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E:\Joël Leboucher\Desktop\"/>
    </mc:Choice>
  </mc:AlternateContent>
  <xr:revisionPtr revIDLastSave="0" documentId="13_ncr:1_{77D82496-9293-4C1F-B168-13DA42E06C22}" xr6:coauthVersionLast="47" xr6:coauthVersionMax="47" xr10:uidLastSave="{00000000-0000-0000-0000-000000000000}"/>
  <bookViews>
    <workbookView xWindow="-120" yWindow="-120" windowWidth="29040" windowHeight="15840" xr2:uid="{636D2034-F0F2-4751-8CC6-C136523F531A}"/>
  </bookViews>
  <sheets>
    <sheet name="Nota" sheetId="3" r:id="rId1"/>
    <sheet name="Fiche.Cocktail" sheetId="1" r:id="rId2"/>
    <sheet name="Fiche.Exemple" sheetId="4" r:id="rId3"/>
    <sheet name="Mode.emploi" sheetId="2" r:id="rId4"/>
    <sheet name="Fiche.Bar.Liens.du.Net" sheetId="11" r:id="rId5"/>
    <sheet name="qu'est-ce qu'un &quot;Postit&quot;" sheetId="10" r:id="rId6"/>
    <sheet name="conversions" sheetId="5" r:id="rId7"/>
    <sheet name="pourcentages" sheetId="6" r:id="rId8"/>
    <sheet name="Erreurs dans les formules" sheetId="7" r:id="rId9"/>
    <sheet name="relations formules" sheetId="8" r:id="rId10"/>
    <sheet name="Formats-Formules-Fonctions" sheetId="9" r:id="rId11"/>
  </sheets>
  <externalReferences>
    <externalReference r:id="rId12"/>
    <externalReference r:id="rId13"/>
  </externalReferences>
  <definedNames>
    <definedName name="An" localSheetId="10">#REF!</definedName>
    <definedName name="An">#REF!</definedName>
    <definedName name="Bananes">[1]!tbl_TypeFruit6[Bananes]</definedName>
    <definedName name="Citrons">[1]!tbl_TypeFruit5[Citrons]</definedName>
    <definedName name="Dateedit" localSheetId="10">#REF!</definedName>
    <definedName name="Dateedit">#REF!</definedName>
    <definedName name="Férié" localSheetId="10">#REF!</definedName>
    <definedName name="Férié">#REF!</definedName>
    <definedName name="Frais_de_port">1.25</definedName>
    <definedName name="grp_AccoladeVisite">"shp_BraceBottom,txt_WalkMeBrace,shp_BraceLeft"</definedName>
    <definedName name="grp_FlèchesVisite">"shp_ArrowCurved,txt_WalkMeArrows,shp_ArrowStraight"</definedName>
    <definedName name="JoursSemaine">'[2]Jour de semaine'!$C$15:$D$21</definedName>
    <definedName name="lst_TypeFruit">[1]!tbl_TypeFruit[Pommes]</definedName>
    <definedName name="Oranges">[1]!tbl_TypeFruit4[Oranges]</definedName>
    <definedName name="Pâques" localSheetId="10">#REF!</definedName>
    <definedName name="Pâques">#REF!</definedName>
    <definedName name="Pommes">[1]!tbl_TypeFruit[Pommes]</definedName>
    <definedName name="TaxeVente">0.0825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5" i="11" l="1"/>
  <c r="T7" i="3" l="1"/>
  <c r="T25" i="3"/>
  <c r="T24" i="3"/>
  <c r="T21" i="3"/>
  <c r="T20" i="3"/>
  <c r="T19" i="3"/>
  <c r="V16" i="3"/>
  <c r="U16" i="3"/>
  <c r="AD14" i="3"/>
  <c r="AD16" i="3" s="1"/>
  <c r="T14" i="3"/>
  <c r="Z14" i="3" s="1"/>
  <c r="P4" i="10"/>
  <c r="Q1" i="10"/>
  <c r="P1" i="10"/>
  <c r="O1" i="10"/>
  <c r="N1" i="10"/>
  <c r="M1" i="10"/>
  <c r="L1" i="10"/>
  <c r="K1" i="10"/>
  <c r="J1" i="10"/>
  <c r="I1" i="10"/>
  <c r="H1" i="10"/>
  <c r="G1" i="10"/>
  <c r="F1" i="10"/>
  <c r="E1" i="10"/>
  <c r="D1" i="10"/>
  <c r="C1" i="10"/>
  <c r="B1" i="10"/>
  <c r="T22" i="3" l="1"/>
  <c r="B69" i="2"/>
  <c r="C182" i="9"/>
  <c r="B182" i="9"/>
  <c r="C181" i="9"/>
  <c r="B181" i="9"/>
  <c r="B180" i="9"/>
  <c r="C170" i="9"/>
  <c r="B170" i="9"/>
  <c r="C167" i="9"/>
  <c r="B167" i="9"/>
  <c r="B166" i="9"/>
  <c r="B159" i="9"/>
  <c r="B156" i="9"/>
  <c r="C149" i="9"/>
  <c r="C156" i="9" s="1"/>
  <c r="C159" i="9" s="1"/>
  <c r="B149" i="9"/>
  <c r="C146" i="9"/>
  <c r="B146" i="9"/>
  <c r="C143" i="9"/>
  <c r="B143" i="9"/>
  <c r="C140" i="9"/>
  <c r="B140" i="9"/>
  <c r="C137" i="9"/>
  <c r="B137" i="9"/>
  <c r="D131" i="9"/>
  <c r="D130" i="9"/>
  <c r="D129" i="9"/>
  <c r="D128" i="9"/>
  <c r="D127" i="9"/>
  <c r="B127" i="9"/>
  <c r="D118" i="9"/>
  <c r="D117" i="9"/>
  <c r="D116" i="9"/>
  <c r="D115" i="9"/>
  <c r="D114" i="9"/>
  <c r="B114" i="9"/>
  <c r="E107" i="9"/>
  <c r="B107" i="9"/>
  <c r="B101" i="9"/>
  <c r="C100" i="9"/>
  <c r="B95" i="9"/>
  <c r="C94" i="9"/>
  <c r="B89" i="9"/>
  <c r="C88" i="9"/>
  <c r="B83" i="9"/>
  <c r="C77" i="9"/>
  <c r="B77" i="9"/>
  <c r="B69" i="9"/>
  <c r="B64" i="9"/>
  <c r="C63" i="9" a="1"/>
  <c r="C63" i="9" s="1"/>
  <c r="B58" i="9"/>
  <c r="C57" i="9" a="1"/>
  <c r="C57" i="9" s="1"/>
  <c r="B52" i="9"/>
  <c r="C51" i="9"/>
  <c r="B46" i="9"/>
  <c r="C45" i="9" a="1"/>
  <c r="C45" i="9" s="1"/>
  <c r="B40" i="9"/>
  <c r="C39" i="9"/>
  <c r="B34" i="9"/>
  <c r="C33" i="9"/>
  <c r="F15" i="9"/>
  <c r="L13" i="9"/>
  <c r="E12" i="9"/>
  <c r="L10" i="9"/>
  <c r="E10" i="9"/>
  <c r="L8" i="9"/>
  <c r="E8" i="9"/>
  <c r="AA1" i="9"/>
  <c r="Z1" i="9"/>
  <c r="Y1" i="9"/>
  <c r="X1" i="9"/>
  <c r="W1" i="9"/>
  <c r="V1" i="9"/>
  <c r="U1" i="9"/>
  <c r="T1" i="9"/>
  <c r="S1" i="9"/>
  <c r="R1" i="9"/>
  <c r="Q1" i="9"/>
  <c r="P1" i="9"/>
  <c r="O1" i="9"/>
  <c r="N1" i="9"/>
  <c r="M1" i="9"/>
  <c r="L1" i="9"/>
  <c r="K1" i="9"/>
  <c r="J1" i="9"/>
  <c r="I1" i="9"/>
  <c r="H1" i="9"/>
  <c r="G1" i="9"/>
  <c r="F1" i="9"/>
  <c r="E1" i="9"/>
  <c r="D1" i="9"/>
  <c r="C1" i="9"/>
  <c r="B1" i="9"/>
  <c r="A1" i="9"/>
  <c r="G137" i="9"/>
  <c r="C46" i="9"/>
  <c r="G143" i="9"/>
  <c r="C64" i="9"/>
  <c r="G10" i="9"/>
  <c r="N8" i="9"/>
  <c r="E127" i="9"/>
  <c r="C78" i="9"/>
  <c r="G146" i="9"/>
  <c r="C157" i="9"/>
  <c r="C40" i="9"/>
  <c r="E114" i="9"/>
  <c r="C58" i="9"/>
  <c r="G8" i="9"/>
  <c r="G181" i="9"/>
  <c r="C95" i="9"/>
  <c r="G149" i="9"/>
  <c r="E108" i="9"/>
  <c r="G12" i="9"/>
  <c r="N10" i="9"/>
  <c r="C101" i="9"/>
  <c r="G182" i="9"/>
  <c r="G140" i="9"/>
  <c r="C168" i="9"/>
  <c r="C89" i="9"/>
  <c r="C52" i="9"/>
  <c r="C34" i="9"/>
  <c r="C171" i="9"/>
  <c r="F16" i="9"/>
  <c r="C160" i="9"/>
  <c r="T23" i="3" l="1"/>
  <c r="T26" i="3" s="1"/>
  <c r="D36" i="7"/>
  <c r="D9" i="7"/>
  <c r="A135" i="6"/>
  <c r="P126" i="6"/>
  <c r="N126" i="6"/>
  <c r="P125" i="6"/>
  <c r="N125" i="6"/>
  <c r="F125" i="6"/>
  <c r="P124" i="6"/>
  <c r="N124" i="6"/>
  <c r="P123" i="6"/>
  <c r="N123" i="6"/>
  <c r="P122" i="6"/>
  <c r="N122" i="6"/>
  <c r="P121" i="6"/>
  <c r="N121" i="6"/>
  <c r="F121" i="6"/>
  <c r="F113" i="6" s="1"/>
  <c r="P120" i="6"/>
  <c r="N120" i="6"/>
  <c r="P119" i="6"/>
  <c r="N119" i="6"/>
  <c r="P118" i="6"/>
  <c r="N118" i="6"/>
  <c r="F118" i="6"/>
  <c r="P117" i="6"/>
  <c r="P116" i="6" s="1"/>
  <c r="N117" i="6"/>
  <c r="J116" i="6"/>
  <c r="P113" i="6" s="1"/>
  <c r="F115" i="6"/>
  <c r="F123" i="6" s="1"/>
  <c r="K113" i="6"/>
  <c r="J110" i="6"/>
  <c r="I110" i="6"/>
  <c r="B110" i="6"/>
  <c r="C80" i="6" s="1"/>
  <c r="A110" i="6"/>
  <c r="J80" i="6"/>
  <c r="A76" i="6"/>
  <c r="C74" i="6"/>
  <c r="B74" i="6"/>
  <c r="B71" i="6"/>
  <c r="C71" i="6" s="1"/>
  <c r="L67" i="6"/>
  <c r="K67" i="6"/>
  <c r="B67" i="6"/>
  <c r="C67" i="6" s="1"/>
  <c r="L64" i="6"/>
  <c r="C64" i="6"/>
  <c r="C63" i="6"/>
  <c r="C62" i="6"/>
  <c r="K59" i="6"/>
  <c r="J17" i="6" s="1"/>
  <c r="B59" i="6"/>
  <c r="J58" i="6"/>
  <c r="A58" i="6"/>
  <c r="L55" i="6"/>
  <c r="L54" i="6"/>
  <c r="C54" i="6"/>
  <c r="C55" i="6" s="1"/>
  <c r="K51" i="6"/>
  <c r="B51" i="6"/>
  <c r="J50" i="6"/>
  <c r="A50" i="6"/>
  <c r="P44" i="6"/>
  <c r="N44" i="6"/>
  <c r="G44" i="6"/>
  <c r="E44" i="6"/>
  <c r="P43" i="6"/>
  <c r="N43" i="6"/>
  <c r="L43" i="6"/>
  <c r="L44" i="6" s="1"/>
  <c r="G43" i="6"/>
  <c r="E43" i="6"/>
  <c r="C43" i="6"/>
  <c r="C44" i="6" s="1"/>
  <c r="P40" i="6"/>
  <c r="P39" i="6" s="1"/>
  <c r="G40" i="6"/>
  <c r="G39" i="6" s="1"/>
  <c r="E40" i="6"/>
  <c r="N39" i="6"/>
  <c r="N40" i="6" s="1"/>
  <c r="L39" i="6"/>
  <c r="L40" i="6" s="1"/>
  <c r="E39" i="6"/>
  <c r="C39" i="6"/>
  <c r="C40" i="6" s="1"/>
  <c r="K36" i="6"/>
  <c r="J11" i="6" s="1"/>
  <c r="J36" i="6"/>
  <c r="B36" i="6"/>
  <c r="A36" i="6"/>
  <c r="G30" i="6"/>
  <c r="J29" i="6"/>
  <c r="J30" i="6" s="1"/>
  <c r="G29" i="6"/>
  <c r="D29" i="6"/>
  <c r="D30" i="6" s="1"/>
  <c r="G25" i="6"/>
  <c r="D25" i="6"/>
  <c r="J24" i="6"/>
  <c r="J25" i="6" s="1"/>
  <c r="G24" i="6"/>
  <c r="D24" i="6"/>
  <c r="B21" i="6"/>
  <c r="A21" i="6"/>
  <c r="C17" i="6"/>
  <c r="J14" i="6"/>
  <c r="C14" i="6"/>
  <c r="C11" i="6"/>
  <c r="C8" i="6"/>
  <c r="A2" i="6"/>
  <c r="L58" i="5"/>
  <c r="K58" i="5"/>
  <c r="M57" i="5"/>
  <c r="K57" i="5"/>
  <c r="M56" i="5"/>
  <c r="L56" i="5"/>
  <c r="K53" i="5"/>
  <c r="J53" i="5"/>
  <c r="B53" i="5"/>
  <c r="A53" i="5"/>
  <c r="I37" i="5"/>
  <c r="H37" i="5"/>
  <c r="G37" i="5"/>
  <c r="H36" i="5"/>
  <c r="J36" i="5" s="1"/>
  <c r="G36" i="5"/>
  <c r="J35" i="5"/>
  <c r="I35" i="5"/>
  <c r="G35" i="5"/>
  <c r="J34" i="5"/>
  <c r="I34" i="5"/>
  <c r="H34" i="5"/>
  <c r="M30" i="5"/>
  <c r="G30" i="5"/>
  <c r="B14" i="5" s="1"/>
  <c r="L29" i="5"/>
  <c r="F29" i="5"/>
  <c r="N24" i="5"/>
  <c r="O24" i="5" s="1"/>
  <c r="G24" i="5"/>
  <c r="F24" i="5"/>
  <c r="N23" i="5"/>
  <c r="O23" i="5" s="1"/>
  <c r="G23" i="5"/>
  <c r="F23" i="5"/>
  <c r="N22" i="5"/>
  <c r="O22" i="5" s="1"/>
  <c r="G22" i="5"/>
  <c r="F22" i="5"/>
  <c r="N21" i="5"/>
  <c r="O21" i="5" s="1"/>
  <c r="G21" i="5"/>
  <c r="F21" i="5"/>
  <c r="N20" i="5"/>
  <c r="O20" i="5" s="1"/>
  <c r="K20" i="5"/>
  <c r="F20" i="5"/>
  <c r="G20" i="5" s="1"/>
  <c r="C20" i="5"/>
  <c r="J18" i="5"/>
  <c r="I18" i="5"/>
  <c r="B18" i="5"/>
  <c r="B8" i="5" s="1"/>
  <c r="A18" i="5"/>
  <c r="J14" i="5"/>
  <c r="J11" i="5"/>
  <c r="B11" i="5"/>
  <c r="J8" i="5"/>
  <c r="A2" i="5"/>
  <c r="E125" i="6" l="1"/>
  <c r="E121" i="6"/>
  <c r="E123" i="6"/>
  <c r="L113" i="6"/>
  <c r="F127" i="6"/>
  <c r="E127" i="6" l="1"/>
  <c r="A69" i="4" l="1"/>
  <c r="Z68" i="4"/>
  <c r="F68" i="4"/>
  <c r="AF65" i="4"/>
  <c r="W65" i="4"/>
  <c r="J65" i="4"/>
  <c r="L65" i="4" s="1"/>
  <c r="H65" i="4"/>
  <c r="G65" i="4"/>
  <c r="AF64" i="4"/>
  <c r="W64" i="4"/>
  <c r="J64" i="4"/>
  <c r="L64" i="4" s="1"/>
  <c r="I64" i="4"/>
  <c r="G64" i="4"/>
  <c r="AF63" i="4"/>
  <c r="W63" i="4"/>
  <c r="J63" i="4"/>
  <c r="L63" i="4" s="1"/>
  <c r="I63" i="4"/>
  <c r="H63" i="4"/>
  <c r="G63" i="4"/>
  <c r="AF62" i="4"/>
  <c r="W62" i="4"/>
  <c r="I62" i="4"/>
  <c r="J62" i="4" s="1"/>
  <c r="L62" i="4" s="1"/>
  <c r="H62" i="4"/>
  <c r="G62" i="4"/>
  <c r="AF61" i="4"/>
  <c r="W61" i="4"/>
  <c r="AF60" i="4"/>
  <c r="W60" i="4"/>
  <c r="AF59" i="4"/>
  <c r="W59" i="4"/>
  <c r="I59" i="4"/>
  <c r="H59" i="4"/>
  <c r="G59" i="4"/>
  <c r="F59" i="4"/>
  <c r="E59" i="4"/>
  <c r="K17" i="4" s="1"/>
  <c r="AF58" i="4"/>
  <c r="W58" i="4"/>
  <c r="P58" i="4"/>
  <c r="Q58" i="4" s="1"/>
  <c r="O58" i="4"/>
  <c r="L58" i="4"/>
  <c r="K58" i="4"/>
  <c r="N58" i="4" s="1"/>
  <c r="AF57" i="4"/>
  <c r="W57" i="4"/>
  <c r="Q57" i="4"/>
  <c r="P57" i="4"/>
  <c r="O57" i="4"/>
  <c r="L57" i="4"/>
  <c r="K57" i="4"/>
  <c r="R57" i="4" s="1"/>
  <c r="S57" i="4" s="1"/>
  <c r="AF56" i="4"/>
  <c r="W56" i="4"/>
  <c r="P56" i="4"/>
  <c r="Q56" i="4" s="1"/>
  <c r="O56" i="4"/>
  <c r="L56" i="4"/>
  <c r="K56" i="4"/>
  <c r="AF55" i="4"/>
  <c r="W55" i="4"/>
  <c r="P55" i="4"/>
  <c r="Q55" i="4" s="1"/>
  <c r="O55" i="4"/>
  <c r="L55" i="4"/>
  <c r="K55" i="4"/>
  <c r="R55" i="4" s="1"/>
  <c r="S55" i="4" s="1"/>
  <c r="AF54" i="4"/>
  <c r="W54" i="4"/>
  <c r="R54" i="4"/>
  <c r="S54" i="4" s="1"/>
  <c r="P54" i="4"/>
  <c r="Q54" i="4" s="1"/>
  <c r="O54" i="4"/>
  <c r="L54" i="4"/>
  <c r="K54" i="4"/>
  <c r="N54" i="4" s="1"/>
  <c r="AF53" i="4"/>
  <c r="W53" i="4"/>
  <c r="P53" i="4"/>
  <c r="Q53" i="4" s="1"/>
  <c r="O53" i="4"/>
  <c r="L53" i="4"/>
  <c r="K53" i="4"/>
  <c r="R53" i="4" s="1"/>
  <c r="S53" i="4" s="1"/>
  <c r="AT52" i="4"/>
  <c r="AV52" i="4" s="1"/>
  <c r="AF52" i="4"/>
  <c r="W52" i="4"/>
  <c r="P52" i="4"/>
  <c r="Q52" i="4" s="1"/>
  <c r="O52" i="4"/>
  <c r="L52" i="4"/>
  <c r="K52" i="4"/>
  <c r="N52" i="4" s="1"/>
  <c r="AF51" i="4"/>
  <c r="W51" i="4"/>
  <c r="Q51" i="4"/>
  <c r="P51" i="4"/>
  <c r="O51" i="4"/>
  <c r="L51" i="4"/>
  <c r="K51" i="4"/>
  <c r="R51" i="4" s="1"/>
  <c r="S51" i="4" s="1"/>
  <c r="AF50" i="4"/>
  <c r="W50" i="4"/>
  <c r="P50" i="4"/>
  <c r="Q50" i="4" s="1"/>
  <c r="O50" i="4"/>
  <c r="L50" i="4"/>
  <c r="K50" i="4"/>
  <c r="AF49" i="4"/>
  <c r="W49" i="4"/>
  <c r="P49" i="4"/>
  <c r="Q49" i="4" s="1"/>
  <c r="O49" i="4"/>
  <c r="L49" i="4"/>
  <c r="K49" i="4"/>
  <c r="R49" i="4" s="1"/>
  <c r="S49" i="4" s="1"/>
  <c r="AV48" i="4"/>
  <c r="AF48" i="4"/>
  <c r="W48" i="4"/>
  <c r="P48" i="4"/>
  <c r="Q48" i="4" s="1"/>
  <c r="O48" i="4"/>
  <c r="L48" i="4"/>
  <c r="K48" i="4"/>
  <c r="R48" i="4" s="1"/>
  <c r="S48" i="4" s="1"/>
  <c r="AF47" i="4"/>
  <c r="W47" i="4"/>
  <c r="P47" i="4"/>
  <c r="Q47" i="4" s="1"/>
  <c r="O47" i="4"/>
  <c r="N47" i="4"/>
  <c r="K47" i="4"/>
  <c r="AF46" i="4"/>
  <c r="W46" i="4"/>
  <c r="R46" i="4"/>
  <c r="S46" i="4" s="1"/>
  <c r="P46" i="4"/>
  <c r="O46" i="4"/>
  <c r="L46" i="4"/>
  <c r="K46" i="4"/>
  <c r="N46" i="4" s="1"/>
  <c r="AF45" i="4"/>
  <c r="W45" i="4"/>
  <c r="P45" i="4"/>
  <c r="Q45" i="4" s="1"/>
  <c r="O45" i="4"/>
  <c r="L45" i="4"/>
  <c r="K45" i="4"/>
  <c r="AF44" i="4"/>
  <c r="W44" i="4"/>
  <c r="S44" i="4"/>
  <c r="P44" i="4"/>
  <c r="Q44" i="4" s="1"/>
  <c r="O44" i="4"/>
  <c r="K44" i="4"/>
  <c r="R44" i="4" s="1"/>
  <c r="AF43" i="4"/>
  <c r="W43" i="4"/>
  <c r="P43" i="4"/>
  <c r="Q43" i="4" s="1"/>
  <c r="O43" i="4"/>
  <c r="L43" i="4"/>
  <c r="K43" i="4"/>
  <c r="R43" i="4" s="1"/>
  <c r="S43" i="4" s="1"/>
  <c r="AF42" i="4"/>
  <c r="W42" i="4"/>
  <c r="P42" i="4"/>
  <c r="O42" i="4"/>
  <c r="L42" i="4"/>
  <c r="K42" i="4"/>
  <c r="R42" i="4" s="1"/>
  <c r="S42" i="4" s="1"/>
  <c r="AF41" i="4"/>
  <c r="W41" i="4"/>
  <c r="P41" i="4"/>
  <c r="Q41" i="4" s="1"/>
  <c r="O41" i="4"/>
  <c r="L41" i="4"/>
  <c r="K41" i="4"/>
  <c r="AF40" i="4"/>
  <c r="W40" i="4"/>
  <c r="P40" i="4"/>
  <c r="Q40" i="4" s="1"/>
  <c r="O40" i="4"/>
  <c r="L40" i="4"/>
  <c r="K40" i="4"/>
  <c r="AF39" i="4"/>
  <c r="W39" i="4"/>
  <c r="P39" i="4"/>
  <c r="Q39" i="4" s="1"/>
  <c r="O39" i="4"/>
  <c r="L39" i="4"/>
  <c r="K39" i="4"/>
  <c r="N39" i="4" s="1"/>
  <c r="AF38" i="4"/>
  <c r="W38" i="4"/>
  <c r="P38" i="4"/>
  <c r="Q38" i="4" s="1"/>
  <c r="O38" i="4"/>
  <c r="L38" i="4"/>
  <c r="K38" i="4"/>
  <c r="R38" i="4" s="1"/>
  <c r="S38" i="4" s="1"/>
  <c r="AF37" i="4"/>
  <c r="W37" i="4"/>
  <c r="P37" i="4"/>
  <c r="O37" i="4"/>
  <c r="L37" i="4"/>
  <c r="K37" i="4"/>
  <c r="AF36" i="4"/>
  <c r="W36" i="4"/>
  <c r="P36" i="4"/>
  <c r="Q36" i="4" s="1"/>
  <c r="O36" i="4"/>
  <c r="L36" i="4"/>
  <c r="K36" i="4"/>
  <c r="AF35" i="4"/>
  <c r="W35" i="4"/>
  <c r="P35" i="4"/>
  <c r="Q35" i="4" s="1"/>
  <c r="O35" i="4"/>
  <c r="L35" i="4"/>
  <c r="K35" i="4"/>
  <c r="N35" i="4" s="1"/>
  <c r="AF34" i="4"/>
  <c r="P34" i="4"/>
  <c r="Q34" i="4" s="1"/>
  <c r="O34" i="4"/>
  <c r="L34" i="4"/>
  <c r="K34" i="4"/>
  <c r="R34" i="4" s="1"/>
  <c r="S34" i="4" s="1"/>
  <c r="AF33" i="4"/>
  <c r="Q33" i="4"/>
  <c r="P33" i="4"/>
  <c r="O33" i="4"/>
  <c r="L33" i="4"/>
  <c r="K33" i="4"/>
  <c r="AF32" i="4"/>
  <c r="P32" i="4"/>
  <c r="Q32" i="4" s="1"/>
  <c r="O32" i="4"/>
  <c r="L32" i="4"/>
  <c r="K32" i="4"/>
  <c r="AF31" i="4"/>
  <c r="W31" i="4"/>
  <c r="P31" i="4"/>
  <c r="Q31" i="4" s="1"/>
  <c r="O31" i="4"/>
  <c r="L31" i="4"/>
  <c r="K31" i="4"/>
  <c r="N31" i="4" s="1"/>
  <c r="AF30" i="4"/>
  <c r="Q30" i="4"/>
  <c r="P30" i="4"/>
  <c r="O30" i="4"/>
  <c r="L30" i="4"/>
  <c r="K30" i="4"/>
  <c r="R30" i="4" s="1"/>
  <c r="S30" i="4" s="1"/>
  <c r="AF29" i="4"/>
  <c r="O29" i="4"/>
  <c r="L29" i="4"/>
  <c r="K29" i="4"/>
  <c r="AF28" i="4"/>
  <c r="W28" i="4"/>
  <c r="P28" i="4"/>
  <c r="Q28" i="4" s="1"/>
  <c r="O28" i="4"/>
  <c r="K28" i="4"/>
  <c r="AF27" i="4"/>
  <c r="O27" i="4"/>
  <c r="L27" i="4"/>
  <c r="K27" i="4"/>
  <c r="R27" i="4" s="1"/>
  <c r="S27" i="4" s="1"/>
  <c r="AF26" i="4"/>
  <c r="O26" i="4"/>
  <c r="L26" i="4"/>
  <c r="K26" i="4"/>
  <c r="R26" i="4" s="1"/>
  <c r="S26" i="4" s="1"/>
  <c r="AF25" i="4"/>
  <c r="O25" i="4"/>
  <c r="L25" i="4"/>
  <c r="K25" i="4"/>
  <c r="AF24" i="4"/>
  <c r="O24" i="4"/>
  <c r="K24" i="4"/>
  <c r="AF23" i="4"/>
  <c r="O23" i="4"/>
  <c r="L23" i="4"/>
  <c r="K23" i="4"/>
  <c r="R23" i="4" s="1"/>
  <c r="S23" i="4" s="1"/>
  <c r="AF22" i="4"/>
  <c r="W22" i="4"/>
  <c r="Q22" i="4"/>
  <c r="P22" i="4"/>
  <c r="O22" i="4"/>
  <c r="L22" i="4"/>
  <c r="K22" i="4"/>
  <c r="R22" i="4" s="1"/>
  <c r="S22" i="4" s="1"/>
  <c r="AF21" i="4"/>
  <c r="W21" i="4"/>
  <c r="P21" i="4"/>
  <c r="Q21" i="4" s="1"/>
  <c r="O21" i="4"/>
  <c r="L21" i="4"/>
  <c r="K21" i="4"/>
  <c r="AF20" i="4"/>
  <c r="W20" i="4"/>
  <c r="P20" i="4"/>
  <c r="Q20" i="4" s="1"/>
  <c r="O20" i="4"/>
  <c r="L20" i="4"/>
  <c r="K20" i="4"/>
  <c r="AF19" i="4"/>
  <c r="W19" i="4"/>
  <c r="P19" i="4"/>
  <c r="O19" i="4"/>
  <c r="L19" i="4"/>
  <c r="K19" i="4"/>
  <c r="R19" i="4" s="1"/>
  <c r="S19" i="4" s="1"/>
  <c r="W18" i="4"/>
  <c r="W17" i="4"/>
  <c r="W16" i="4"/>
  <c r="F16" i="4"/>
  <c r="E16" i="4"/>
  <c r="AF15" i="4"/>
  <c r="W15" i="4"/>
  <c r="AF14" i="4"/>
  <c r="W14" i="4"/>
  <c r="D14" i="4"/>
  <c r="N14" i="4" s="1"/>
  <c r="W13" i="4"/>
  <c r="AF12" i="4"/>
  <c r="W12" i="4"/>
  <c r="AN9" i="4"/>
  <c r="W9" i="4"/>
  <c r="AS8" i="4"/>
  <c r="AN8" i="4"/>
  <c r="AF8" i="4"/>
  <c r="AC8" i="4"/>
  <c r="W8" i="4"/>
  <c r="U8" i="4"/>
  <c r="M8" i="4"/>
  <c r="J8" i="4"/>
  <c r="D8" i="4"/>
  <c r="Z7" i="4"/>
  <c r="G7" i="4"/>
  <c r="AF5" i="4"/>
  <c r="M5" i="4"/>
  <c r="D7" i="3"/>
  <c r="H176" i="2"/>
  <c r="J176" i="2" s="1"/>
  <c r="J172" i="2"/>
  <c r="G132" i="2"/>
  <c r="H48" i="2"/>
  <c r="J48" i="2" s="1"/>
  <c r="J44" i="2"/>
  <c r="G4" i="2"/>
  <c r="G125" i="1"/>
  <c r="M122" i="1"/>
  <c r="D122" i="1"/>
  <c r="M121" i="1"/>
  <c r="D121" i="1"/>
  <c r="M120" i="1"/>
  <c r="D120" i="1"/>
  <c r="M119" i="1"/>
  <c r="D119" i="1"/>
  <c r="M118" i="1"/>
  <c r="D118" i="1"/>
  <c r="M117" i="1"/>
  <c r="D117" i="1"/>
  <c r="M116" i="1"/>
  <c r="D116" i="1"/>
  <c r="M115" i="1"/>
  <c r="D115" i="1"/>
  <c r="M114" i="1"/>
  <c r="D114" i="1"/>
  <c r="M113" i="1"/>
  <c r="D113" i="1"/>
  <c r="M112" i="1"/>
  <c r="D112" i="1"/>
  <c r="M111" i="1"/>
  <c r="D111" i="1"/>
  <c r="M110" i="1"/>
  <c r="D110" i="1"/>
  <c r="M109" i="1"/>
  <c r="D109" i="1"/>
  <c r="M108" i="1"/>
  <c r="D108" i="1"/>
  <c r="M107" i="1"/>
  <c r="D107" i="1"/>
  <c r="M106" i="1"/>
  <c r="D106" i="1"/>
  <c r="M105" i="1"/>
  <c r="D105" i="1"/>
  <c r="M104" i="1"/>
  <c r="D104" i="1"/>
  <c r="M103" i="1"/>
  <c r="D103" i="1"/>
  <c r="M102" i="1"/>
  <c r="D102" i="1"/>
  <c r="M101" i="1"/>
  <c r="D101" i="1"/>
  <c r="M100" i="1"/>
  <c r="D100" i="1"/>
  <c r="M99" i="1"/>
  <c r="D99" i="1"/>
  <c r="M98" i="1"/>
  <c r="D98" i="1"/>
  <c r="M97" i="1"/>
  <c r="D97" i="1"/>
  <c r="M96" i="1"/>
  <c r="D96" i="1"/>
  <c r="M95" i="1"/>
  <c r="D95" i="1"/>
  <c r="M94" i="1"/>
  <c r="D94" i="1"/>
  <c r="M93" i="1"/>
  <c r="D93" i="1"/>
  <c r="M92" i="1"/>
  <c r="D92" i="1"/>
  <c r="M91" i="1"/>
  <c r="D91" i="1"/>
  <c r="M90" i="1"/>
  <c r="D90" i="1"/>
  <c r="M89" i="1"/>
  <c r="D89" i="1"/>
  <c r="M88" i="1"/>
  <c r="D88" i="1"/>
  <c r="M87" i="1"/>
  <c r="D87" i="1"/>
  <c r="M86" i="1"/>
  <c r="D86" i="1"/>
  <c r="M85" i="1"/>
  <c r="M84" i="1"/>
  <c r="D84" i="1"/>
  <c r="M83" i="1"/>
  <c r="D83" i="1"/>
  <c r="M82" i="1"/>
  <c r="M81" i="1"/>
  <c r="D81" i="1"/>
  <c r="M80" i="1"/>
  <c r="D80" i="1"/>
  <c r="M79" i="1"/>
  <c r="M78" i="1"/>
  <c r="M77" i="1"/>
  <c r="D77" i="1"/>
  <c r="M76" i="1"/>
  <c r="D76" i="1"/>
  <c r="M75" i="1"/>
  <c r="D75" i="1"/>
  <c r="M73" i="1"/>
  <c r="D73" i="1"/>
  <c r="D74" i="1" s="1"/>
  <c r="U70" i="1"/>
  <c r="D70" i="1"/>
  <c r="A69" i="1"/>
  <c r="Z68" i="1"/>
  <c r="F68" i="1"/>
  <c r="AF65" i="1"/>
  <c r="W65" i="1"/>
  <c r="J65" i="1"/>
  <c r="L65" i="1" s="1"/>
  <c r="H65" i="1"/>
  <c r="G65" i="1"/>
  <c r="AF64" i="1"/>
  <c r="W64" i="1"/>
  <c r="J64" i="1"/>
  <c r="L64" i="1" s="1"/>
  <c r="I64" i="1"/>
  <c r="G64" i="1"/>
  <c r="AF63" i="1"/>
  <c r="W63" i="1"/>
  <c r="J63" i="1"/>
  <c r="L63" i="1" s="1"/>
  <c r="I63" i="1"/>
  <c r="H63" i="1"/>
  <c r="G63" i="1"/>
  <c r="AF62" i="1"/>
  <c r="W62" i="1"/>
  <c r="I62" i="1"/>
  <c r="J62" i="1" s="1"/>
  <c r="L62" i="1" s="1"/>
  <c r="H62" i="1"/>
  <c r="G62" i="1"/>
  <c r="AF61" i="1"/>
  <c r="W61" i="1"/>
  <c r="AF60" i="1"/>
  <c r="W60" i="1"/>
  <c r="AF59" i="1"/>
  <c r="W59" i="1"/>
  <c r="I59" i="1"/>
  <c r="H59" i="1"/>
  <c r="G59" i="1"/>
  <c r="F59" i="1"/>
  <c r="E59" i="1"/>
  <c r="AF58" i="1"/>
  <c r="W58" i="1"/>
  <c r="P58" i="1"/>
  <c r="Q58" i="1" s="1"/>
  <c r="O58" i="1"/>
  <c r="L58" i="1"/>
  <c r="K58" i="1"/>
  <c r="AF57" i="1"/>
  <c r="W57" i="1"/>
  <c r="P57" i="1"/>
  <c r="Q57" i="1" s="1"/>
  <c r="O57" i="1"/>
  <c r="L57" i="1"/>
  <c r="K57" i="1"/>
  <c r="AF56" i="1"/>
  <c r="W56" i="1"/>
  <c r="P56" i="1"/>
  <c r="Q56" i="1" s="1"/>
  <c r="O56" i="1"/>
  <c r="L56" i="1"/>
  <c r="K56" i="1"/>
  <c r="R56" i="1" s="1"/>
  <c r="S56" i="1" s="1"/>
  <c r="AF55" i="1"/>
  <c r="W55" i="1"/>
  <c r="P55" i="1"/>
  <c r="Q55" i="1" s="1"/>
  <c r="O55" i="1"/>
  <c r="L55" i="1"/>
  <c r="K55" i="1"/>
  <c r="AF54" i="1"/>
  <c r="W54" i="1"/>
  <c r="P54" i="1"/>
  <c r="Q54" i="1" s="1"/>
  <c r="O54" i="1"/>
  <c r="L54" i="1"/>
  <c r="K54" i="1"/>
  <c r="AF53" i="1"/>
  <c r="W53" i="1"/>
  <c r="P53" i="1"/>
  <c r="Q53" i="1" s="1"/>
  <c r="O53" i="1"/>
  <c r="N53" i="1"/>
  <c r="L53" i="1"/>
  <c r="K53" i="1"/>
  <c r="R53" i="1" s="1"/>
  <c r="S53" i="1" s="1"/>
  <c r="AT52" i="1"/>
  <c r="AV52" i="1" s="1"/>
  <c r="AF52" i="1"/>
  <c r="W52" i="1"/>
  <c r="P52" i="1"/>
  <c r="Q52" i="1" s="1"/>
  <c r="O52" i="1"/>
  <c r="L52" i="1"/>
  <c r="K52" i="1"/>
  <c r="AF51" i="1"/>
  <c r="W51" i="1"/>
  <c r="P51" i="1"/>
  <c r="Q51" i="1" s="1"/>
  <c r="O51" i="1"/>
  <c r="L51" i="1"/>
  <c r="K51" i="1"/>
  <c r="AF50" i="1"/>
  <c r="W50" i="1"/>
  <c r="P50" i="1"/>
  <c r="Q50" i="1" s="1"/>
  <c r="O50" i="1"/>
  <c r="L50" i="1"/>
  <c r="K50" i="1"/>
  <c r="R50" i="1" s="1"/>
  <c r="S50" i="1" s="1"/>
  <c r="AF49" i="1"/>
  <c r="W49" i="1"/>
  <c r="P49" i="1"/>
  <c r="Q49" i="1" s="1"/>
  <c r="O49" i="1"/>
  <c r="L49" i="1"/>
  <c r="K49" i="1"/>
  <c r="AV48" i="1"/>
  <c r="AF48" i="1"/>
  <c r="W48" i="1"/>
  <c r="P48" i="1"/>
  <c r="Q48" i="1" s="1"/>
  <c r="O48" i="1"/>
  <c r="L48" i="1"/>
  <c r="K48" i="1"/>
  <c r="N48" i="1" s="1"/>
  <c r="AF47" i="1"/>
  <c r="W47" i="1"/>
  <c r="P47" i="1"/>
  <c r="Q47" i="1" s="1"/>
  <c r="O47" i="1"/>
  <c r="L47" i="1"/>
  <c r="K47" i="1"/>
  <c r="AF46" i="1"/>
  <c r="W46" i="1"/>
  <c r="P46" i="1"/>
  <c r="Q46" i="1" s="1"/>
  <c r="O46" i="1"/>
  <c r="L46" i="1"/>
  <c r="K46" i="1"/>
  <c r="R46" i="1" s="1"/>
  <c r="U46" i="1" s="1"/>
  <c r="AF45" i="1"/>
  <c r="W45" i="1"/>
  <c r="P45" i="1"/>
  <c r="Q45" i="1" s="1"/>
  <c r="O45" i="1"/>
  <c r="L45" i="1"/>
  <c r="K45" i="1"/>
  <c r="R45" i="1" s="1"/>
  <c r="S45" i="1" s="1"/>
  <c r="AF44" i="1"/>
  <c r="W44" i="1"/>
  <c r="P44" i="1"/>
  <c r="Q44" i="1" s="1"/>
  <c r="O44" i="1"/>
  <c r="L44" i="1"/>
  <c r="K44" i="1"/>
  <c r="R44" i="1" s="1"/>
  <c r="AF43" i="1"/>
  <c r="W43" i="1"/>
  <c r="P43" i="1"/>
  <c r="Q43" i="1" s="1"/>
  <c r="O43" i="1"/>
  <c r="L43" i="1"/>
  <c r="K43" i="1"/>
  <c r="AF42" i="1"/>
  <c r="W42" i="1"/>
  <c r="P42" i="1"/>
  <c r="Q42" i="1" s="1"/>
  <c r="O42" i="1"/>
  <c r="L42" i="1"/>
  <c r="K42" i="1"/>
  <c r="AF41" i="1"/>
  <c r="W41" i="1"/>
  <c r="P41" i="1"/>
  <c r="Q41" i="1" s="1"/>
  <c r="O41" i="1"/>
  <c r="L41" i="1"/>
  <c r="K41" i="1"/>
  <c r="N41" i="1" s="1"/>
  <c r="AF40" i="1"/>
  <c r="W40" i="1"/>
  <c r="P40" i="1"/>
  <c r="Q40" i="1" s="1"/>
  <c r="O40" i="1"/>
  <c r="L40" i="1"/>
  <c r="K40" i="1"/>
  <c r="R40" i="1" s="1"/>
  <c r="S40" i="1" s="1"/>
  <c r="AF39" i="1"/>
  <c r="W39" i="1"/>
  <c r="P39" i="1"/>
  <c r="O39" i="1"/>
  <c r="L39" i="1"/>
  <c r="K39" i="1"/>
  <c r="AF38" i="1"/>
  <c r="W38" i="1"/>
  <c r="P38" i="1"/>
  <c r="Q38" i="1" s="1"/>
  <c r="O38" i="1"/>
  <c r="L38" i="1"/>
  <c r="K38" i="1"/>
  <c r="AF37" i="1"/>
  <c r="W37" i="1"/>
  <c r="P37" i="1"/>
  <c r="Q37" i="1" s="1"/>
  <c r="O37" i="1"/>
  <c r="L37" i="1"/>
  <c r="K37" i="1"/>
  <c r="N37" i="1" s="1"/>
  <c r="AF36" i="1"/>
  <c r="W36" i="1"/>
  <c r="P36" i="1"/>
  <c r="Q36" i="1" s="1"/>
  <c r="O36" i="1"/>
  <c r="L36" i="1"/>
  <c r="K36" i="1"/>
  <c r="R36" i="1" s="1"/>
  <c r="S36" i="1" s="1"/>
  <c r="AF35" i="1"/>
  <c r="W35" i="1"/>
  <c r="P35" i="1"/>
  <c r="Q35" i="1" s="1"/>
  <c r="O35" i="1"/>
  <c r="L35" i="1"/>
  <c r="K35" i="1"/>
  <c r="AF34" i="1"/>
  <c r="W34" i="1"/>
  <c r="P34" i="1"/>
  <c r="Q34" i="1" s="1"/>
  <c r="O34" i="1"/>
  <c r="L34" i="1"/>
  <c r="K34" i="1"/>
  <c r="AF33" i="1"/>
  <c r="W33" i="1"/>
  <c r="P33" i="1"/>
  <c r="Q33" i="1" s="1"/>
  <c r="O33" i="1"/>
  <c r="L33" i="1"/>
  <c r="K33" i="1"/>
  <c r="N33" i="1" s="1"/>
  <c r="AF32" i="1"/>
  <c r="W32" i="1"/>
  <c r="P32" i="1"/>
  <c r="Q32" i="1" s="1"/>
  <c r="O32" i="1"/>
  <c r="L32" i="1"/>
  <c r="K32" i="1"/>
  <c r="R32" i="1" s="1"/>
  <c r="S32" i="1" s="1"/>
  <c r="AF31" i="1"/>
  <c r="W31" i="1"/>
  <c r="P31" i="1"/>
  <c r="O31" i="1"/>
  <c r="L31" i="1"/>
  <c r="K31" i="1"/>
  <c r="AF30" i="1"/>
  <c r="W30" i="1"/>
  <c r="P30" i="1"/>
  <c r="Q30" i="1" s="1"/>
  <c r="O30" i="1"/>
  <c r="L30" i="1"/>
  <c r="K30" i="1"/>
  <c r="AF29" i="1"/>
  <c r="W29" i="1"/>
  <c r="P29" i="1"/>
  <c r="Q29" i="1" s="1"/>
  <c r="O29" i="1"/>
  <c r="L29" i="1"/>
  <c r="K29" i="1"/>
  <c r="N29" i="1" s="1"/>
  <c r="AF28" i="1"/>
  <c r="W28" i="1"/>
  <c r="P28" i="1"/>
  <c r="Q28" i="1" s="1"/>
  <c r="O28" i="1"/>
  <c r="L28" i="1"/>
  <c r="K28" i="1"/>
  <c r="R28" i="1" s="1"/>
  <c r="S28" i="1" s="1"/>
  <c r="AF27" i="1"/>
  <c r="W27" i="1"/>
  <c r="P27" i="1"/>
  <c r="Q27" i="1" s="1"/>
  <c r="O27" i="1"/>
  <c r="L27" i="1"/>
  <c r="K27" i="1"/>
  <c r="AF26" i="1"/>
  <c r="W26" i="1"/>
  <c r="P26" i="1"/>
  <c r="Q26" i="1" s="1"/>
  <c r="O26" i="1"/>
  <c r="L26" i="1"/>
  <c r="K26" i="1"/>
  <c r="AF25" i="1"/>
  <c r="W25" i="1"/>
  <c r="P25" i="1"/>
  <c r="Q25" i="1" s="1"/>
  <c r="O25" i="1"/>
  <c r="L25" i="1"/>
  <c r="K25" i="1"/>
  <c r="N25" i="1" s="1"/>
  <c r="AF24" i="1"/>
  <c r="W24" i="1"/>
  <c r="R24" i="1"/>
  <c r="S24" i="1" s="1"/>
  <c r="Q24" i="1"/>
  <c r="P24" i="1"/>
  <c r="O24" i="1"/>
  <c r="N24" i="1"/>
  <c r="L24" i="1"/>
  <c r="K24" i="1"/>
  <c r="AF23" i="1"/>
  <c r="W23" i="1"/>
  <c r="P23" i="1"/>
  <c r="O23" i="1"/>
  <c r="L23" i="1"/>
  <c r="K23" i="1"/>
  <c r="AF22" i="1"/>
  <c r="W22" i="1"/>
  <c r="P22" i="1"/>
  <c r="Q22" i="1" s="1"/>
  <c r="O22" i="1"/>
  <c r="L22" i="1"/>
  <c r="K22" i="1"/>
  <c r="AF21" i="1"/>
  <c r="W21" i="1"/>
  <c r="R21" i="1"/>
  <c r="S21" i="1" s="1"/>
  <c r="P21" i="1"/>
  <c r="Q21" i="1" s="1"/>
  <c r="O21" i="1"/>
  <c r="N21" i="1"/>
  <c r="L21" i="1"/>
  <c r="K21" i="1"/>
  <c r="AF20" i="1"/>
  <c r="W20" i="1"/>
  <c r="P20" i="1"/>
  <c r="O20" i="1"/>
  <c r="L20" i="1"/>
  <c r="K20" i="1"/>
  <c r="R20" i="1" s="1"/>
  <c r="S20" i="1" s="1"/>
  <c r="AF19" i="1"/>
  <c r="W19" i="1"/>
  <c r="P19" i="1"/>
  <c r="Q19" i="1" s="1"/>
  <c r="O19" i="1"/>
  <c r="L19" i="1"/>
  <c r="K19" i="1"/>
  <c r="W18" i="1"/>
  <c r="F16" i="1"/>
  <c r="E16" i="1"/>
  <c r="AF15" i="1"/>
  <c r="W15" i="1"/>
  <c r="AF14" i="1"/>
  <c r="W14" i="1"/>
  <c r="D14" i="1"/>
  <c r="N14" i="1" s="1"/>
  <c r="AF13" i="1"/>
  <c r="AF12" i="1"/>
  <c r="W12" i="1"/>
  <c r="AN9" i="1"/>
  <c r="W9" i="1"/>
  <c r="AS8" i="1"/>
  <c r="AN8" i="1"/>
  <c r="AF8" i="1"/>
  <c r="AC8" i="1"/>
  <c r="W8" i="1"/>
  <c r="U8" i="1"/>
  <c r="M8" i="1"/>
  <c r="J8" i="1"/>
  <c r="D8" i="1"/>
  <c r="Z7" i="1"/>
  <c r="G7" i="1"/>
  <c r="AF5" i="1"/>
  <c r="M5" i="1"/>
  <c r="R25" i="1" l="1"/>
  <c r="S25" i="1" s="1"/>
  <c r="R33" i="1"/>
  <c r="S33" i="1" s="1"/>
  <c r="N44" i="1"/>
  <c r="N46" i="1"/>
  <c r="N56" i="1"/>
  <c r="N43" i="4"/>
  <c r="R35" i="4"/>
  <c r="S35" i="4" s="1"/>
  <c r="R39" i="4"/>
  <c r="S39" i="4" s="1"/>
  <c r="N19" i="4"/>
  <c r="R31" i="4"/>
  <c r="S31" i="4" s="1"/>
  <c r="N34" i="4"/>
  <c r="N38" i="4"/>
  <c r="N53" i="4"/>
  <c r="R58" i="4"/>
  <c r="S58" i="4" s="1"/>
  <c r="N57" i="4"/>
  <c r="U42" i="4"/>
  <c r="J17" i="4"/>
  <c r="N22" i="4"/>
  <c r="N30" i="4"/>
  <c r="Q42" i="4"/>
  <c r="U46" i="4"/>
  <c r="N51" i="4"/>
  <c r="R52" i="4"/>
  <c r="S52" i="4" s="1"/>
  <c r="U53" i="4"/>
  <c r="L47" i="4"/>
  <c r="U34" i="4"/>
  <c r="N42" i="4"/>
  <c r="Q46" i="4"/>
  <c r="U57" i="4"/>
  <c r="U51" i="4"/>
  <c r="R28" i="4"/>
  <c r="N28" i="4"/>
  <c r="R33" i="4"/>
  <c r="N33" i="4"/>
  <c r="R25" i="4"/>
  <c r="S25" i="4" s="1"/>
  <c r="N25" i="4"/>
  <c r="P25" i="4" s="1"/>
  <c r="R32" i="4"/>
  <c r="S32" i="4" s="1"/>
  <c r="N32" i="4"/>
  <c r="R50" i="4"/>
  <c r="S50" i="4" s="1"/>
  <c r="N50" i="4"/>
  <c r="R40" i="4"/>
  <c r="N40" i="4"/>
  <c r="R41" i="4"/>
  <c r="N41" i="4"/>
  <c r="L28" i="4"/>
  <c r="L24" i="4"/>
  <c r="N23" i="4"/>
  <c r="P23" i="4" s="1"/>
  <c r="R36" i="4"/>
  <c r="S36" i="4" s="1"/>
  <c r="N36" i="4"/>
  <c r="R37" i="4"/>
  <c r="S37" i="4" s="1"/>
  <c r="N37" i="4"/>
  <c r="Q37" i="4"/>
  <c r="U38" i="4"/>
  <c r="R56" i="4"/>
  <c r="S56" i="4" s="1"/>
  <c r="N56" i="4"/>
  <c r="U56" i="4"/>
  <c r="R20" i="4"/>
  <c r="N20" i="4"/>
  <c r="R21" i="4"/>
  <c r="N21" i="4"/>
  <c r="U22" i="4"/>
  <c r="R24" i="4"/>
  <c r="S24" i="4" s="1"/>
  <c r="N24" i="4"/>
  <c r="P24" i="4" s="1"/>
  <c r="N26" i="4"/>
  <c r="P26" i="4" s="1"/>
  <c r="N27" i="4"/>
  <c r="P27" i="4" s="1"/>
  <c r="R29" i="4"/>
  <c r="S29" i="4" s="1"/>
  <c r="N29" i="4"/>
  <c r="P29" i="4" s="1"/>
  <c r="U30" i="4"/>
  <c r="R45" i="4"/>
  <c r="S45" i="4" s="1"/>
  <c r="N45" i="4"/>
  <c r="R47" i="4"/>
  <c r="U47" i="4" s="1"/>
  <c r="U48" i="4"/>
  <c r="U49" i="4"/>
  <c r="U55" i="4"/>
  <c r="U19" i="4"/>
  <c r="U31" i="4"/>
  <c r="U35" i="4"/>
  <c r="U39" i="4"/>
  <c r="U43" i="4"/>
  <c r="L44" i="4"/>
  <c r="U44" i="4" s="1"/>
  <c r="U54" i="4"/>
  <c r="U58" i="4"/>
  <c r="Q19" i="4"/>
  <c r="W23" i="4"/>
  <c r="N44" i="4"/>
  <c r="N48" i="4"/>
  <c r="N49" i="4"/>
  <c r="N55" i="4"/>
  <c r="U20" i="1"/>
  <c r="N36" i="1"/>
  <c r="R37" i="1"/>
  <c r="S37" i="1" s="1"/>
  <c r="N45" i="1"/>
  <c r="R48" i="1"/>
  <c r="S48" i="1" s="1"/>
  <c r="N50" i="1"/>
  <c r="Q20" i="1"/>
  <c r="N28" i="1"/>
  <c r="R29" i="1"/>
  <c r="S29" i="1" s="1"/>
  <c r="N40" i="1"/>
  <c r="R41" i="1"/>
  <c r="S41" i="1" s="1"/>
  <c r="U53" i="1"/>
  <c r="U28" i="1"/>
  <c r="N20" i="1"/>
  <c r="N32" i="1"/>
  <c r="U36" i="1"/>
  <c r="U45" i="1"/>
  <c r="R19" i="1"/>
  <c r="N19" i="1"/>
  <c r="R26" i="1"/>
  <c r="N26" i="1"/>
  <c r="R27" i="1"/>
  <c r="N27" i="1"/>
  <c r="R34" i="1"/>
  <c r="N34" i="1"/>
  <c r="R35" i="1"/>
  <c r="N35" i="1"/>
  <c r="R42" i="1"/>
  <c r="N42" i="1"/>
  <c r="R43" i="1"/>
  <c r="N43" i="1"/>
  <c r="R47" i="1"/>
  <c r="S47" i="1" s="1"/>
  <c r="N47" i="1"/>
  <c r="W13" i="1"/>
  <c r="S46" i="1"/>
  <c r="R49" i="1"/>
  <c r="S49" i="1" s="1"/>
  <c r="N49" i="1"/>
  <c r="N51" i="1"/>
  <c r="R51" i="1"/>
  <c r="S51" i="1" s="1"/>
  <c r="R22" i="1"/>
  <c r="S22" i="1" s="1"/>
  <c r="N22" i="1"/>
  <c r="R23" i="1"/>
  <c r="S23" i="1" s="1"/>
  <c r="N23" i="1"/>
  <c r="Q23" i="1"/>
  <c r="U24" i="1"/>
  <c r="R30" i="1"/>
  <c r="S30" i="1" s="1"/>
  <c r="N30" i="1"/>
  <c r="R31" i="1"/>
  <c r="S31" i="1" s="1"/>
  <c r="N31" i="1"/>
  <c r="Q31" i="1"/>
  <c r="U32" i="1"/>
  <c r="R38" i="1"/>
  <c r="S38" i="1" s="1"/>
  <c r="N38" i="1"/>
  <c r="R39" i="1"/>
  <c r="S39" i="1" s="1"/>
  <c r="N39" i="1"/>
  <c r="Q39" i="1"/>
  <c r="U40" i="1"/>
  <c r="S44" i="1"/>
  <c r="U44" i="1"/>
  <c r="K17" i="1"/>
  <c r="J17" i="1"/>
  <c r="P59" i="1"/>
  <c r="U22" i="1"/>
  <c r="R54" i="1"/>
  <c r="N54" i="1"/>
  <c r="R55" i="1"/>
  <c r="S55" i="1" s="1"/>
  <c r="N55" i="1"/>
  <c r="U55" i="1"/>
  <c r="N57" i="1"/>
  <c r="R57" i="1"/>
  <c r="S57" i="1" s="1"/>
  <c r="U57" i="1"/>
  <c r="U21" i="1"/>
  <c r="U25" i="1"/>
  <c r="U33" i="1"/>
  <c r="U41" i="1"/>
  <c r="U50" i="1"/>
  <c r="R52" i="1"/>
  <c r="N52" i="1"/>
  <c r="U56" i="1"/>
  <c r="R58" i="1"/>
  <c r="N58" i="1"/>
  <c r="D78" i="1"/>
  <c r="U48" i="1" l="1"/>
  <c r="W16" i="1"/>
  <c r="W17" i="1" s="1"/>
  <c r="AF11" i="1" s="1"/>
  <c r="AF16" i="1" s="1"/>
  <c r="U32" i="4"/>
  <c r="U36" i="4"/>
  <c r="U52" i="4"/>
  <c r="U50" i="4"/>
  <c r="N59" i="4"/>
  <c r="R59" i="4"/>
  <c r="S47" i="4" s="1"/>
  <c r="U25" i="4"/>
  <c r="S33" i="4"/>
  <c r="U33" i="4"/>
  <c r="U45" i="4"/>
  <c r="U27" i="4"/>
  <c r="U24" i="4"/>
  <c r="S21" i="4"/>
  <c r="U21" i="4"/>
  <c r="U40" i="4"/>
  <c r="S40" i="4"/>
  <c r="U23" i="4"/>
  <c r="W24" i="4"/>
  <c r="S28" i="4"/>
  <c r="U28" i="4"/>
  <c r="U37" i="4"/>
  <c r="U29" i="4"/>
  <c r="U26" i="4"/>
  <c r="S20" i="4"/>
  <c r="U20" i="4"/>
  <c r="P59" i="4"/>
  <c r="Q25" i="4" s="1"/>
  <c r="S41" i="4"/>
  <c r="U41" i="4"/>
  <c r="U37" i="1"/>
  <c r="D79" i="1"/>
  <c r="D82" i="1" s="1"/>
  <c r="D85" i="1" s="1"/>
  <c r="Q59" i="1"/>
  <c r="U23" i="1"/>
  <c r="U29" i="1"/>
  <c r="U51" i="1"/>
  <c r="U54" i="1"/>
  <c r="S54" i="1"/>
  <c r="S34" i="1"/>
  <c r="U34" i="1"/>
  <c r="U52" i="1"/>
  <c r="S52" i="1"/>
  <c r="U47" i="1"/>
  <c r="U31" i="1"/>
  <c r="U26" i="1"/>
  <c r="S26" i="1"/>
  <c r="U58" i="1"/>
  <c r="S58" i="1"/>
  <c r="U38" i="1"/>
  <c r="S43" i="1"/>
  <c r="U43" i="1"/>
  <c r="S35" i="1"/>
  <c r="U35" i="1"/>
  <c r="S27" i="1"/>
  <c r="U27" i="1"/>
  <c r="N59" i="1"/>
  <c r="U39" i="1"/>
  <c r="U42" i="1"/>
  <c r="S42" i="1"/>
  <c r="U30" i="1"/>
  <c r="U49" i="1"/>
  <c r="R59" i="1"/>
  <c r="S19" i="1"/>
  <c r="U19" i="1"/>
  <c r="U61" i="4" l="1"/>
  <c r="Q23" i="4"/>
  <c r="Q24" i="4"/>
  <c r="Q29" i="4"/>
  <c r="Q27" i="4"/>
  <c r="W25" i="4"/>
  <c r="Q26" i="4"/>
  <c r="U62" i="4"/>
  <c r="U63" i="4" s="1"/>
  <c r="U14" i="4" s="1"/>
  <c r="W26" i="4"/>
  <c r="M72" i="1"/>
  <c r="M74" i="1" s="1"/>
  <c r="AF17" i="1"/>
  <c r="AF18" i="1" s="1"/>
  <c r="U61" i="1"/>
  <c r="U16" i="4" l="1"/>
  <c r="N15" i="4"/>
  <c r="Q59" i="4"/>
  <c r="W30" i="4"/>
  <c r="W32" i="4" s="1"/>
  <c r="W27" i="4"/>
  <c r="W29" i="4" s="1"/>
  <c r="U62" i="1"/>
  <c r="U63" i="1" s="1"/>
  <c r="U14" i="1" s="1"/>
  <c r="W33" i="4" l="1"/>
  <c r="W34" i="4" s="1"/>
  <c r="AF11" i="4" s="1"/>
  <c r="U16" i="1"/>
  <c r="N15" i="1"/>
  <c r="AF13" i="4" l="1"/>
  <c r="AF16" i="4" s="1"/>
  <c r="AF17" i="4" s="1"/>
  <c r="AF18" i="4" l="1"/>
</calcChain>
</file>

<file path=xl/sharedStrings.xml><?xml version="1.0" encoding="utf-8"?>
<sst xmlns="http://schemas.openxmlformats.org/spreadsheetml/2006/main" count="2369" uniqueCount="1217">
  <si>
    <t>ICI</t>
  </si>
  <si>
    <t>MODÈLE SPÉCIAL BAR à l'usage des Barmans et des Barmaids</t>
  </si>
  <si>
    <t>Modèle</t>
  </si>
  <si>
    <t>MODÈLE DE FICHE 19 COLONNES + Progression à droite ou en dessous au choix</t>
  </si>
  <si>
    <t>MODE D'EMPLOI COLONNE AP</t>
  </si>
  <si>
    <t>A chacun de choisir son mode de classement : Exemple PÂTE A CIGARETTES à répertorier dans  P ou dans C ?</t>
  </si>
  <si>
    <t>Dernière mise à jour :</t>
  </si>
  <si>
    <t>Transmettez vos savoirs faire peu importe qui les récupère pourvu qu'ils servent un plus grand nombre</t>
  </si>
  <si>
    <t>COLONNES</t>
  </si>
  <si>
    <t>La Guerre des Post-it!</t>
  </si>
  <si>
    <t>https://www.youtube.com/watch?v=2m8m-_9fmwU</t>
  </si>
  <si>
    <t>Adresse PC</t>
  </si>
  <si>
    <t>T. de préparation</t>
  </si>
  <si>
    <t>Quelques</t>
  </si>
  <si>
    <t xml:space="preserve">FAMILLE à coller </t>
  </si>
  <si>
    <t xml:space="preserve">① Brouillon : </t>
  </si>
  <si>
    <t>NOM DE VOTRE RECETTE</t>
  </si>
  <si>
    <t>FAMILLE</t>
  </si>
  <si>
    <t>Code</t>
  </si>
  <si>
    <t>Récap du Mode d'emploi  de la fiche recette</t>
  </si>
  <si>
    <t>VIRGIN</t>
  </si>
  <si>
    <t xml:space="preserve">1/ Virgin.. un cocktail sans alcool. On parle ainsi de Virgin Colada ou Virgin mojito. </t>
  </si>
  <si>
    <t>Collez les recettes récupérées sur le net dans le brouillon ci-dessous</t>
  </si>
  <si>
    <t>NUMÉROTATION</t>
  </si>
  <si>
    <t>⑪ AUTEUR  : ?</t>
  </si>
  <si>
    <t>PHASES ESSENTIELLES  DE PROGRESSION</t>
  </si>
  <si>
    <t>ON THE ROCKS</t>
  </si>
  <si>
    <t>2/ On the rocks...un cocktail où l'alcool fort se boit pur avec des glaçons. Le whisky on the rocks est la boisson la plus connue.</t>
  </si>
  <si>
    <t>&lt; Volume servi par client</t>
  </si>
  <si>
    <t>❺ Volume de votre verre en cl</t>
  </si>
  <si>
    <t>⑥ A dupliquer pour combien de verres</t>
  </si>
  <si>
    <t>à saisir</t>
  </si>
  <si>
    <t>3/ Neat...un cocktail sans glace. La plupart des whiskies sont commandés neat et dégustés à température ambiante.</t>
  </si>
  <si>
    <t>Pourquoi coller texte et quantités dans ce tableau ? Pour conserver la recette originale de l'Auteur et pour vérification en cas d'erreur de saisie</t>
  </si>
  <si>
    <t>soyez concis 1 verbe = 1 action</t>
  </si>
  <si>
    <t>classement de la recette</t>
  </si>
  <si>
    <t>NEAT</t>
  </si>
  <si>
    <t>4/ Sour ... un short drink préparé à base de jus de citron, de sucre et d'un alcool de base. La Margarita, la Caipirinha et le Daiquiri sont les plus connus.</t>
  </si>
  <si>
    <t>COUT MATIERE avec coeff.</t>
  </si>
  <si>
    <t>Utilisez le vocabulaire professionnel</t>
  </si>
  <si>
    <t>5/ Straight ... un cocktail préparé avec de la glace au shaker mais servi sans glace.</t>
  </si>
  <si>
    <t>▼ ❹ L'Auteur à prévu sa recette pour combien de personnes</t>
  </si>
  <si>
    <t>Coût unitaire</t>
  </si>
  <si>
    <t>❾ Nb de Verres</t>
  </si>
  <si>
    <t>c'est vous qui décidez</t>
  </si>
  <si>
    <t>SOUR</t>
  </si>
  <si>
    <t>6/ Frozen... un cocktail frozen a été fait au blender. On parle par exemple de Frozen Daiquiri.</t>
  </si>
  <si>
    <t>Collage spécial Valeurs 1-2-3 pour respecter la mise en forme</t>
  </si>
  <si>
    <t>◄  ❹ Référence Auteur Volume d'1 verre en cl</t>
  </si>
  <si>
    <t>Coût unitaire &gt;</t>
  </si>
  <si>
    <t>la numérotation est automatique</t>
  </si>
  <si>
    <t>7/ Blended On dit d'un whisky qu'il est blended quand c'est un assemblage de plusieurs whiskies.</t>
  </si>
  <si>
    <t>Auteur Unités ❷ Volumes et poids</t>
  </si>
  <si>
    <t xml:space="preserve">dans cette colonne </t>
  </si>
  <si>
    <t>lorsque vous saisissez du texte</t>
  </si>
  <si>
    <t>❶ Compositon</t>
  </si>
  <si>
    <t>STRAIGHT</t>
  </si>
  <si>
    <t>Répartissez texte et valeurs dans les colonnes correspondantes  ❶ - ❷  - ❸</t>
  </si>
  <si>
    <t>Unités</t>
  </si>
  <si>
    <t>en /10</t>
  </si>
  <si>
    <t>en L</t>
  </si>
  <si>
    <t>en cl</t>
  </si>
  <si>
    <t>en ml</t>
  </si>
  <si>
    <t xml:space="preserve"> Poids en Gr</t>
  </si>
  <si>
    <t>❸ Quoi</t>
  </si>
  <si>
    <t>Volumes</t>
  </si>
  <si>
    <t xml:space="preserve"> Poids en Kg</t>
  </si>
  <si>
    <t>%</t>
  </si>
  <si>
    <t xml:space="preserve">⑦ Prix </t>
  </si>
  <si>
    <t>Coût</t>
  </si>
  <si>
    <t>8/ Fizzy  Vous avez commandé un Mojito Fizzy ? Il vous sera donc servi pétillant.</t>
  </si>
  <si>
    <t>si vous ne voulez pas de numérotation</t>
  </si>
  <si>
    <t>BLENDED</t>
  </si>
  <si>
    <t>9/ From the barrel...littéralement "tiré du fût", un whisky from the barrel vient directement du barril.</t>
  </si>
  <si>
    <t>saisissez votre texte dans cette colonne ou les suivantes</t>
  </si>
  <si>
    <t>Formats personnalisés</t>
  </si>
  <si>
    <t>10/ Prémix  Cela fait référence à... un mélange d'un alcool fort et d'une boisson non-alcoolisée comme un soda.</t>
  </si>
  <si>
    <t>quartiers</t>
  </si>
  <si>
    <t>COBBLERS</t>
  </si>
  <si>
    <t xml:space="preserve">11/ Dry Classic Martini... que vous aurez alors commandé un Martini accompagné d'un zeste de citron ou d'une olive verte. </t>
  </si>
  <si>
    <t>0" /10"</t>
  </si>
  <si>
    <t>0.0" L"</t>
  </si>
  <si>
    <t>0" cl"</t>
  </si>
  <si>
    <t>0" ml"</t>
  </si>
  <si>
    <t>0" g"</t>
  </si>
  <si>
    <t>A vous de choisir ce que vous voulez saisir mais 1 seul volume par ligne de produit  soit en 1/10 - en L - en cl ou en ml</t>
  </si>
  <si>
    <t>COLLINS</t>
  </si>
  <si>
    <t>12/ Long drinks / soft drinks   Cela oppose les boissons longues de 12 à 25 cl aux boissons courtes de 7 à 10 cl.</t>
  </si>
  <si>
    <t>13/ Givrer ses verres... passer le bord du verre à cocktail dans du jus de citron puis dans du sucre ou du sel.</t>
  </si>
  <si>
    <t>Pour les  Poids en Gr c'est différent : soit vous ne saisissez que les Quantités</t>
  </si>
  <si>
    <t>FROZEN</t>
  </si>
  <si>
    <t>14/ Rafraichir ses verres... rafraichir un verre à l'aide de glace ou en le passant ou réfrigérateur.</t>
  </si>
  <si>
    <t>15/ Shooter  un shooter est un cocktail de quelques centilitres se buvant d'un seul trait.</t>
  </si>
  <si>
    <t>citrons verts</t>
  </si>
  <si>
    <t>COOLERS</t>
  </si>
  <si>
    <t>Soit vous saisissez le nombre d'unité et le poids unitaire du produit</t>
  </si>
  <si>
    <t>Cobblers</t>
  </si>
  <si>
    <t>Long drinks préparés directement dans un tumbler rempli de glace, à base de vin (porto, sherry, vermouth, champagne) ou à base d’une eau-de-vie (cognac, gin, whisky) avec une petite cuillerée de sucre en poudre, un trait de jus de citron, un trait de curaçao.</t>
  </si>
  <si>
    <t>CRUSTAS</t>
  </si>
  <si>
    <t>Collins</t>
  </si>
  <si>
    <t>Long drinks rafraîchissants préparés dans un tumbler. Toutes les eaux-de-vie peuvent être utilisées avec du sucre, du jus de citron et du soda.</t>
  </si>
  <si>
    <t>Coolers</t>
  </si>
  <si>
    <t>Long drinks préparés directement dans un tumbler. Toutes les eaux-de-vie peuvent être utilisées avec du sucre, un sirop et un jus de fruits. On y ajoute une écorce de citron ou d’orange et on allonge avec du ginger ale, du champagne ou du cidre.</t>
  </si>
  <si>
    <t>jaunes d'œufs</t>
  </si>
  <si>
    <t>CUPS</t>
  </si>
  <si>
    <t>Crustas</t>
  </si>
  <si>
    <t>Cocktails mi-longs se servant dans un demi-tumbler givré au sucre et décoré d’une spirale de citron ou d’orange et d’une cerise au marasquin. Ils se préparent au shaker avec un alcool de base, deux traits d’Angostura, un trait de jus de citron, une cuillère à café de sucre et deux traits de curaçao ou de marasquin.</t>
  </si>
  <si>
    <t>cela aura une incidence sur le prix qui sera calculé soit à la pièce - soit au poids</t>
  </si>
  <si>
    <t>Cups</t>
  </si>
  <si>
    <t>Mélanges qui se préparent dans de grandes coupes avec des fruits de saison, du sucre ou des sirops, des liqueurs qu’on allonge, au moment de servir, avec du champagne, des vins (porto, sherry, vermouth, sauterne, etc.), des sodas ou du cidre.</t>
  </si>
  <si>
    <t>DAISIES</t>
  </si>
  <si>
    <t>Daisies</t>
  </si>
  <si>
    <t>Cocktails mi-longs se servant dans un double verre à cocktail préparés au shaker avec pour base un trait de grenadine, le jus d’un demi citron et un alcool de base. On allonge le mélange avec du soda.</t>
  </si>
  <si>
    <t>❸ Quoi ? part - tiret - trait - Splash - Dash - CB = cuillère de bar -BS =Barspoon - CC = cuillère à café -CT = cuillère à thé -CP = cuillère à potage - QS = quantité suffisante - PM = pour mémoire  etc</t>
  </si>
  <si>
    <t>Egg Nogs</t>
  </si>
  <si>
    <t>Cocktails chauds ou froids se préparant avec un oeuf (ou le jaune seulement), du sucre, un alcool de base et se complétant avec du lait saupoudré de noix de muscade.</t>
  </si>
  <si>
    <t>EGG NOGS</t>
  </si>
  <si>
    <t>Fixes</t>
  </si>
  <si>
    <t>Cocktails mi-longs servis dans un demi tumbler rempli de glace pilée avec une cuillère à café de sucre, le jus d’un demi citron, une tombée de curaçao et une mesure d’un alcool de base.</t>
  </si>
  <si>
    <t>Fizzes</t>
  </si>
  <si>
    <t>Long drinks préparés au shaker avec du sucre, le jus d’un citron, un alcool de base et allongés avec du soda.</t>
  </si>
  <si>
    <t>FIXES</t>
  </si>
  <si>
    <t>Flips</t>
  </si>
  <si>
    <t>Cocktails mi-longs froids ou chauds. ils sont élaborés avec du sucre, un jaune d’oeuf, un vin type porto, sherry ou vermouth ou une eau-de-vie. Ils sont saupoudrés de noix de muscade.</t>
  </si>
  <si>
    <t>◄❹ Référence Auteur Volume d'1 verre en cl</t>
  </si>
  <si>
    <t>Frozens</t>
  </si>
  <si>
    <t>Boissons glacées préparées au mixer avec de la glace pilée</t>
  </si>
  <si>
    <t>Important n'oubliez pas de saisir ces valeurs</t>
  </si>
  <si>
    <t>FIZZES</t>
  </si>
  <si>
    <t>High Balls</t>
  </si>
  <si>
    <t>Long drinks très simples composés d’un alcool de base allongé d’un soda, d’un tonic, d’un cola, etc.</t>
  </si>
  <si>
    <t>Grogs</t>
  </si>
  <si>
    <t>C’est un mélange toujours servi chaud élaboré à partir d’un alcool de base auquel on ajoute de l’eau bouillante, du thé, du café, etc.</t>
  </si>
  <si>
    <t>si vous DIMUNUEZ le volume vous augmentez le nombre de verres servis</t>
  </si>
  <si>
    <t>HIGH BALLS</t>
  </si>
  <si>
    <t>Juleps</t>
  </si>
  <si>
    <t>Long drinks élaborés à partir de menthe fraîche pilée à laquelle on ajoute un alcool de base (scotch whisky, bourbon, rye, mais aussi cognac, gin, rhum, etc.).</t>
  </si>
  <si>
    <t>si vous AUGMENTEZ  le volume vous diminuez le nombre de verres servis</t>
  </si>
  <si>
    <t>Mulls</t>
  </si>
  <si>
    <t>Cocktails chauds pour plusieurs personnes élaborés à partir de vins (porto, sherry, bordeaux, etc.) auxquels on ajoute des oeufs entiers battus et des épices ou des zestes de fruits (vanille, cannelle, girofle, citron, orange).</t>
  </si>
  <si>
    <t>JULLEPS</t>
  </si>
  <si>
    <t>Punches</t>
  </si>
  <si>
    <t>Cocktails mi-longs servis chauds ou froids.</t>
  </si>
  <si>
    <t>à vous de saisir</t>
  </si>
  <si>
    <t>Froids, ils se préparent directement au verre avec 3 ou 4 glaçons, du jus de fruit et un alcool de base.</t>
  </si>
  <si>
    <t>Chauds, ils se préparent avec du jus de fruit et un alcool de base sur lesquels on verse de l’eau bouillante.</t>
  </si>
  <si>
    <t>Si vous ne saisissez pas de volumes ou de poids colonnes ❷ = Prix à l'unité</t>
  </si>
  <si>
    <t>A vous de compléter ou de modifier</t>
  </si>
  <si>
    <t>Sangarées</t>
  </si>
  <si>
    <t>Long drinks comportant toujours du sucre dissout dans de l’eau, un alcool ou un vin qu’on saupoudre de noix de muscade.</t>
  </si>
  <si>
    <t>Scaffas</t>
  </si>
  <si>
    <t>Cocktails composés à part égale d’un alcool et d’une liqueur, plus un trait d’Angostura.</t>
  </si>
  <si>
    <t>Shooters</t>
  </si>
  <si>
    <t>Cocktails de quelques centilitres qui se boit d’un trait.</t>
  </si>
  <si>
    <t>Slings</t>
  </si>
  <si>
    <t>Long drinks servis chauds ou froids composés de sucre, d’Angostura, de citron et d’un alcool de base.</t>
  </si>
  <si>
    <t>Si vous saisissez un volume ou un poids colonne ❷ saisissez le prix au L ou au Kg = Prix au L ou Kg</t>
  </si>
  <si>
    <t>Smashes</t>
  </si>
  <si>
    <t>Demi-juleps.</t>
  </si>
  <si>
    <t>Sours</t>
  </si>
  <si>
    <t>Cocktails mi-longs préparés au shaker avec du sucre, un jus de citron et un alcool de base (rhum, whisky, bourbon, gin, vodka, etc).</t>
  </si>
  <si>
    <t>Rickeys</t>
  </si>
  <si>
    <t>Cocktails mi-longs préparés avec un demi jus de citron, une mesure d’un alcool de base et un peu de soda.</t>
  </si>
  <si>
    <t>Toddies</t>
  </si>
  <si>
    <t>Short drinks servis chauds ou froids, composés de sucre et d’un alcool de base. On sert un verre d’eau à côté.</t>
  </si>
  <si>
    <t>⑧ COEFFICIENT</t>
  </si>
  <si>
    <t>à vous de saisir ce que vous voulez</t>
  </si>
  <si>
    <t>Zooms</t>
  </si>
  <si>
    <t>Cocktails préparés avec du miel, de la crème fraîche et un alcool de base.</t>
  </si>
  <si>
    <t>❾ Nb de Verres &gt; vous permet de faire une simulation de prix</t>
  </si>
  <si>
    <t>en augmentant ou diminuant le nombre de verres servis</t>
  </si>
  <si>
    <t>Indication de difficulté : saisissez un nombre d'étoiles **</t>
  </si>
  <si>
    <t>⑨ totaux &gt;</t>
  </si>
  <si>
    <t xml:space="preserve">totaux &gt; </t>
  </si>
  <si>
    <t>1*Facile - 4**** Difficile</t>
  </si>
  <si>
    <t>**</t>
  </si>
  <si>
    <t>Indication de difficulté</t>
  </si>
  <si>
    <t>1* économique - 4**** luxe</t>
  </si>
  <si>
    <t>Indication de coût</t>
  </si>
  <si>
    <t>aide mémoire conversion : volume / poids -base 1L = 1Kg</t>
  </si>
  <si>
    <t>COUT MATIERE</t>
  </si>
  <si>
    <t>Indication de coût : saisissez un nombre d'étoiles **</t>
  </si>
  <si>
    <t>1* économiqie - 4**** luxe</t>
  </si>
  <si>
    <t>COUT MAJORÉ</t>
  </si>
  <si>
    <t>Attention à ne pas supprimer les formules dans la colonne jaune</t>
  </si>
  <si>
    <t>SI(E24&gt;0;SI(ESTVIDE(D24);E24;D24*E24);SI(F24&gt;0;SI(ESTVIDE(D24);F24;D24*F24);SI(G24&gt;0;SI(ESTVIDE(D24);G24;D24*G24);SI(H24&gt;0;SI(ESTVIDE(D24);H24;D24*H24);SI(I24&gt;0;SI(ESTVIDE(D24);I24;D24*I24);0)))))</t>
  </si>
  <si>
    <t>Lien internet</t>
  </si>
  <si>
    <t>Dans la premère colonne vous pouvez numéroter vos produits si vous voulez alimenter une base de données avec Recherche H ou Recherche V</t>
  </si>
  <si>
    <t>Aide mémoire  Centilitres</t>
  </si>
  <si>
    <t>Lien internet &gt;</t>
  </si>
  <si>
    <t>.</t>
  </si>
  <si>
    <t>&lt; largeurs de colonnes</t>
  </si>
  <si>
    <t xml:space="preserve">Pour l'identification des fiches vous avez le choix </t>
  </si>
  <si>
    <t>entre la numérotation et l'identification Alpha</t>
  </si>
  <si>
    <t>N°2</t>
  </si>
  <si>
    <t>A</t>
  </si>
  <si>
    <t>Alpha vous permet de vous constituer des répertoires Alphabétiques</t>
  </si>
  <si>
    <t>et de regrouper des préparations pour vous permettre de faire des assemblages</t>
  </si>
  <si>
    <t xml:space="preserve">le répertoire vous permettra d'aller chercher des"postits"  </t>
  </si>
  <si>
    <t>Vous avez le choix ou vous conservez la progression à côté de la fiche recette</t>
  </si>
  <si>
    <t>de les assembler sur une fiche pour faire des recettes à multiples préparations</t>
  </si>
  <si>
    <t>ou la progression SOUS la fiche recette</t>
  </si>
  <si>
    <t>pourquoi ré-écrire X fois une recette si cette recette vous convient.</t>
  </si>
  <si>
    <t>il suffit de l'ajouter sur votre document et d'en déterminer les quantités à fabriquer</t>
  </si>
  <si>
    <t>⓪①②③④⑤⑥⑦⑧⑨⑩⑪⑫⑬⑭⑮⑯⑰⑱⑲⑳</t>
  </si>
  <si>
    <t>cliquez sur la colonne  C et sélectionnez dans la barre le numéro qui vous intéresse</t>
  </si>
  <si>
    <t>formule utilisée : SI(ESTVIDE(F85);"";GRANDE.VALEUR(D72:D84;1)+1)</t>
  </si>
  <si>
    <t>⓿❶❷❸❹❺❻❼❽❾❿⓫⓬⓭⓮⓯⓰⓱⓲⓳⓴</t>
  </si>
  <si>
    <t>►</t>
  </si>
  <si>
    <t>◄</t>
  </si>
  <si>
    <t>▲</t>
  </si>
  <si>
    <t>▼</t>
  </si>
  <si>
    <t>FIN</t>
  </si>
  <si>
    <t>MODÈLE EXEMPLE - SPÉCIAL BAR à l'usage des Barmans et des Barmaids</t>
  </si>
  <si>
    <t>Punch exotique recette Exemple à remplacer par la vôtre</t>
  </si>
  <si>
    <t>PUNCH</t>
  </si>
  <si>
    <t>Préparation</t>
  </si>
  <si>
    <t>Réalisez la recette "Punch exotique"</t>
  </si>
  <si>
    <t>dans un grand récipient.</t>
  </si>
  <si>
    <t>On préfèrera utiliser un rhum blanc classique. .</t>
  </si>
  <si>
    <t>Punch exotique</t>
  </si>
  <si>
    <t xml:space="preserve">Le mélange se prépare entre 4 heures à 2 jours </t>
  </si>
  <si>
    <t>personnes 20</t>
  </si>
  <si>
    <t>avant d'être consommé.</t>
  </si>
  <si>
    <t>4 l de jus d'oranges</t>
  </si>
  <si>
    <t>jus d'oranges</t>
  </si>
  <si>
    <t>L</t>
  </si>
  <si>
    <t xml:space="preserve">  Fendez les deux gousses de vanille,</t>
  </si>
  <si>
    <t xml:space="preserve">    1 verre de sirop de sucre de canne</t>
  </si>
  <si>
    <t>sirop de sucre de canne</t>
  </si>
  <si>
    <t>verre(s)</t>
  </si>
  <si>
    <t>cl</t>
  </si>
  <si>
    <t xml:space="preserve"> mettez-les avec tous les autres ingrédients dans un grand récipient</t>
  </si>
  <si>
    <t xml:space="preserve">    1 l de rhum blanc</t>
  </si>
  <si>
    <t>rhum blanc</t>
  </si>
  <si>
    <t xml:space="preserve"> et laisser reposer (macération).</t>
  </si>
  <si>
    <t xml:space="preserve">    1 l de jus de pamplemousses</t>
  </si>
  <si>
    <t>jus de pamplemousses</t>
  </si>
  <si>
    <t xml:space="preserve">Le jour de la consommation, ajuster le goût avec un complément </t>
  </si>
  <si>
    <t xml:space="preserve">    1 l de jus de fruits exotiques</t>
  </si>
  <si>
    <t>jus de fruits exotiques</t>
  </si>
  <si>
    <t>de sucre de canne si trop acide ou de jus d'orange</t>
  </si>
  <si>
    <t xml:space="preserve">    2 gousses de vanille</t>
  </si>
  <si>
    <t xml:space="preserve">  gousses de vanille</t>
  </si>
  <si>
    <t>gousses</t>
  </si>
  <si>
    <t>ou de pamplemousse si trop sucré.</t>
  </si>
  <si>
    <t xml:space="preserve">    40 cl de rhum ambré</t>
  </si>
  <si>
    <t>rhum ambré</t>
  </si>
  <si>
    <t>Laissez à disposition sirop de citron</t>
  </si>
  <si>
    <t>et sirop de sucre de canne selon les goûts</t>
  </si>
  <si>
    <t>et n'ajoutez pas de glace, ça tue le punch!</t>
  </si>
  <si>
    <t xml:space="preserve">   Réalisez la recette "Punch exotique"</t>
  </si>
  <si>
    <t>Servez à la louche et n'oubliez pas de trinquer</t>
  </si>
  <si>
    <t xml:space="preserve">  dans un grand récipient.</t>
  </si>
  <si>
    <t>Servir dans un verre de type "tumbler".</t>
  </si>
  <si>
    <t>Eventuellement, des tranches d'orange à placer sur le bord du verre</t>
  </si>
  <si>
    <t>Le mélange se prépare entre 4 heures à 2 jours avant d'être consommé.</t>
  </si>
  <si>
    <t xml:space="preserve">  et laisser reposer (macération).</t>
  </si>
  <si>
    <t>rien a voir avec le cocktail</t>
  </si>
  <si>
    <t>saisi pour l'exemple</t>
  </si>
  <si>
    <t>citron(s)</t>
  </si>
  <si>
    <t>pas de poids Prix à la pièce</t>
  </si>
  <si>
    <t>vous ajoutez le poids unitaire</t>
  </si>
  <si>
    <t>https://www.1001cocktails.com/recettes/recette_punch-exotique_357394.aspx</t>
  </si>
  <si>
    <t>Prix au Kg</t>
  </si>
  <si>
    <t>Ces documents sont les fruits :</t>
  </si>
  <si>
    <t>NOUVELLE VERSION A</t>
  </si>
  <si>
    <t>de mon expérience et des utilitaires de la restauration collective</t>
  </si>
  <si>
    <t xml:space="preserve">de formules et fonctions Excel mises sur le net par des passionnés </t>
  </si>
  <si>
    <t>A vous de les faire évoluer  et de les modifier pour votre utilisation.......</t>
  </si>
  <si>
    <t>CONTENU DU CLASSEUR</t>
  </si>
  <si>
    <t>Objectif : vous aider ou vous inciter à créer vos documents vous-même</t>
  </si>
  <si>
    <t xml:space="preserve">Coupez - Copiez - Collez formats formules et fonctions ne vous contentez pas d'une feuille blanche </t>
  </si>
  <si>
    <t>et de quelques opérations ; vous pouvez faire mieux Croyez en vous et lancez vous</t>
  </si>
  <si>
    <t>Kg</t>
  </si>
  <si>
    <t xml:space="preserve">Transmettez votre savoir et votre savoir faire </t>
  </si>
  <si>
    <t>peu importe qui les récupère; pourvu qu'un plus grand nombre puisse en bénéficier.</t>
  </si>
  <si>
    <t>Quelques polices de caractères utilisées</t>
  </si>
  <si>
    <t>Quelques formats utilisés</t>
  </si>
  <si>
    <t>Monétaire</t>
  </si>
  <si>
    <t>Arial</t>
  </si>
  <si>
    <t>Calibri</t>
  </si>
  <si>
    <t>Rockwell</t>
  </si>
  <si>
    <t>Verdana</t>
  </si>
  <si>
    <t>15.5 &gt;</t>
  </si>
  <si>
    <t>ARIAL</t>
  </si>
  <si>
    <t>CALIBRI</t>
  </si>
  <si>
    <t>ROCKWELL</t>
  </si>
  <si>
    <t>VERDANA</t>
  </si>
  <si>
    <t>personnalisés &gt;</t>
  </si>
  <si>
    <t>0.000" Kg"</t>
  </si>
  <si>
    <t>0" %"</t>
  </si>
  <si>
    <t>0.0" g"</t>
  </si>
  <si>
    <t>0" mn"</t>
  </si>
  <si>
    <t>0.00" cm"</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</si>
  <si>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</si>
  <si>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</si>
  <si>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</si>
  <si>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</si>
  <si>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</si>
  <si>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</si>
  <si>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</si>
  <si>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</si>
  <si>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</si>
  <si>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</si>
  <si>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</si>
  <si>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❶</t>
  </si>
  <si>
    <t>❷</t>
  </si>
  <si>
    <t>❸</t>
  </si>
  <si>
    <t>❹</t>
  </si>
  <si>
    <t>❺</t>
  </si>
  <si>
    <t>❻</t>
  </si>
  <si>
    <t>❼</t>
  </si>
  <si>
    <t>❽</t>
  </si>
  <si>
    <t>❾</t>
  </si>
  <si>
    <t>❿</t>
  </si>
  <si>
    <t>⓫</t>
  </si>
  <si>
    <t>⓬</t>
  </si>
  <si>
    <t>⓭</t>
  </si>
  <si>
    <t>⓮</t>
  </si>
  <si>
    <t>⓯</t>
  </si>
  <si>
    <t>⓰</t>
  </si>
  <si>
    <t>⓱</t>
  </si>
  <si>
    <t>⓲</t>
  </si>
  <si>
    <t>⓳</t>
  </si>
  <si>
    <t>⓴</t>
  </si>
  <si>
    <t>2</t>
  </si>
  <si>
    <t>3</t>
  </si>
  <si>
    <t>4</t>
  </si>
  <si>
    <t>5</t>
  </si>
  <si>
    <t>6</t>
  </si>
  <si>
    <t>7</t>
  </si>
  <si>
    <t>8</t>
  </si>
  <si>
    <t>9</t>
  </si>
  <si>
    <t>10</t>
  </si>
  <si>
    <t>11</t>
  </si>
  <si>
    <t>12</t>
  </si>
  <si>
    <t>13</t>
  </si>
  <si>
    <t>14</t>
  </si>
  <si>
    <t>15</t>
  </si>
  <si>
    <t>16</t>
  </si>
  <si>
    <t>17</t>
  </si>
  <si>
    <t>18</t>
  </si>
  <si>
    <t>19</t>
  </si>
  <si>
    <t>20</t>
  </si>
  <si>
    <t>couleur de police blanc sur fond gris à modifier pour vos documents</t>
  </si>
  <si>
    <t>des caractères spéciaux</t>
  </si>
  <si>
    <t>!</t>
  </si>
  <si>
    <t>"</t>
  </si>
  <si>
    <t>#</t>
  </si>
  <si>
    <t>&amp;</t>
  </si>
  <si>
    <t>@</t>
  </si>
  <si>
    <t>‰</t>
  </si>
  <si>
    <t>≈</t>
  </si>
  <si>
    <t>±</t>
  </si>
  <si>
    <t>»</t>
  </si>
  <si>
    <t>¼</t>
  </si>
  <si>
    <t>½</t>
  </si>
  <si>
    <t>¾</t>
  </si>
  <si>
    <t>ø</t>
  </si>
  <si>
    <t>Φ</t>
  </si>
  <si>
    <t>0.00\ " cm³"</t>
  </si>
  <si>
    <t>Format | cellule | personnalisé | 0" cm³"</t>
  </si>
  <si>
    <t>ou copier-coller</t>
  </si>
  <si>
    <t>X</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</si>
  <si>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</si>
  <si>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</si>
  <si>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</si>
  <si>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</si>
  <si>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</si>
  <si>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</si>
  <si>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</si>
  <si>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</si>
  <si>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</si>
  <si>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</si>
  <si>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</si>
  <si>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</si>
  <si>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</si>
  <si>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Z</t>
  </si>
  <si>
    <t>q</t>
  </si>
  <si>
    <t>p</t>
  </si>
  <si>
    <t>lien &gt;</t>
  </si>
  <si>
    <t>Les unités pifométriques</t>
  </si>
  <si>
    <t>Je remercie chaleureusement les internautes passionnés qui élaborent et proposent des formules et fonctions imbriquées</t>
  </si>
  <si>
    <t>un lien rompu ou devenu obsolète…..pas de panique…Google saura vous retrouver un document équivalent</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</si>
  <si>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</si>
  <si>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</si>
  <si>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</si>
  <si>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 xml:space="preserve"> &gt;</t>
  </si>
  <si>
    <t>http://www.excel-downloads.com/remository/Download/Professionnels/Planification-et-gestion-de-projets/SPACE.html</t>
  </si>
  <si>
    <t>formule utilisée : SI(ESTVIDE(V35);"";GRANDE.VALEUR(U27:U34;1)+1)</t>
  </si>
  <si>
    <t>CONVERSIONS</t>
  </si>
  <si>
    <t>ICI &gt; pourquoi ? quelle utilité &gt; en cliquant sur cette cellule en tête de tableau et en descendant un peu et en vous déportant sur la droite  cela sélectionne le tableau pour le copier et le coller dans un de vos documents</t>
  </si>
  <si>
    <t>conversion : volume Centilitres / poids</t>
  </si>
  <si>
    <t xml:space="preserve">Aide mémoire Poids sur la base eau : 1L = 1Kg - 1 gr = 0.001Kg  &gt; 2 zéros après la virgule du Kg </t>
  </si>
  <si>
    <t>&lt; position colonne et n° de ligne</t>
  </si>
  <si>
    <t>conversion : volume Décilitres / poids</t>
  </si>
  <si>
    <t xml:space="preserve">Aide mémoire Volumes sur la base eau : 1L = 1Kg - 1 gr = 0.001Kg  &gt; 2 zéros après la virgule du Kg </t>
  </si>
  <si>
    <t>Convertir des temps</t>
  </si>
  <si>
    <t>Volume</t>
  </si>
  <si>
    <t>produit</t>
  </si>
  <si>
    <t>densité</t>
  </si>
  <si>
    <t>Poids</t>
  </si>
  <si>
    <t>Eau</t>
  </si>
  <si>
    <t>lait entier</t>
  </si>
  <si>
    <t>lait 1/2 écrémé</t>
  </si>
  <si>
    <t>huile</t>
  </si>
  <si>
    <t>alcool</t>
  </si>
  <si>
    <t>Saisissez vos valeurs dans la cellule fond jaune encre rouge</t>
  </si>
  <si>
    <t>hg</t>
  </si>
  <si>
    <t>dag</t>
  </si>
  <si>
    <t>gr</t>
  </si>
  <si>
    <t>3 cl = 30g = 0.03kg    /    30 cl = 300g = 0.3kg     /     3 dl = 300g = 0.3 kg</t>
  </si>
  <si>
    <t>Saisissez votre volume</t>
  </si>
  <si>
    <t xml:space="preserve">sur la base eau : 1L = 1Kg </t>
  </si>
  <si>
    <t>dl</t>
  </si>
  <si>
    <t>ml</t>
  </si>
  <si>
    <t xml:space="preserve">Litres (l.) </t>
  </si>
  <si>
    <t xml:space="preserve">Centilitres (cl.) </t>
  </si>
  <si>
    <t xml:space="preserve">Décilitres (dl.) </t>
  </si>
  <si>
    <t xml:space="preserve">Kilogrammes (kg.) </t>
  </si>
  <si>
    <t>1litre</t>
  </si>
  <si>
    <t>100 cl</t>
  </si>
  <si>
    <t>10 dl</t>
  </si>
  <si>
    <t>1 kg</t>
  </si>
  <si>
    <t>1/2 litre</t>
  </si>
  <si>
    <t>50 cl</t>
  </si>
  <si>
    <t>5 dl</t>
  </si>
  <si>
    <t>0,500 kg</t>
  </si>
  <si>
    <t>1/4 litre</t>
  </si>
  <si>
    <t>25 cl</t>
  </si>
  <si>
    <t>2,5 dl</t>
  </si>
  <si>
    <t>0,250 kg</t>
  </si>
  <si>
    <t>1/8 litre</t>
  </si>
  <si>
    <t>12, 5 c</t>
  </si>
  <si>
    <t>1,25 dl</t>
  </si>
  <si>
    <t>0,125 kg</t>
  </si>
  <si>
    <t>lien</t>
  </si>
  <si>
    <t>http://www.cuisinealafrancaise.com/fr/2-poids-et-mesures</t>
  </si>
  <si>
    <t>Saisissez vos valeurs dans les cellules fond jaune</t>
  </si>
  <si>
    <t>l'huile = 0,920 Kg/L</t>
  </si>
  <si>
    <t>Exercices sur la conversion des volumes</t>
  </si>
  <si>
    <t>https://www.youtube.com/watch?v=exqLsCla_X4</t>
  </si>
  <si>
    <t>Alcool = 0,800 Kg/L</t>
  </si>
  <si>
    <t>eau salée nature = 1,130 Kg/L en fonction du sel ajouté</t>
  </si>
  <si>
    <t>cours mesure volume masse</t>
  </si>
  <si>
    <t>densité des liquides pour cocktails</t>
  </si>
  <si>
    <t>https://www.youtube.com/watch?v=qESfTUVs-rM</t>
  </si>
  <si>
    <t>1m2 = 10.000 cm2 </t>
  </si>
  <si>
    <t>1 cm = 0,01 m donc </t>
  </si>
  <si>
    <t>Heures</t>
  </si>
  <si>
    <t>Minutes</t>
  </si>
  <si>
    <t>Centièmes</t>
  </si>
  <si>
    <t>ou </t>
  </si>
  <si>
    <t>1 cm² = 0,01 x 0,01 = 0,0001 m² = 10^-4 m² </t>
  </si>
  <si>
    <t>1cm2=1/10.000 m2</t>
  </si>
  <si>
    <t>1cm^2=0.0001m^2</t>
  </si>
  <si>
    <t>Pour passer de m² en cm² il faut faire l'inverse </t>
  </si>
  <si>
    <t>17 cm²=0.0017 m². </t>
  </si>
  <si>
    <t>1 m = 100 cm </t>
  </si>
  <si>
    <t>1 m² = 100 x 100 = 10 000 cm²</t>
  </si>
  <si>
    <t>10 000 cm2 = 100 dm2 = 1 m2 </t>
  </si>
  <si>
    <t>copier/coller les formats</t>
  </si>
  <si>
    <t>1 cm2 = 0.001 dm2 = 0.00001 m2</t>
  </si>
  <si>
    <t>POURCENTAGES  1</t>
  </si>
  <si>
    <t>ICI &gt; pourquoi ? quelle utilité &gt; en cliquant sur cette cellule en tête de tableau et en vous déportant sur la droite puis vers le bas cela sélectionne le tableau pour le copier et le coller dans un de vos documents</t>
  </si>
  <si>
    <t>Prix D'ACHAT / Prix de VENTE</t>
  </si>
  <si>
    <t>Aide à la décision en Gr</t>
  </si>
  <si>
    <t>Pourcentages NET / BRUT et BRUT / NET</t>
  </si>
  <si>
    <t>Aide à la décision en Kg</t>
  </si>
  <si>
    <t>Pour prendre, par exemple, le 5 % de 87 Kg</t>
  </si>
  <si>
    <t>Pour déduire, par exemple, le 5 % de 87 Kg</t>
  </si>
  <si>
    <t>Pour prendre 20% de 140</t>
  </si>
  <si>
    <t xml:space="preserve">Voici la formule pour calculer un pourcentage, </t>
  </si>
  <si>
    <t>PRIX D'ACHAT</t>
  </si>
  <si>
    <t>PRIX VENTE</t>
  </si>
  <si>
    <t>%  d'augmentation</t>
  </si>
  <si>
    <t>Augmentation</t>
  </si>
  <si>
    <t>Saisissez vos valeurs dans les cellules fond ivoire ou jaune</t>
  </si>
  <si>
    <t>largeur de colonnes</t>
  </si>
  <si>
    <t>POIDS NET</t>
  </si>
  <si>
    <t>POIDS BRUT</t>
  </si>
  <si>
    <t>POIDS de PERTE</t>
  </si>
  <si>
    <t>%  de PERTE</t>
  </si>
  <si>
    <t xml:space="preserve"> Poids de perte</t>
  </si>
  <si>
    <t>Poids brut</t>
  </si>
  <si>
    <t>%  de perte</t>
  </si>
  <si>
    <t>Poids net</t>
  </si>
  <si>
    <t>Valeur d'un pourcentage, calcul simplifié</t>
  </si>
  <si>
    <t>Au lieu de multiplier par 5, puis de diviser par 100,</t>
  </si>
  <si>
    <t>Commencer par un calcul oral: quand on déduit le</t>
  </si>
  <si>
    <t xml:space="preserve"> il est plus simple de multiplier par </t>
  </si>
  <si>
    <t xml:space="preserve"> 5 %, il reste le 95 %     ( 100 - 5 )</t>
  </si>
  <si>
    <t xml:space="preserve">5 / 100 = 0.05, </t>
  </si>
  <si>
    <t xml:space="preserve">On peut alors calculer directement le résultat, à savoir: </t>
  </si>
  <si>
    <t>opération qu'on peut réaliser mentalement.</t>
  </si>
  <si>
    <t>(87 Kg) × 0.95 = 82.65 kg</t>
  </si>
  <si>
    <t>coefficient</t>
  </si>
  <si>
    <t>Le calcul se réduit maintenant à une seule opération arithmétique, a savoir</t>
  </si>
  <si>
    <t xml:space="preserve">Avec cette manière de faire, la calculatrice n'a été utilisée que pour une seule opération arithmétique : </t>
  </si>
  <si>
    <t>(87 Kg) x 0.05 = 4.35 Kg</t>
  </si>
  <si>
    <t>il suffit de multiplier 140 par 20 %</t>
  </si>
  <si>
    <t>par exemple 8% de 500 :</t>
  </si>
  <si>
    <t>c'est-à-dire faire : (140 * 20) / 100</t>
  </si>
  <si>
    <t>500 x (8/100) = 40</t>
  </si>
  <si>
    <t xml:space="preserve">ou plus simplement : </t>
  </si>
  <si>
    <t>ou alors</t>
  </si>
  <si>
    <t>140 * 0.2(On obtient : 28)</t>
  </si>
  <si>
    <t>500 x 0.08 = 40</t>
  </si>
  <si>
    <t xml:space="preserve">Si on avait à trouver 40% de 140, </t>
  </si>
  <si>
    <t>0.08 = (8/100)</t>
  </si>
  <si>
    <t>on aurait multiplié 140 par 0.4</t>
  </si>
  <si>
    <t>90% ? On multiplie 140 par 0.9</t>
  </si>
  <si>
    <t>POURCENTAGES  2</t>
  </si>
  <si>
    <t>Formule avec DONT</t>
  </si>
  <si>
    <t>Décriptage d'une recette par les pourcentages</t>
  </si>
  <si>
    <t>https://www.maths-et-tiques.fr/telech/Pourcent.pdf</t>
  </si>
  <si>
    <t>http://www.maths-et-tiques.fr/index.php/cours-en-videos</t>
  </si>
  <si>
    <t>Poids brut ou poids net ? Ne payez pas l'emballage !</t>
  </si>
  <si>
    <t>https://www.economie.gouv.fr/files/files/directions_services/dgccrf/documentation/publications/depliants/poidsbrut_poidsnet.pdf</t>
  </si>
  <si>
    <t>A chacun d'utiliser le lien qui lui convient le mieux</t>
  </si>
  <si>
    <t>lien vidéo Youtube</t>
  </si>
  <si>
    <t>Calculer un pourcentage - exemple</t>
  </si>
  <si>
    <t>https://www.youtube.com/watch?v=mGDjvAcvigc</t>
  </si>
  <si>
    <t>https://www.youtube.com/c/YMONKA</t>
  </si>
  <si>
    <t>https://www.youtube.com/watch?v=tSp2xkS-tKs</t>
  </si>
  <si>
    <t>https://www.youtube.com/watch?v=dWC54hCv0pc</t>
  </si>
  <si>
    <t>https://www.youtube.com/watch?v=psIZ0y_8VVc</t>
  </si>
  <si>
    <t>https://www.youtube.com/watch?v=PyDvkMr3qfg</t>
  </si>
  <si>
    <t>https://www.youtube.com/watch?v=_PTjJ7UD4eo</t>
  </si>
  <si>
    <t>Nom de la recette &gt;</t>
  </si>
  <si>
    <t>Quiche</t>
  </si>
  <si>
    <t>POIDS DE LA RECETTE A DÉCRYPTER &gt;</t>
  </si>
  <si>
    <t>Total :</t>
  </si>
  <si>
    <t>garniture œufs + lait+ jambon de dinde</t>
  </si>
  <si>
    <t>Pourcentages</t>
  </si>
  <si>
    <t>NET</t>
  </si>
  <si>
    <t>% Perte</t>
  </si>
  <si>
    <t>BRUT</t>
  </si>
  <si>
    <t>Rhum</t>
  </si>
  <si>
    <t>dont jambon de dinde</t>
  </si>
  <si>
    <t>Sucre de cannes</t>
  </si>
  <si>
    <t>Jus de pamplemousse</t>
  </si>
  <si>
    <t>Jus d'orange</t>
  </si>
  <si>
    <t>Produits complémentaires</t>
  </si>
  <si>
    <t>Citron vert</t>
  </si>
  <si>
    <t xml:space="preserve">❶ </t>
  </si>
  <si>
    <t>Moins ❷</t>
  </si>
  <si>
    <t xml:space="preserve"> =  ❷</t>
  </si>
  <si>
    <t>Nom de la recette</t>
  </si>
  <si>
    <t>POIDS DE LA RECETTE A DÉCRYPTER</t>
  </si>
  <si>
    <t>garniture avec le produit à extraire</t>
  </si>
  <si>
    <t>liste des produits</t>
  </si>
  <si>
    <t>Pourcentages des produits</t>
  </si>
  <si>
    <t>DONT produit à extraire</t>
  </si>
  <si>
    <t>vous obtenez le % du/des produiits(s) complémentaire(s)</t>
  </si>
  <si>
    <t>POURCENTAGES  3</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</si>
  <si>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</si>
  <si>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</si>
  <si>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</si>
  <si>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</si>
  <si>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</si>
  <si>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</si>
  <si>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</si>
  <si>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</si>
  <si>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</si>
  <si>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</si>
  <si>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</si>
  <si>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</si>
  <si>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</si>
  <si>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</si>
  <si>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</si>
  <si>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</si>
  <si>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</si>
  <si>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</si>
  <si>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</si>
  <si>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</si>
  <si>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</si>
  <si>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</si>
  <si>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</si>
  <si>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</si>
  <si>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</si>
  <si>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</si>
  <si>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</si>
  <si>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</si>
  <si>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</si>
  <si>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</si>
  <si>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</si>
  <si>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</si>
  <si>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</si>
  <si>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</si>
  <si>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</si>
  <si>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</si>
  <si>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</si>
  <si>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</si>
  <si>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</si>
  <si>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Résoudre les erreurs présentes dans les formules</t>
  </si>
  <si>
    <t xml:space="preserve">Tôt ou tard, vous rencontrerez une formule comportant une erreur (#ErrorName!). Les erreurs sont parfois utiles car elles mettent un problème en évidence, mais elles peuvent aussi être difficiles à résoudre. Heureusement, différentes options permettent de remonter jusqu’à la source de l’erreur pour la corriger.
</t>
  </si>
  <si>
    <t xml:space="preserve">Vérification des erreurs : accédez à Formules &gt; Vérification des erreurs. Une boîte de dialogue s’affiche en indiquant la cause générale de l’erreur. À la cellule D9, l’erreur #N/A est due à l’absence de valeur correspondant à « Pomme ». Pour résoudre cette erreur, vous pouvez utiliser une valeur existante, supprimer l’erreur à l’aide de la fonction SIERREUR, ou l’ignorer sachant qu’elle disparaîtra lorsque vous utiliserez une valeur existante.
</t>
  </si>
  <si>
    <t>Fruits</t>
  </si>
  <si>
    <t>Quantité</t>
  </si>
  <si>
    <t xml:space="preserve">Cliquez sur Aide sur cette erreur pour ouvrir la rubrique d’aide correspondant à ce message d’erreur. Cliquez sur Afficher les étapes du calcul pour ouvrir la boîte de dialogue Évaluation de formule.
</t>
  </si>
  <si>
    <t>Pommes</t>
  </si>
  <si>
    <t xml:space="preserve">Chaque fois que vous cliquez sur Évaluer, Excel examine la formule section par section. Excel ne vous indiquera pas forcément pourquoi l’erreur s’est produite, mais il vous signalera d’où elle vient. À partir de là, consultez la rubrique d’aide pour tenter de déterminer la cause de l’erreur.
</t>
  </si>
  <si>
    <t>Oranges</t>
  </si>
  <si>
    <t>EXPÉRIMENTEZ
Quel est le problème ici ? Astuce : l’objectif est d’additionner tous les articles à l’aide de la fonction SOMME.</t>
  </si>
  <si>
    <t>Bananes</t>
  </si>
  <si>
    <t xml:space="preserve">BON À SAVOIR
Cliquez sur Options pour définir les règles permettant d’afficher ou d’ignorer les erreurs dans Excel.
</t>
  </si>
  <si>
    <t>Citrons</t>
  </si>
  <si>
    <t>Précédent</t>
  </si>
  <si>
    <t>Suivant</t>
  </si>
  <si>
    <t>Pomme</t>
  </si>
  <si>
    <t>Plus d’informations sur le web</t>
  </si>
  <si>
    <t>Détecter les erreurs dans les formules</t>
  </si>
  <si>
    <t>Comment éviter les formules incorrectes</t>
  </si>
  <si>
    <t>Évaluer une formule imbriquée étape par étape</t>
  </si>
  <si>
    <t>Formation en ligne gratuite sur Excel</t>
  </si>
  <si>
    <t>Total</t>
  </si>
  <si>
    <t>Excel: Outils d'analyse</t>
  </si>
  <si>
    <t>http://lecompagnon.info/excel/analyse.htm</t>
  </si>
  <si>
    <t>Les fonctions d'Excel</t>
  </si>
  <si>
    <t>http://www.astucesinternet.com/modules/smartsection/item.php?itemid=85</t>
  </si>
  <si>
    <t>Afficher les relations entre formules et cellules</t>
  </si>
  <si>
    <t> Il est parfois difficile de vérifier l’exactitude d’une formule ou de détecter la source d’une erreur lorsque la formule utilise des cellules antécédentes ou dépendantes :</t>
  </si>
  <si>
    <t>Les cellules antécédentes     sont des cellules désignées par une formule dans une autre cellule. Par exemple, si la cellule D10 contient la formule =B5, la cellule B5 est antécédente à la cellule D10.</t>
  </si>
  <si>
    <t>Les cellules dépendantes     contiennent des formules qui font référence à d’autres cellules. Par exemple, si la cellule D10 contient la formule =B5, la cellule D10 est dépendante de la cellule B5.</t>
  </si>
  <si>
    <t>Pour vous aider lors de la vérification de vos formules, vous pouvez utiliser les fonctions Repérer les antécédents etRepérer les dépendants, qui permettent, d’une part, la représentation graphique et, d’autre part, de retracer le suivi des relations entre les cellules et les formules, par l’intermédiaire des flèches d’audit.</t>
  </si>
  <si>
    <t>1. Cliquez sur le bouton Microsoft Office </t>
  </si>
  <si>
    <t>, cliquez sur Options Excel, puis sur la catégorie Options avancées.</t>
  </si>
  <si>
    <t>2. Dans la section Afficher les options pour ce classeur, sélectionnez le classeur de votre choix, puis vérifiez si l’option Tous est activée sous Pour des objets, afficher.</t>
  </si>
  <si>
    <t>3. Si des formules font référence à des cellules d’un autre classeur, ouvrez ce classeur. Microsoft Office Excel ne peut accéder à une cellule d’un classeur qui n’est pas ouvert.</t>
  </si>
  <si>
    <t>4. Effectuez l’une des actions suivantes.</t>
  </si>
  <si>
    <t>Pour repérer les cellules dont les données sont utilisées dans une formule (antécédents)</t>
  </si>
  <si>
    <t>a. Sélectionnez la cellule contenant la formule pour laquelle vous voulez rechercher les antécédents.</t>
  </si>
  <si>
    <t>b. Pour afficher une flèche d’audit pour chaque cellule fournissant directement des données à la cellule active, sous l’onglet Formules, dans le groupe Audit de formules, cliquez sur Repérer les antécédents </t>
  </si>
  <si>
    <t> .</t>
  </si>
  <si>
    <t>Les flèches bleues désignent les cellules ne contenant pas d’erreurs. Les flèches rouges désignent celles qui produisent des erreurs. Si la cellule sélectionnée est référencée par une cellule d’une autre feuille de calcul ou d’un autre classeur, une flèche noire pointe de la cellule sélectionnée vers une icône de feuille de calcul</t>
  </si>
  <si>
    <t>. Toutefois, l’autre classeur doit être ouvert pour qu’Excel puisse repérer ces dépendances.</t>
  </si>
  <si>
    <t>c. Pour identifier le prochain niveau de cellules fournissant des données à la cellule active, cliquez de nouveau sur Repérer les antécédents </t>
  </si>
  <si>
    <t>d. Pour supprimer les flèches d’audit d’un niveau à la fois, en commençant par l’antécédent le plus éloigné de la cellule active, sous l’onglet Formules, dans le groupe Audit de formules, cliquez sur la flèche située en regard des options Supprimer les flèches, puis cliquez sur Supprimer les flèches des antécédents </t>
  </si>
  <si>
    <t>. Pour supprimer un autre niveau de flèches d’audit, cliquez de nouveau sur ce bouton.</t>
  </si>
  <si>
    <t>Pour repérer les formules qui font référence à une cellule particulière (dépendants)</t>
  </si>
  <si>
    <t>a. Sélectionnez la cellule pour laquelle vous voulez identifier les dépendants.</t>
  </si>
  <si>
    <t>b. Pour afficher une flèches d’audit pour chaque cellule dépendant de la cellule active, sous l’onglet Formulesdu groupe Audit de formules, cliquez sur Repérer les dépendants </t>
  </si>
  <si>
    <t> ..</t>
  </si>
  <si>
    <t>c. Pour identifier le prochain niveau de cellules dépendant de la cellule active, cliquez à nouveau sur Repérer les dépendants </t>
  </si>
  <si>
    <t>d. Pour supprimer les flèches d’audit d’un niveau à la fois, en commençant par le dépendant le plus éloigné de la cellule active, sous l’onglet Formules, dans le groupe Audit de formules, cliquez sur la flèche située en regard des options Supprimer les flèches, puis cliquez sur Supprimer les flèches des dépendants </t>
  </si>
  <si>
    <t>Afficher toutes les relations dans une feuille de calcul</t>
  </si>
  <si>
    <t>a. Dans une cellule vide, tapez = (signe égal).</t>
  </si>
  <si>
    <t>b. Cliquez sur le bouton Sélectionner tout.</t>
  </si>
  <si>
    <t>c. Sélectionnez la cellule, puis, sous l’onglet Formules, dans le groupe Audit de formules, double-cliquez surRepérer les antécédents </t>
  </si>
  <si>
    <t>Problème : Microsoft Excel émet un signal sonore lorsque je clique sur Repérer les antécédents ou Repérer les dépendants.</t>
  </si>
  <si>
    <t>Si Excel émet un signal sonore lorsque vous cliquez sur Repérer les dépendants </t>
  </si>
  <si>
    <t> ou sur Repérer les antécédents </t>
  </si>
  <si>
    <t>, cela signifie soit qu’Excel a repéré tous les niveaux de la formule, soit que vous essayez de repérer un élément impossible à détecter. Les éléments de feuille de calcul ci-dessous, auxquels certaines formules peuvent faire référence, ne peuvent pas être repérés à l’aide des outils d’audit :</t>
  </si>
  <si>
    <t>a. les références à des zones de texte, à des graphique incorporé ou à des images figurant dans des feuilles de calcul ;</t>
  </si>
  <si>
    <t>b. rapport de tableau croisé dynamique ;</t>
  </si>
  <si>
    <t>c. les références à des constante nommées ;</t>
  </si>
  <si>
    <t>d. les formules figurant dans un autre classeur et faisant référence à la cellule active, si l’autre classeur est fermé.</t>
  </si>
  <si>
    <t>Excel 2010 : trouvez la faille dans vos formules de calcul [astuce]</t>
  </si>
  <si>
    <t>Que faire si vos formules ne donnent pas le résultat escompté ou vous renvoient des messages d'erreur ? Pas de panique : Excel fourmille d'outils permettant de décortiquer une formule et d'en localiser le défaut.</t>
  </si>
  <si>
    <r>
      <t>Votre formule n'affiche pas un nombre, mais un message d'erreur ? Ce dernier peut vous aider à identifier l'anomalie. Passons sur le plus simple :</t>
    </r>
    <r>
      <rPr>
        <b/>
        <sz val="14"/>
        <color rgb="FF333333"/>
        <rFont val="Calibri"/>
        <family val="2"/>
        <scheme val="minor"/>
      </rPr>
      <t>#DIV/0</t>
    </r>
    <r>
      <rPr>
        <sz val="14"/>
        <color rgb="FF333333"/>
        <rFont val="Calibri"/>
        <family val="2"/>
        <scheme val="minor"/>
      </rPr>
      <t> (division par zéro) : vous vous êtes sans doute trompé en divisant un nombre par une cellule vide.</t>
    </r>
  </si>
  <si>
    <r>
      <t>Un peu moins évident : le message </t>
    </r>
    <r>
      <rPr>
        <b/>
        <sz val="14"/>
        <color rgb="FF333333"/>
        <rFont val="Calibri"/>
        <family val="2"/>
        <scheme val="minor"/>
      </rPr>
      <t>#REF</t>
    </r>
    <r>
      <rPr>
        <sz val="14"/>
        <color rgb="FF333333"/>
        <rFont val="Calibri"/>
        <family val="2"/>
        <scheme val="minor"/>
      </rPr>
      <t> signifie que l'un des éléments de votre formule a disparu. Peut-être avez-vous supprimé une ligne ou une colonne contenant un des termes de la formule.</t>
    </r>
  </si>
  <si>
    <r>
      <t>Si vous lisez </t>
    </r>
    <r>
      <rPr>
        <b/>
        <sz val="14"/>
        <color rgb="FF333333"/>
        <rFont val="Calibri"/>
        <family val="2"/>
        <scheme val="minor"/>
      </rPr>
      <t>#NOMBRE</t>
    </r>
    <r>
      <rPr>
        <sz val="14"/>
        <color rgb="FF333333"/>
        <rFont val="Calibri"/>
        <family val="2"/>
        <scheme val="minor"/>
      </rPr>
      <t>, c'est que vous avez tenté d'utiliser une fonction mathématique en dehors de ses limites, par exemple la racine carrée ou le logarithme d'un nombre négatif.</t>
    </r>
  </si>
  <si>
    <t>Décortiquez vos formules</t>
  </si>
  <si>
    <t>Parfois, la formule n'affiche pas un message d'erreur, mais donne un résultat aberrant. Il faut donc l'analyser pour en trouver la cause.</t>
  </si>
  <si>
    <r>
      <t>Commencez par double-cliquer sur la formule : les cellules qu'elle utilise (</t>
    </r>
    <r>
      <rPr>
        <b/>
        <sz val="14"/>
        <color rgb="FF333333"/>
        <rFont val="Calibri"/>
        <family val="2"/>
        <scheme val="minor"/>
      </rPr>
      <t>B5</t>
    </r>
    <r>
      <rPr>
        <sz val="14"/>
        <color rgb="FF333333"/>
        <rFont val="Calibri"/>
        <family val="2"/>
        <scheme val="minor"/>
      </rPr>
      <t>et </t>
    </r>
    <r>
      <rPr>
        <b/>
        <sz val="14"/>
        <color rgb="FF333333"/>
        <rFont val="Calibri"/>
        <family val="2"/>
        <scheme val="minor"/>
      </rPr>
      <t>D5</t>
    </r>
    <r>
      <rPr>
        <sz val="14"/>
        <color rgb="FF333333"/>
        <rFont val="Calibri"/>
        <family val="2"/>
        <scheme val="minor"/>
      </rPr>
      <t> dans l'exemple ci-contre) sont entourées, dans la formule et dans la feuille par un filet coloré. Si vous constatez qu'une des cellules est mal placée (vous avez choisi par erreur la cellule voisine), déplacez-la à la souris et validez.</t>
    </r>
  </si>
  <si>
    <t>Repérez les antécédents</t>
  </si>
  <si>
    <r>
      <t>Excel vous offre un moyen très efficace de repérer d'un seul coup toutes les cellules concernées par une formule. Pour cela, sélectionnez cette dernière et activez le menu </t>
    </r>
    <r>
      <rPr>
        <b/>
        <sz val="14"/>
        <color rgb="FF333333"/>
        <rFont val="Calibri"/>
        <family val="2"/>
        <scheme val="minor"/>
      </rPr>
      <t>Formules</t>
    </r>
    <r>
      <rPr>
        <sz val="14"/>
        <color rgb="FF333333"/>
        <rFont val="Calibri"/>
        <family val="2"/>
        <scheme val="minor"/>
      </rPr>
      <t>.</t>
    </r>
  </si>
  <si>
    <r>
      <t>Dans la zone </t>
    </r>
    <r>
      <rPr>
        <b/>
        <sz val="14"/>
        <color rgb="FF333333"/>
        <rFont val="Calibri"/>
        <family val="2"/>
        <scheme val="minor"/>
      </rPr>
      <t>Audit de formules</t>
    </r>
    <r>
      <rPr>
        <sz val="14"/>
        <color rgb="FF333333"/>
        <rFont val="Calibri"/>
        <family val="2"/>
        <scheme val="minor"/>
      </rPr>
      <t>, cliquez sur </t>
    </r>
    <r>
      <rPr>
        <b/>
        <sz val="14"/>
        <color rgb="FF333333"/>
        <rFont val="Calibri"/>
        <family val="2"/>
        <scheme val="minor"/>
      </rPr>
      <t>Repérer les antécédents</t>
    </r>
    <r>
      <rPr>
        <sz val="14"/>
        <color rgb="FF333333"/>
        <rFont val="Calibri"/>
        <family val="2"/>
        <scheme val="minor"/>
      </rPr>
      <t>. Excel trace des flèches bleues de la formule vers toutes les cellules qu'elle utilise.</t>
    </r>
  </si>
  <si>
    <r>
      <t>Dans le même ordre d'idées, le bouton </t>
    </r>
    <r>
      <rPr>
        <b/>
        <sz val="14"/>
        <color rgb="FF333333"/>
        <rFont val="Calibri"/>
        <family val="2"/>
        <scheme val="minor"/>
      </rPr>
      <t>Repérer les dépendants</t>
    </r>
    <r>
      <rPr>
        <sz val="14"/>
        <color rgb="FF333333"/>
        <rFont val="Calibri"/>
        <family val="2"/>
        <scheme val="minor"/>
      </rPr>
      <t> affiche toutes les formules de calcul qui exploitent une cellule donnée. Cliquez sur </t>
    </r>
    <r>
      <rPr>
        <b/>
        <sz val="14"/>
        <color rgb="FF333333"/>
        <rFont val="Calibri"/>
        <family val="2"/>
        <scheme val="minor"/>
      </rPr>
      <t>Effacer les flèches</t>
    </r>
    <r>
      <rPr>
        <sz val="14"/>
        <color rgb="FF333333"/>
        <rFont val="Calibri"/>
        <family val="2"/>
        <scheme val="minor"/>
      </rPr>
      <t> pour supprimer ces repères.</t>
    </r>
  </si>
  <si>
    <t>Faites un audit en profondeur</t>
  </si>
  <si>
    <t>Si tous les outils précédents ne vous ont pas permis de repérer l'erreur dans votre formule, ou si cette dernière est très longue, nous vous proposons un autre outil.</t>
  </si>
  <si>
    <r>
      <t>Sélectionnez la formule et, dans le menu </t>
    </r>
    <r>
      <rPr>
        <b/>
        <sz val="14"/>
        <color rgb="FF333333"/>
        <rFont val="Calibri"/>
        <family val="2"/>
        <scheme val="minor"/>
      </rPr>
      <t>Formules</t>
    </r>
    <r>
      <rPr>
        <sz val="14"/>
        <color rgb="FF333333"/>
        <rFont val="Calibri"/>
        <family val="2"/>
        <scheme val="minor"/>
      </rPr>
      <t>, cliquez sur </t>
    </r>
    <r>
      <rPr>
        <b/>
        <sz val="14"/>
        <color rgb="FF333333"/>
        <rFont val="Calibri"/>
        <family val="2"/>
        <scheme val="minor"/>
      </rPr>
      <t>Evaluation de formule</t>
    </r>
    <r>
      <rPr>
        <sz val="14"/>
        <color rgb="FF333333"/>
        <rFont val="Calibri"/>
        <family val="2"/>
        <scheme val="minor"/>
      </rPr>
      <t>. La fenêtre qui s'affiche présente le détail de la formule sous forme de blocs, chaque bloc correspondant à un des arguments de l'expression calculée.</t>
    </r>
  </si>
  <si>
    <r>
      <t>Pointez un bloc et cliquez sur </t>
    </r>
    <r>
      <rPr>
        <b/>
        <sz val="14"/>
        <color rgb="FF333333"/>
        <rFont val="Calibri"/>
        <family val="2"/>
        <scheme val="minor"/>
      </rPr>
      <t>Pas-à-pas détaillé</t>
    </r>
    <r>
      <rPr>
        <sz val="14"/>
        <color rgb="FF333333"/>
        <rFont val="Calibri"/>
        <family val="2"/>
        <scheme val="minor"/>
      </rPr>
      <t> : Excel affiche le détail des cellules concernées par ce bloc, leur contenu, et le résultat de l'opération.</t>
    </r>
  </si>
  <si>
    <r>
      <t>Si certaines de ces cellules sont elles-mêmes des formules, vous pourrez, toujours avec le bouton </t>
    </r>
    <r>
      <rPr>
        <b/>
        <sz val="14"/>
        <color rgb="FF333333"/>
        <rFont val="Calibri"/>
        <family val="2"/>
        <scheme val="minor"/>
      </rPr>
      <t>Pas-à-pas détaillé</t>
    </r>
    <r>
      <rPr>
        <sz val="14"/>
        <color rgb="FF333333"/>
        <rFont val="Calibri"/>
        <family val="2"/>
        <scheme val="minor"/>
      </rPr>
      <t>, « descendre » dans les niveaux les plus profonds de votre formule, comme dans l'arborescence d'un disque dur. Le tableur affiche toujours, dans la fenêtre, la valeur numérique du bloc en cours d'examen. L'outil n'est pas facile à maitriser, mais très puissant.</t>
    </r>
  </si>
  <si>
    <t>Par Etienne Oehmichen</t>
  </si>
  <si>
    <t>Auditer et espionner des formules sous Excel</t>
  </si>
  <si>
    <t>Par: Agnès Taupin</t>
  </si>
  <si>
    <t>  </t>
  </si>
  <si>
    <t>Dans un tableau Excel long et complexe où les formules s’imbriquent, découvrez comment trouver en quelques clics les relations entre les équations grâce aux icônes du groupe Audit des formules. Puis ajoutez une fenêtre Espion pour surveiller les valeurs sensibles !</t>
  </si>
  <si>
    <t>Réaliser un audit classique de formule</t>
  </si>
  <si>
    <r>
      <t>&gt;&gt;Pour afficher le contenu d’une cellule : sélectionner une cellule et observer la valeur (texte, donnée chiffrée ou formule) qui s’affiche dans la </t>
    </r>
    <r>
      <rPr>
        <b/>
        <sz val="9"/>
        <color rgb="FF666666"/>
        <rFont val="Calibri"/>
        <family val="2"/>
        <scheme val="minor"/>
      </rPr>
      <t>Barre de formule</t>
    </r>
    <r>
      <rPr>
        <sz val="9"/>
        <color rgb="FF666666"/>
        <rFont val="Calibri"/>
        <family val="2"/>
        <scheme val="minor"/>
      </rPr>
      <t>. Si la cellule contient une formule, celle-ci est visible dans la </t>
    </r>
    <r>
      <rPr>
        <b/>
        <sz val="9"/>
        <color rgb="FF666666"/>
        <rFont val="Calibri"/>
        <family val="2"/>
        <scheme val="minor"/>
      </rPr>
      <t>Barre de formule</t>
    </r>
    <r>
      <rPr>
        <sz val="9"/>
        <color rgb="FF666666"/>
        <rFont val="Calibri"/>
        <family val="2"/>
        <scheme val="minor"/>
      </rPr>
      <t>. Elle débute par le signe égal. Parfois, elle est encadrée par des parenthèses. Dans ce cas, les arguments de la fonction sont séparés par des points virgules. Exemple : =SI(…;… ;…).</t>
    </r>
  </si>
  <si>
    <r>
      <t>&gt;&gt;Pour auditer une formule : sur la </t>
    </r>
    <r>
      <rPr>
        <b/>
        <sz val="9"/>
        <color rgb="FF666666"/>
        <rFont val="Calibri"/>
        <family val="2"/>
        <scheme val="minor"/>
      </rPr>
      <t>Barre de formule</t>
    </r>
    <r>
      <rPr>
        <sz val="9"/>
        <color rgb="FF666666"/>
        <rFont val="Calibri"/>
        <family val="2"/>
        <scheme val="minor"/>
      </rPr>
      <t>, cliquer sur ou devant un argument (c’est-à-dire devant un point virgule). Tous les arguments exprimés sont colorés. Sur la feuille Excel, chaque couleur correspond à une cellule ou un groupe de cellules encadrée(s) par la même couleur (le bleu avec le bleu, le vert avec le vert). Sur la feuille de calcul, une sélection peut être déplacée par un simple cliqué-glissé. Ce qui permet de corriger la sélection et la formule par la même occasion.</t>
    </r>
  </si>
  <si>
    <t>Audit d’une formule SOMME.SI qui additionne les valeurs contenues dans la plage de cellules S5:S23 sous condition de trouver le mot « Loyer » dans la plage de cellules E5:E25</t>
  </si>
  <si>
    <t>Repérer les antécédents ou les dépendants</t>
  </si>
  <si>
    <r>
      <t>&gt;&gt;Pour repérer les antécédents d’une formule (d’où proviennent les données chiffrées) : sélectionner la cellule à auditer mais ne pas cliquer sur la barre de formules. Activer, sur le ruban, l’onglet </t>
    </r>
    <r>
      <rPr>
        <b/>
        <sz val="9"/>
        <color rgb="FF666666"/>
        <rFont val="Calibri"/>
        <family val="2"/>
        <scheme val="minor"/>
      </rPr>
      <t>Formules</t>
    </r>
    <r>
      <rPr>
        <sz val="9"/>
        <color rgb="FF666666"/>
        <rFont val="Calibri"/>
        <family val="2"/>
        <scheme val="minor"/>
      </rPr>
      <t> puis repérer le groupe de commandes </t>
    </r>
    <r>
      <rPr>
        <b/>
        <sz val="9"/>
        <color rgb="FF666666"/>
        <rFont val="Calibri"/>
        <family val="2"/>
        <scheme val="minor"/>
      </rPr>
      <t>Audit des formules</t>
    </r>
    <r>
      <rPr>
        <sz val="9"/>
        <color rgb="FF666666"/>
        <rFont val="Calibri"/>
        <family val="2"/>
        <scheme val="minor"/>
      </rPr>
      <t>. Là, cliquer sur l’icône </t>
    </r>
    <r>
      <rPr>
        <b/>
        <sz val="9"/>
        <color rgb="FF666666"/>
        <rFont val="Calibri"/>
        <family val="2"/>
        <scheme val="minor"/>
      </rPr>
      <t>Repérer les antécédents</t>
    </r>
    <r>
      <rPr>
        <sz val="9"/>
        <color rgb="FF666666"/>
        <rFont val="Calibri"/>
        <family val="2"/>
        <scheme val="minor"/>
      </rPr>
      <t>. Pour visualiser toutes les liaisons, cliquer à nouveau sur cette icône.</t>
    </r>
  </si>
  <si>
    <r>
      <t>&gt;&gt;Pour repérer les dépendants d’une formule (dans quelles formules sont-elles utilisées) : cliquer sur l’icône</t>
    </r>
    <r>
      <rPr>
        <b/>
        <sz val="9"/>
        <color rgb="FF666666"/>
        <rFont val="Calibri"/>
        <family val="2"/>
        <scheme val="minor"/>
      </rPr>
      <t>Repérer les dépendants</t>
    </r>
    <r>
      <rPr>
        <sz val="9"/>
        <color rgb="FF666666"/>
        <rFont val="Calibri"/>
        <family val="2"/>
        <scheme val="minor"/>
      </rPr>
      <t>.</t>
    </r>
  </si>
  <si>
    <r>
      <t>&gt;&gt;Pour supprimer tous les repères : cliquer sur l’icône </t>
    </r>
    <r>
      <rPr>
        <b/>
        <sz val="9"/>
        <color rgb="FF666666"/>
        <rFont val="Calibri"/>
        <family val="2"/>
        <scheme val="minor"/>
      </rPr>
      <t>Supprimer les flèches</t>
    </r>
    <r>
      <rPr>
        <sz val="9"/>
        <color rgb="FF666666"/>
        <rFont val="Calibri"/>
        <family val="2"/>
        <scheme val="minor"/>
      </rPr>
      <t>.</t>
    </r>
  </si>
  <si>
    <t>Audit de la cellule D28 avec affichage de ses antécédents et de ses dépendants</t>
  </si>
  <si>
    <t>Evaluer une formule</t>
  </si>
  <si>
    <r>
      <t>&gt;&gt;Pour évaluer une formule en pas à pas détaillé (cascade) : sélectionner la cellule à auditer mais ne pas cliquer sur la barre de formules. Activer, sur le ruban, l’onglet </t>
    </r>
    <r>
      <rPr>
        <b/>
        <sz val="9"/>
        <color rgb="FF666666"/>
        <rFont val="Calibri"/>
        <family val="2"/>
        <scheme val="minor"/>
      </rPr>
      <t>Formules</t>
    </r>
    <r>
      <rPr>
        <sz val="9"/>
        <color rgb="FF666666"/>
        <rFont val="Calibri"/>
        <family val="2"/>
        <scheme val="minor"/>
      </rPr>
      <t> puis repérer le groupe de commandes </t>
    </r>
    <r>
      <rPr>
        <b/>
        <sz val="9"/>
        <color rgb="FF666666"/>
        <rFont val="Calibri"/>
        <family val="2"/>
        <scheme val="minor"/>
      </rPr>
      <t>Audit des formules</t>
    </r>
    <r>
      <rPr>
        <sz val="9"/>
        <color rgb="FF666666"/>
        <rFont val="Calibri"/>
        <family val="2"/>
        <scheme val="minor"/>
      </rPr>
      <t>. Là, cliquer sur l’icône </t>
    </r>
    <r>
      <rPr>
        <b/>
        <sz val="9"/>
        <color rgb="FF666666"/>
        <rFont val="Calibri"/>
        <family val="2"/>
        <scheme val="minor"/>
      </rPr>
      <t>Évaluation de formule </t>
    </r>
    <r>
      <rPr>
        <sz val="9"/>
        <color rgb="FF666666"/>
        <rFont val="Calibri"/>
        <family val="2"/>
        <scheme val="minor"/>
      </rPr>
      <t>puis sur le bouton </t>
    </r>
    <r>
      <rPr>
        <b/>
        <sz val="9"/>
        <color rgb="FF666666"/>
        <rFont val="Calibri"/>
        <family val="2"/>
        <scheme val="minor"/>
      </rPr>
      <t>Évaluer</t>
    </r>
    <r>
      <rPr>
        <sz val="9"/>
        <color rgb="FF666666"/>
        <rFont val="Calibri"/>
        <family val="2"/>
        <scheme val="minor"/>
      </rPr>
      <t>. Si le bouton </t>
    </r>
    <r>
      <rPr>
        <b/>
        <sz val="9"/>
        <color rgb="FF666666"/>
        <rFont val="Calibri"/>
        <family val="2"/>
        <scheme val="minor"/>
      </rPr>
      <t>Pas à pas détaillé</t>
    </r>
    <r>
      <rPr>
        <sz val="9"/>
        <color rgb="FF666666"/>
        <rFont val="Calibri"/>
        <family val="2"/>
        <scheme val="minor"/>
      </rPr>
      <t> est actif, le cliquer à nouveau et ainsi de suite.</t>
    </r>
  </si>
  <si>
    <r>
      <t>&gt;&gt;Pour visualiser les résultats : cliquer sur l’icône </t>
    </r>
    <r>
      <rPr>
        <b/>
        <sz val="9"/>
        <color rgb="FF666666"/>
        <rFont val="Calibri"/>
        <family val="2"/>
        <scheme val="minor"/>
      </rPr>
      <t>Pas à pas sortant</t>
    </r>
    <r>
      <rPr>
        <sz val="9"/>
        <color rgb="FF666666"/>
        <rFont val="Calibri"/>
        <family val="2"/>
        <scheme val="minor"/>
      </rPr>
      <t>.</t>
    </r>
  </si>
  <si>
    <r>
      <t>&gt;&gt;Pour afficher le résultat de l’expression soulignée, cliquer sur le bouton </t>
    </r>
    <r>
      <rPr>
        <b/>
        <sz val="9"/>
        <color rgb="FF666666"/>
        <rFont val="Calibri"/>
        <family val="2"/>
        <scheme val="minor"/>
      </rPr>
      <t>Évaluer</t>
    </r>
    <r>
      <rPr>
        <sz val="9"/>
        <color rgb="FF666666"/>
        <rFont val="Calibri"/>
        <family val="2"/>
        <scheme val="minor"/>
      </rPr>
      <t>. Le résultat le plus récent apparaît en italique.</t>
    </r>
  </si>
  <si>
    <t>Utiliser la fenêtre Espion</t>
  </si>
  <si>
    <r>
      <t>&gt;&gt;Pour surveiller le contenu d’une cellule (ou plusieurs cellules) dès l’ouverture du fichier : activer, sur le ruban, l’onglet </t>
    </r>
    <r>
      <rPr>
        <b/>
        <sz val="9"/>
        <color rgb="FF666666"/>
        <rFont val="Calibri"/>
        <family val="2"/>
        <scheme val="minor"/>
      </rPr>
      <t>Formules</t>
    </r>
    <r>
      <rPr>
        <sz val="9"/>
        <color rgb="FF666666"/>
        <rFont val="Calibri"/>
        <family val="2"/>
        <scheme val="minor"/>
      </rPr>
      <t> puis repérer le groupe de commandes </t>
    </r>
    <r>
      <rPr>
        <b/>
        <sz val="9"/>
        <color rgb="FF666666"/>
        <rFont val="Calibri"/>
        <family val="2"/>
        <scheme val="minor"/>
      </rPr>
      <t>Audit des formules</t>
    </r>
    <r>
      <rPr>
        <sz val="9"/>
        <color rgb="FF666666"/>
        <rFont val="Calibri"/>
        <family val="2"/>
        <scheme val="minor"/>
      </rPr>
      <t>. Là, cliquer sur l’icône </t>
    </r>
    <r>
      <rPr>
        <b/>
        <sz val="9"/>
        <color rgb="FF666666"/>
        <rFont val="Calibri"/>
        <family val="2"/>
        <scheme val="minor"/>
      </rPr>
      <t>Fenêtre Espion</t>
    </r>
    <r>
      <rPr>
        <sz val="9"/>
        <color rgb="FF666666"/>
        <rFont val="Calibri"/>
        <family val="2"/>
        <scheme val="minor"/>
      </rPr>
      <t>. Une boîte de dialogue éponyme s’affiche. Cliquer sur l’icône </t>
    </r>
    <r>
      <rPr>
        <b/>
        <sz val="9"/>
        <color rgb="FF666666"/>
        <rFont val="Calibri"/>
        <family val="2"/>
        <scheme val="minor"/>
      </rPr>
      <t>Ajouter un espion</t>
    </r>
    <r>
      <rPr>
        <sz val="9"/>
        <color rgb="FF666666"/>
        <rFont val="Calibri"/>
        <family val="2"/>
        <scheme val="minor"/>
      </rPr>
      <t>, la boîte de dialogue éponyme s’affiche. Cliquer sur la cellule a espionner puis sur le bouton </t>
    </r>
    <r>
      <rPr>
        <b/>
        <sz val="9"/>
        <color rgb="FF666666"/>
        <rFont val="Calibri"/>
        <family val="2"/>
        <scheme val="minor"/>
      </rPr>
      <t>Ajouter</t>
    </r>
    <r>
      <rPr>
        <sz val="9"/>
        <color rgb="FF666666"/>
        <rFont val="Calibri"/>
        <family val="2"/>
        <scheme val="minor"/>
      </rPr>
      <t>.</t>
    </r>
  </si>
  <si>
    <r>
      <t>&gt;&gt;Pour ajouter d’autres espions : cliquer sur</t>
    </r>
    <r>
      <rPr>
        <b/>
        <sz val="9"/>
        <color rgb="FF666666"/>
        <rFont val="Calibri"/>
        <family val="2"/>
        <scheme val="minor"/>
      </rPr>
      <t> Ajouter un espion</t>
    </r>
    <r>
      <rPr>
        <sz val="9"/>
        <color rgb="FF666666"/>
        <rFont val="Calibri"/>
        <family val="2"/>
        <scheme val="minor"/>
      </rPr>
      <t>, et ainsi de suite.</t>
    </r>
  </si>
  <si>
    <r>
      <t>&gt;&gt;Pour supprimer un espion : sélectionner l’espion dans la </t>
    </r>
    <r>
      <rPr>
        <b/>
        <sz val="9"/>
        <color rgb="FF666666"/>
        <rFont val="Calibri"/>
        <family val="2"/>
        <scheme val="minor"/>
      </rPr>
      <t>Fenêtre Espion </t>
    </r>
    <r>
      <rPr>
        <sz val="9"/>
        <color rgb="FF666666"/>
        <rFont val="Calibri"/>
        <family val="2"/>
        <scheme val="minor"/>
      </rPr>
      <t>et cliquer sur le bouton </t>
    </r>
    <r>
      <rPr>
        <b/>
        <sz val="9"/>
        <color rgb="FF666666"/>
        <rFont val="Calibri"/>
        <family val="2"/>
        <scheme val="minor"/>
      </rPr>
      <t>Supprimer un espion</t>
    </r>
    <r>
      <rPr>
        <sz val="9"/>
        <color rgb="FF666666"/>
        <rFont val="Calibri"/>
        <family val="2"/>
        <scheme val="minor"/>
      </rPr>
      <t>.</t>
    </r>
  </si>
  <si>
    <t>Informations clés espionnées dans la feuille Suivi du budget (ici : le budget annuel, les dépenses et l’écart). La Fenêtre Espion peut ou non rester visible à l’écran, selon votre choix.</t>
  </si>
  <si>
    <t xml:space="preserve">Quelques format - formules et fonctions </t>
  </si>
  <si>
    <t>Mise à jour du 14 Décembre 2021</t>
  </si>
  <si>
    <t>pour vous aider dans la conception de vos documents</t>
  </si>
  <si>
    <t>annule ou remplace les versions précédentes</t>
  </si>
  <si>
    <t>des fonctions</t>
  </si>
  <si>
    <t>à copier</t>
  </si>
  <si>
    <t>Fonction</t>
  </si>
  <si>
    <t>N° de colonne</t>
  </si>
  <si>
    <t>Adresse de cellule</t>
  </si>
  <si>
    <t>N° de ligne</t>
  </si>
  <si>
    <t>largeur colonne</t>
  </si>
  <si>
    <t>Adresse colonne</t>
  </si>
  <si>
    <t>Page &amp;FEUILLE()&amp;" sur "&amp;FEUILLES()</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</si>
  <si>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</si>
  <si>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</si>
  <si>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pour copier ou modifier une formule supprimez le signe = puis ajoutez le lorsque vous aurez terminé</t>
  </si>
  <si>
    <t>ce qui vous permettra de modifier en toute sécurité  - sans ce signe = Excel considère que c'est du texte</t>
  </si>
  <si>
    <t>Adresses</t>
  </si>
  <si>
    <t>http://www.mdf-xlpages.com/modules/publisher/item.php?itemid=91</t>
  </si>
  <si>
    <t>Aide mémoire : sur une  Équivalence litre / Kg</t>
  </si>
  <si>
    <t>Ligne</t>
  </si>
  <si>
    <t xml:space="preserve">Récupérer le nom du dossier (sans le chemin complet) </t>
  </si>
  <si>
    <t>Copiez la cellule jaune puis collage spécial Valeurs 1 2 3 dans votre cellule et conservez "A1"</t>
  </si>
  <si>
    <t>1 Kg</t>
  </si>
  <si>
    <t>1000 ml</t>
  </si>
  <si>
    <t>0</t>
  </si>
  <si>
    <t>Pour avoir le nom de l'onglet</t>
  </si>
  <si>
    <t>0.1Kg</t>
  </si>
  <si>
    <t>10 cl</t>
  </si>
  <si>
    <t>100 ml</t>
  </si>
  <si>
    <t xml:space="preserve">0 </t>
  </si>
  <si>
    <t>0.01Kg</t>
  </si>
  <si>
    <t>1 cl</t>
  </si>
  <si>
    <t>10ml</t>
  </si>
  <si>
    <t>0.001Kg</t>
  </si>
  <si>
    <t>0.1 cl</t>
  </si>
  <si>
    <t>1ml</t>
  </si>
  <si>
    <t>Pour avoir le nom du fichier</t>
  </si>
  <si>
    <t>Lien &gt;</t>
  </si>
  <si>
    <t>1 gr = 0.002Kg  &gt; 2 zéros après la virgule du Kg</t>
  </si>
  <si>
    <t>Pour avoir le nom de l'onglet et du fichier</t>
  </si>
  <si>
    <t>Pour avoir le nom du répertoire:</t>
  </si>
  <si>
    <t>Pour avoir le nom du répertoire et du fichier:</t>
  </si>
  <si>
    <t>Afficher les formules avec une fonction</t>
  </si>
  <si>
    <t>FORMULETEXTE(B2)</t>
  </si>
  <si>
    <t>Copiez la cellule jaune puis collage spécial Valeurs 1 2 3 dans votre cellule et modifiez le N°de cellule</t>
  </si>
  <si>
    <t xml:space="preserve">pour s'assurer que le fichier est bien l'original, utiliser cette formule qui récupère le nom complet du fichier.  </t>
  </si>
  <si>
    <t>Copiez la cellule jaune puis collez la directement dans votre document</t>
  </si>
  <si>
    <t xml:space="preserve">pour marquer vos copies remplacez dans la formule les références en vert par les votres </t>
  </si>
  <si>
    <r>
      <t>[</t>
    </r>
    <r>
      <rPr>
        <sz val="16"/>
        <color theme="1"/>
        <rFont val="Calibri"/>
        <family val="2"/>
        <scheme val="minor"/>
      </rPr>
      <t>ff-97-formats-formules-pourcentages.xlsx]sites";"";"ff-97-formats-formules-pourcentages COPIE"</t>
    </r>
  </si>
  <si>
    <t>Copiez la cellule verte puis collez la directement dans votre document</t>
  </si>
  <si>
    <t>Si vous avez besoin de retirer les crochets vous pouvez utiliser la fonction SUBSTITUE():</t>
  </si>
  <si>
    <t>Si vous souhaitez retirer les crochets:</t>
  </si>
  <si>
    <t>pour marquer vos documents</t>
  </si>
  <si>
    <t>Copiez la cellule jaune puis collez la dans votre cellule ne changez pas le N° de cellule</t>
  </si>
  <si>
    <t>Inverser la position du nom et du prénom</t>
  </si>
  <si>
    <t>il ne doit y avoir qu'un espace dans la chaine de caractères pour que cela fonctionne</t>
  </si>
  <si>
    <t xml:space="preserve">legendre paul </t>
  </si>
  <si>
    <t xml:space="preserve">Copiez les 4 cellules encadrées puis collage dans votre feuille. Changez Nom et prénon dans la cellule fond noir </t>
  </si>
  <si>
    <t>afficher le classement de toutes les cellules de la plage</t>
  </si>
  <si>
    <t>remplacer 1 par 0 pour avoir un ordre croissant</t>
  </si>
  <si>
    <t>Collez l'ensemble de ces cellules dans votre document et ajoutez des lignes. N'oubliez pas de figer par  votre plage</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</si>
  <si>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</si>
  <si>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</si>
  <si>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</si>
  <si>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en colonne C</t>
  </si>
  <si>
    <t>Dates - heures</t>
  </si>
  <si>
    <t>Lignes</t>
  </si>
  <si>
    <t>Format de cellule &gt; Nombre &gt; Date</t>
  </si>
  <si>
    <t>Format de cellule &gt;</t>
  </si>
  <si>
    <t>jjjj mm mmm aaaa - hh"H"mm</t>
  </si>
  <si>
    <t>Format de cellule &gt; Nombre &gt; Heure</t>
  </si>
  <si>
    <t>N° de semaine - collez les cellules vertes dans votre tableau</t>
  </si>
  <si>
    <t>collez les cellules vertes dans votre tableau</t>
  </si>
  <si>
    <t>Format de cellule &gt; Personnalisée &gt; Semaine N °0</t>
  </si>
  <si>
    <t>afficher ler dernier vendredi du mois, pour une date saisie dans une autre cellule</t>
  </si>
  <si>
    <t>1;1=samedi</t>
  </si>
  <si>
    <t>1;5=mardi</t>
  </si>
  <si>
    <t>1;2= vendredi</t>
  </si>
  <si>
    <t>1;6=lundi</t>
  </si>
  <si>
    <t>1;3=jeudi</t>
  </si>
  <si>
    <t>1;7=dimanche</t>
  </si>
  <si>
    <t>1;4=mercredi</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</si>
  <si>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</si>
  <si>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</si>
  <si>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</si>
  <si>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</si>
  <si>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</si>
  <si>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</si>
  <si>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</si>
  <si>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Transmettez votre savoir et votre savoir faire  peu importe qui le récupère; pourvu qu'un plus grand nombre puisse en bénéficier.</t>
  </si>
  <si>
    <t>Joël LEBOUCHER …Octobre 2015</t>
  </si>
  <si>
    <t>une Fiche.Cocktail -</t>
  </si>
  <si>
    <t>modèle de fiche vierge que vous pouvez utiliser ou récupérer des formules pour vos documents</t>
  </si>
  <si>
    <t>une Fiche.Exemple</t>
  </si>
  <si>
    <t>un Mode.emploi</t>
  </si>
  <si>
    <t>des tableaux de conversions</t>
  </si>
  <si>
    <t>que vous pouvez coller dans vos documents</t>
  </si>
  <si>
    <t>&lt;fonction   CELLULE("largeur";Q1)</t>
  </si>
  <si>
    <t>Première Nouvelle mise à jour : 10 Avril 2022</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</si>
  <si>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</si>
  <si>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</si>
  <si>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</si>
  <si>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</si>
  <si>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</si>
  <si>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</si>
  <si>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</si>
  <si>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</si>
  <si>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</si>
  <si>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</si>
  <si>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</si>
  <si>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</si>
  <si>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</si>
  <si>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</si>
  <si>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</si>
  <si>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</si>
  <si>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</si>
  <si>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Liens &gt;</t>
  </si>
  <si>
    <t>Comment créer une Arborescence de dossiers</t>
  </si>
  <si>
    <t>La méthode simple pour classer ses dossiers, fichiers et documents sur son ordinateur</t>
  </si>
  <si>
    <t>Organiser vos documents (nommer, stocker, classer…)</t>
  </si>
  <si>
    <t>Windows 10 : 15 astuces pour maîtriser l’explorateur de fichiers comme un pro</t>
  </si>
  <si>
    <t>Bonne utilisation. A vous de faire évoluer ces documents…et n'hésitez pas à tramsmettre vos savoirs faire……</t>
  </si>
  <si>
    <t>pour aider les jeunes en formation ou donner des idées à vos collègues des métiers de bouche</t>
  </si>
  <si>
    <t>Joël Leboucher</t>
  </si>
  <si>
    <t>Adaptation 2016 : Joël Leboucher..UPRT "Union des Personnels de la Restauration Territoriale"  membre du réseau RESTAU'CO</t>
  </si>
  <si>
    <t>qu'est-ce qu'un "Postit"</t>
  </si>
  <si>
    <t>qu'est ce qu'une fiche de type "postit"</t>
  </si>
  <si>
    <t>des tableaux de pourcentages</t>
  </si>
  <si>
    <t>que vous pouvez aussi coller dans vos documents</t>
  </si>
  <si>
    <t>Erreurs dans les formules</t>
  </si>
  <si>
    <t>relations formules</t>
  </si>
  <si>
    <t>Formats-Formules-Fonctions</t>
  </si>
  <si>
    <t>Joël LEBOUCHER …Octobre 2015 actualisé en Juin 2022</t>
  </si>
  <si>
    <t>Annule ou remplace les versions précédentes</t>
  </si>
  <si>
    <t>Mise à jour le : 7 Juin 2022</t>
  </si>
  <si>
    <t>LIENS du net SPÉCIAL BAR à l'usage des Barmans et des Barmaids…Bonne navigation</t>
  </si>
  <si>
    <t>VOLUMES</t>
  </si>
  <si>
    <t>Liste des cocktails classiques établie par l'Association des Barmen de France volumes en 1/10</t>
  </si>
  <si>
    <t>Formation Barman par Christophe DAVOINE vidéos Youtube (pub SAV)</t>
  </si>
  <si>
    <t>https://webtv.hotellerie-restauration.ac-versailles.fr/IMG/pdf/liste_des_cocktails_classiques_09_04_2010.pdf</t>
  </si>
  <si>
    <t>https://www.youtube.com/watch?v=UUS1vAguFsw</t>
  </si>
  <si>
    <t>https://www.youtube.com/watch?v=vZoPU2ZnwhA</t>
  </si>
  <si>
    <t>T E C H N O R E S T O . O R G   LA RÉALISATION DES COCKTAILS : COURS COMPLET</t>
  </si>
  <si>
    <t>en /10 et cl</t>
  </si>
  <si>
    <t>http://technoresto.org/les-ateliers-experimentaux/la-realisation-des-cocktails/la-realisation-des-cocktails-cours-complet/</t>
  </si>
  <si>
    <t>Formateur en hôtellerie restauration depuis plus de 20 ans,J’apprends à mes élèves le métier de “Barman”, la réalisation de cocktails, la connaissance des boissons.</t>
  </si>
  <si>
    <t>https://www.youtube.com/c/La25%C3%A8meHeure/videos</t>
  </si>
  <si>
    <t>Chilled Magazine</t>
  </si>
  <si>
    <t>en oz </t>
  </si>
  <si>
    <t>https://chilledmagazine.com/drinks</t>
  </si>
  <si>
    <t>CONNAISSANCE ET TECHNIQUES DU BAR ET DES COCKTAILS André Jutan, Joël Guerinet  Editions Bpi 1 Janvier 2012</t>
  </si>
  <si>
    <t>http://cuistophe.free.fr/ouvrage/cocktails.pdf</t>
  </si>
  <si>
    <t>PARIS • COCKTAILS • BARS</t>
  </si>
  <si>
    <t>en onces</t>
  </si>
  <si>
    <t>https://52martinis.com/</t>
  </si>
  <si>
    <t>Comment doser un cocktail sans doseur ?</t>
  </si>
  <si>
    <t>https://www.destinationcocktails.fr/technique/faire-un-cocktail-sans-doseur/</t>
  </si>
  <si>
    <t>Aux délices du palais  volumes en ml</t>
  </si>
  <si>
    <t>https://www.auxdelicesdupalais.net/cat/boisson-jus-cocktails</t>
  </si>
  <si>
    <t>Apprendre à doser avec ou sans Jigger</t>
  </si>
  <si>
    <t>https://www.youtube.com/watch?v=EtAXqhFucRY</t>
  </si>
  <si>
    <t>Depuis 1912, MONIN propose une gamme complète de solutions innovantes pour les professionnels du bar et des coffee shops  volumes en ml</t>
  </si>
  <si>
    <t>https://www.monin.com/fr/astuces-conseils-cocktails-sans-alcool</t>
  </si>
  <si>
    <t>DOSEURS COCKTAIL</t>
  </si>
  <si>
    <t>https://placecocktail.fr/collections/doseur-cocktail</t>
  </si>
  <si>
    <t>Cocktails inspirations  volumes en ml</t>
  </si>
  <si>
    <t>https://la-maison-du-barman.fr/10000146-doseurs</t>
  </si>
  <si>
    <t>https://www.alambic-magazine.com/category/cocktails/cocktails-inspirations/</t>
  </si>
  <si>
    <t>Comment utiliser le pilon le jigger et le stirrer</t>
  </si>
  <si>
    <t>CocktailMolotov TV vidéo Youtube</t>
  </si>
  <si>
    <t>https://www.youtube.com/watch?v=75iVoz74k0E</t>
  </si>
  <si>
    <t>en cl et en ml</t>
  </si>
  <si>
    <t>https://www.youtube.com/c/CocktailMolotovTV/videos</t>
  </si>
  <si>
    <t>TerresdecocktailsTV</t>
  </si>
  <si>
    <t>Mixologie moléculaire - Margarita et  Gin Tonic</t>
  </si>
  <si>
    <t>https://www.youtube.com/user/TerresdecocktailsTV/videos</t>
  </si>
  <si>
    <t>https://www.youtube.com/watch?v=9jTZf20YmcU</t>
  </si>
  <si>
    <t>https://www.youtube.com/watch?v=LCyadYIDxyQ</t>
  </si>
  <si>
    <t>le portail des boissons</t>
  </si>
  <si>
    <t>https://www.youtube.com/channel/UC9bCk8rrz7vu0sixoSXM0lA/videos</t>
  </si>
  <si>
    <t>https://fr.wikipedia.org/wiki/Portail:Boisson?tableofcontents=1</t>
  </si>
  <si>
    <t>Chef Simon des recettes de cocktails pour un apéritif festif et convivial</t>
  </si>
  <si>
    <t>Le Flair Bartending, cest quoi ?</t>
  </si>
  <si>
    <t>https://chefsimon.com/recettes/tag/cocktails</t>
  </si>
  <si>
    <t>Le flair bartending est une technique de service qui consiste à créer l’animation au bar</t>
  </si>
  <si>
    <t>https://www.votrebarman.com/le-metier-de-barman/le-flair-bartending-cest-quoi/</t>
  </si>
  <si>
    <t>RECETTES COCKTAILS ET BOISSONS MONIN</t>
  </si>
  <si>
    <t>https://www.monin.com/fr/toutes-les-recettes-monin.html</t>
  </si>
  <si>
    <t>UN BARISTA, C’EST QUOI ?</t>
  </si>
  <si>
    <t>Le barista (ou Bartiste) est l’expert de la préparations de toutes boissons à base de café</t>
  </si>
  <si>
    <t>CARNET DE COCKTAILS CONTEMPORAINS</t>
  </si>
  <si>
    <t>https://www.votrebarman.com/le-metier-de-barman/un-barista-cest-quoi/</t>
  </si>
  <si>
    <t>http://www.apeb-mcb.fr/medias/files/ccc-v2-01septembre2021.pdf</t>
  </si>
  <si>
    <t>MIXOLOGIE : LE MEILLEUR MATÉRIEL DE BAR</t>
  </si>
  <si>
    <t>Recette selection Cocktails sans Alcool volumes en cl</t>
  </si>
  <si>
    <t>https://www.kool-stuff.fr/mixologie-materiel-de-bar/</t>
  </si>
  <si>
    <t>https://www.1001cocktails.com/recettes/selection_cocktails-sans-alcool.aspx</t>
  </si>
  <si>
    <t>https://www.colombes.fr/documents/Actualites/cocktails_sans_alcool.pdf</t>
  </si>
  <si>
    <t>Mixologie : l'Art du Mélange</t>
  </si>
  <si>
    <t>https://www.youtube.com/watch?v=WB9DuajLRas</t>
  </si>
  <si>
    <t>LES COCKTAILS : TECHNIQUES ET RECETTES  volumes en cl</t>
  </si>
  <si>
    <t>https://www.bloc-notes-culinaire.com/2019/09/les-cocktails-techniques-et-recettes.html</t>
  </si>
  <si>
    <t>Grenoble : à la découverte de la mixologie, l’art de créer et préparer des cocktails vidéo Youtube</t>
  </si>
  <si>
    <t>https://www.youtube.com/watch?v=fKnzt18rlz8</t>
  </si>
  <si>
    <t>livret-cocktails-sam-BD.pdf  volumes en cl</t>
  </si>
  <si>
    <t>http://www.haute-loire.gouv.fr/IMG/pdf/livret-cocktails-sam-BD.pdf</t>
  </si>
  <si>
    <t>Atelier de Mixologie vidéo Youtube</t>
  </si>
  <si>
    <t>https://www.youtube.com/channel/UC5FY153skYmJLRYUzaRpXHw</t>
  </si>
  <si>
    <t>mes recettes faciles.fr  volumes en cl</t>
  </si>
  <si>
    <t>https://www.mesrecettesfaciles.fr/course/boisson</t>
  </si>
  <si>
    <t>MIXOLOGIE: Mes 5 cocktails préférés - recettes et trucs! vidéo Youtube</t>
  </si>
  <si>
    <t>https://www.youtube.com/watch?v=Iy_b5VroBH8</t>
  </si>
  <si>
    <t>Recettes de cocktails sans alcool avec couleurs des mélanges  volumes en cl  &gt;</t>
  </si>
  <si>
    <t>https://www.cocktail-sans-alcool.fr/</t>
  </si>
  <si>
    <t>Le meilleur ouvrier de France version barman VID2O Dailymotion (pub)</t>
  </si>
  <si>
    <t>https://www.dailymotion.com/video/x2h1t9j</t>
  </si>
  <si>
    <t>Recettes de cocktails avec alcool avec couleurs des mélanges  volumes en cl</t>
  </si>
  <si>
    <t>https://www.siroter.com/</t>
  </si>
  <si>
    <t>Concours « Un des Meilleurs Apprentis de France » BARMAN (règlement du concours)</t>
  </si>
  <si>
    <t>https://www.meilleursouvriersdefrance.info/fichiers/sujets/39ec75c8-afab-43f5-a667-8fa20d7f0261.pdf</t>
  </si>
  <si>
    <t>METRO  Recettes de cocktails  volumes en cl</t>
  </si>
  <si>
    <t>https://www.metro.fr/inspiration/recette-chef/cocktail</t>
  </si>
  <si>
    <t>Maxime Hoerth MOF Barman (page Facebook)</t>
  </si>
  <si>
    <t>https://www.facebook.com/Maxime-Hoerth-MOF-Barman-432259463541680/?ref=page_internal</t>
  </si>
  <si>
    <t>L'ATELIER DES CHEFS volumes en cl</t>
  </si>
  <si>
    <t>https://www.atelierdeschefs.fr/fr/recette/7513-cocktail-mojito.php</t>
  </si>
  <si>
    <t>Meilleur Ouvrier de France : Christophe, le barman  vidéo Youtube (pub)</t>
  </si>
  <si>
    <t>https://www.youtube.com/watch?v=cmk-Pluwk9E</t>
  </si>
  <si>
    <t>Association des Barmen de France volumes en cl</t>
  </si>
  <si>
    <t>https://www.associationdesbarmendefrance.fr/le-cocktail-du-mois</t>
  </si>
  <si>
    <t>Meilleur Ouvrier de France catégorie barman : premières sélections à La Rochelle (titré)  vidéo Youtube (pub)</t>
  </si>
  <si>
    <t>https://www.youtube.com/watch?v=PyCECdB-658</t>
  </si>
  <si>
    <t>Liqueur Pecorari volumes en cl</t>
  </si>
  <si>
    <t>https://www.liqueurs-pecorari.fr/cocktails-liqueurs</t>
  </si>
  <si>
    <t>Service a la Française SAF  vidéos Youtube (pub)</t>
  </si>
  <si>
    <t>https://www.youtube.com/channel/UCx0-LMFuXuNqt2kL2R4XKlw/videos</t>
  </si>
  <si>
    <t>Recettes de cocktails volumes en cl</t>
  </si>
  <si>
    <t>https://www.cocktailmag.fr/recette-cocktail</t>
  </si>
  <si>
    <t>infosbar.com vous offre toute l’actualité du bar sur un plateau ! </t>
  </si>
  <si>
    <t>https://www.infosbar.com/Cocktails_r38.html</t>
  </si>
  <si>
    <t>Gastronomico Les Cocktails par Catégories volumes en cl</t>
  </si>
  <si>
    <t>https://www.youtube.com/c/InfosbarParis/playlists</t>
  </si>
  <si>
    <t>https://www.gastronomico.fr/recettes-cocktails/</t>
  </si>
  <si>
    <t>https://www.facebook.com/Infosbar</t>
  </si>
  <si>
    <t>750g Recettes de boissons  volumes en cl</t>
  </si>
  <si>
    <t>VotreBarman.com  La passion du bar "made in France" SPECTACLE</t>
  </si>
  <si>
    <t>https://www.750g.com/recettes-boissons/</t>
  </si>
  <si>
    <t>https://www.youtube.com/c/Votrebarman/videos</t>
  </si>
  <si>
    <t>Découvrez la Maison Briottet  volumes en cl</t>
  </si>
  <si>
    <t>Mon Barman</t>
  </si>
  <si>
    <t>https://briottet.fr/recettes-cocktails/</t>
  </si>
  <si>
    <t>http://mon-barman.restaurantemploi.com/2016/05/02/infographie-recettes-cocktails-celebres/</t>
  </si>
  <si>
    <t>Guide du barman  volumes en cl</t>
  </si>
  <si>
    <t>LE CONCOURS MAF  Un des Meilleurs Apprentis de France</t>
  </si>
  <si>
    <t>https://www.recettes-cocktails.fr/guide-barman/</t>
  </si>
  <si>
    <t>https://www.meilleursouvriersdefrance.info/concoursmaf.html</t>
  </si>
  <si>
    <t>450 cocktails avec ou sans alcool :</t>
  </si>
  <si>
    <t>SMAHRT 2022 - SALON</t>
  </si>
  <si>
    <t>https://www.recettes-cocktails.fr/recettes-cocktails/</t>
  </si>
  <si>
    <t>https://www.youtube.com/watch?v=Z4KqET_GTYE</t>
  </si>
  <si>
    <t>PINA COLADA by FIN PALLET mixologie (tutoriel)</t>
  </si>
  <si>
    <t>Ressources en caféologie</t>
  </si>
  <si>
    <t>https://www.youtube.com/watch?v=wqDw9UlOKKg</t>
  </si>
  <si>
    <t>https://www.hotellerie-restauration.ac-versailles.fr/spip.php?article1415</t>
  </si>
  <si>
    <t>https://www.youtube.com/channel/UCTXv77l5YIAwmZA-hMdpCeQ/videos</t>
  </si>
  <si>
    <t>Sommellerie  14 vidéos dans cette partie</t>
  </si>
  <si>
    <t>Les gestes cocktails - Verser</t>
  </si>
  <si>
    <t>https://webtv.hotellerie-restauration.ac-versailles.fr/Sommellerie</t>
  </si>
  <si>
    <t>https://www.youtube.com/watch?v=unNyB89Y1ME</t>
  </si>
  <si>
    <t>https://www.youtube.com/user/AtelierCocktail/videos</t>
  </si>
  <si>
    <t>Histoire du café</t>
  </si>
  <si>
    <t>https://webtv.hotellerie-restauration.ac-versailles.fr/Histoire-du-cafe</t>
  </si>
  <si>
    <t>L'art du Cocktail</t>
  </si>
  <si>
    <t>https://www.cocktails-faciles.fr/</t>
  </si>
  <si>
    <t>Réussir mes TP Restaurant  . Cet ouvrage est à destination des élèves de Bac Professionnel spécialité Commercialisation et Services
en restauration</t>
  </si>
  <si>
    <t>https://www.cocktails-faciles.fr/monespace/</t>
  </si>
  <si>
    <t>https://www.editions-bpi.fr/extract/148</t>
  </si>
  <si>
    <t>Recettes de punch</t>
  </si>
  <si>
    <t>contrôle en cours de formation du baccalauréat professionnel CSR TA atelier de bar</t>
  </si>
  <si>
    <t>https://www.recette-punch.com/</t>
  </si>
  <si>
    <t>https://ent2d.ac-bordeaux.fr/disciplines/hotellerie/wp-content/uploads/sites/46/2017/07/TA_Mise_en_situation_Ep_E31_atelier_bar-5.pdf</t>
  </si>
  <si>
    <t>Cocktail Molotov</t>
  </si>
  <si>
    <t xml:space="preserve">FICHE DE REALISATION ET D’ANALYSE DE COCKTAIL TE - 2Nde Bac Pro Commercialisation et services de restaurant </t>
  </si>
  <si>
    <t>https://cocktailmolotov.org/</t>
  </si>
  <si>
    <t>https://hra.spip.ac-rouen.fr/IMG/pdf/documents_eleves_a_completer.pdf</t>
  </si>
  <si>
    <t>Cocktails Mania N°2 : Comment réussir un Cosmopolitan ou cosmo</t>
  </si>
  <si>
    <t>Technologie appliquée restaurant-Les cocktails-première bac pro CSR</t>
  </si>
  <si>
    <t>https://www.youtube.com/watch?v=xq4L3IBHBgU&amp;t=1s</t>
  </si>
  <si>
    <t>https://ent2d.ac-bordeaux.fr/disciplines/hotellerie/wp-content/uploads/sites/46/2017/07/TA_C_GUILLOT_cocktails_1csr_eleve_suite202-5.pdf</t>
  </si>
  <si>
    <t>Barmag</t>
  </si>
  <si>
    <t>Métiers de la restauration et de l’hôtellerie « Arts de la Table et du Service » (règlement du concours)</t>
  </si>
  <si>
    <t>http://barmag.fr/</t>
  </si>
  <si>
    <t>https://www.meilleursouvriersdefrance.info/fichiers/sujets/e776e59a-c170-4b79-b62e-4dde976a7e2c.pdf</t>
  </si>
  <si>
    <t>https://www.facebook.com/MagazineBarmag/</t>
  </si>
  <si>
    <t>MAF Employé Barman 2017  Les épreuves écrites vidéo Youtube</t>
  </si>
  <si>
    <t>Bar et boissons  74 vidéos dans cette partie</t>
  </si>
  <si>
    <t>https://webtv.hotellerie-restauration.ac-versailles.fr/MAF-Employe-Barman-2017-ecrit</t>
  </si>
  <si>
    <t>https://webtv.hotellerie-restauration.ac-versailles.fr/Bar-et-boissons</t>
  </si>
  <si>
    <t>Association des Professeurs Enseignants en Bar site de l'Association</t>
  </si>
  <si>
    <t>Recette selection Cafés Spéciaux</t>
  </si>
  <si>
    <t>https://www.apeb-mcb.fr/</t>
  </si>
  <si>
    <t>https://www.1001cocktails.com/recettes/selection_cafes-speciaux.aspx</t>
  </si>
  <si>
    <t>GUIDE DES DÉBITS DE BOISSONS Ministère de l’intérieur règlementation</t>
  </si>
  <si>
    <t>http://www.apeb-mcb.fr/medias/files/guide-debits-de-boissons-nov-2018.pdf</t>
  </si>
  <si>
    <t>CARNET DE COCKTAILS CONTEMPORAINS Mise à jour : 01 Septembre 2021, Rentrée Scolaire 2021/22 volumes en cl</t>
  </si>
  <si>
    <t>LES 10 RÈGLES DE LA CONFECTION DES COCKTAILS Applicables à l’enseignement du bar dans les lycées et UFA hôteliers en France.</t>
  </si>
  <si>
    <t>MOF Maître d’hôtel, du Service et des Arts de la table  (règlement du concours)</t>
  </si>
  <si>
    <t>https://www.hotellerie-restauration.ac-versailles.fr/spip.php?article3100</t>
  </si>
  <si>
    <t>SOMMELLERIE (règlement du concours)</t>
  </si>
  <si>
    <t>LES UNITÉS DE MESURE DE COCKTAIL</t>
  </si>
  <si>
    <t>https://www.meilleursouvriersdefrance.info/fichiers/sujets/8a22c3c9-55dd-4fbf-afa7-030d28e3c643.pdf</t>
  </si>
  <si>
    <t>https://queuedecoq.com/blogs/cocktail/unite-mesure-cocktail</t>
  </si>
  <si>
    <t>Images et tableaux</t>
  </si>
  <si>
    <t>LE SYSTÈME MÉTRIQUE</t>
  </si>
  <si>
    <t>https://www.pinterest.fr/jorjasbluebird/cocktails/</t>
  </si>
  <si>
    <t>1 shot / simple coulée = 25 ml / 2,5 cl</t>
  </si>
  <si>
    <t>Double shot / double coulée = 50 ml / 5 cl</t>
  </si>
  <si>
    <t>Affiches de cocktails</t>
  </si>
  <si>
    <t>Ce sont vos mesures de base et tout autre terme de mesure relatif aux coups, demi-coup, quart de coup, etc. sont dérivé d'un coup complet</t>
  </si>
  <si>
    <t>https://www.etsy.com/fr/listing/946437976/affiche-de-cocktail-de-luxe?epik=dj0yJnU9R3JrX3RjX05QUlRYcjlTS1JjdFFVUlEwSG9YeENGVHUmcD0wJm49RkhSTXg3blhaU3AyNGF5SmM5NGZFQSZ0PUFBQUFBR0tjbWQ0</t>
  </si>
  <si>
    <t>Le shot de 25 ml / 2,5 cl est considéré comme une once métrique et vous entendrez les gens l'appeler ainsi ; dans le prochain chapitre, nous allons en savoir plus sur l'once impériale ou "originale".</t>
  </si>
  <si>
    <t>https://www.pinterest.fr/pin/AUQTmedKV8e6C-ofmN8WexSbcCfGwlJ2mGd2Ic14Ek4pmdXZvRPK93U/</t>
  </si>
  <si>
    <t>LE SYSTÈME IMPÉRIAL</t>
  </si>
  <si>
    <t>Gratuit : nos fiches de cocktails à imprimer</t>
  </si>
  <si>
    <t>1 once (once liquide) = 29,57 ml ou 2,9 cl</t>
  </si>
  <si>
    <t>https://www.pinterest.fr/pin/808818414309984531/</t>
  </si>
  <si>
    <t>aux États-Unis, les bars sont libres de définir leur propre coulée simple et double</t>
  </si>
  <si>
    <t>La norme nationale est qu'une dose simple est de 1,5 oz (44,3 ml ou 4,4 cl) et qu'une dose double est de 2 oz (59,14 ml ou 5,9 cl).</t>
  </si>
  <si>
    <t>15 expressions à connaître au bar</t>
  </si>
  <si>
    <t>http://www.legardemangerdusud.com/10-expressions-de-barman-a-maitriser-pour-commander-un-cocktail/</t>
  </si>
  <si>
    <t>LES AUTRES MESURES</t>
  </si>
  <si>
    <t>1 part = pas de mesure particulière associée mais tous les ingrédients sont utilisés dans les mêmes mesures ou équivalent</t>
  </si>
  <si>
    <t>Dans certains pays, dont l'Inde notamment, on utilise également le terme "Mocktail" pour désigner un cocktail sans alcool.</t>
  </si>
  <si>
    <t>1 tiret = un shake d'une bouteille amère. Il n'existe pas de mesure formelle pour le tiret</t>
  </si>
  <si>
    <t>1 Splash = ⅕ oz ou 5,9 ml</t>
  </si>
  <si>
    <t>1 Dash = 1/12 oz ou 2,5ml</t>
  </si>
  <si>
    <t>1 cuillère de bar = ⅙ oz ou 4,93 ml</t>
  </si>
  <si>
    <t>1 cuillère à café (cuillère à thé) = 1 tsp = ⅙ oz ou 4,93 ml</t>
  </si>
  <si>
    <t>1 cuillère à soupe = 1 tbsp = ½ oz ou 14,79 ml</t>
  </si>
  <si>
    <t>La taille des cuillères de bar peut varier d'un pays à l'autre, bien que les normes s'orientent vers 5 ml.</t>
  </si>
  <si>
    <t xml:space="preserve"> On parle aussi de Master Blender pour désigner un maitre en la matière de mixer des whiskies.</t>
  </si>
  <si>
    <t>LA COULÉE LIBRE</t>
  </si>
  <si>
    <t>La coulée libre est l'aptitude à verser avec précision différentes mesures, c'est-à-dire 1oz, 1/2oz, 2oz, etc.</t>
  </si>
  <si>
    <t>En général, on utilise des becs verseurs avec une vitesse de versage calibrée.</t>
  </si>
  <si>
    <t>Il vous suffit ensuite de compter le nombre de seconde que vous versez pour savoir quelle quantité de liquide vous avez mis dans votre préparation.</t>
  </si>
  <si>
    <t>Si vous aviez demandé un Martini Gibson, on vous servira alors un Martini avec un oignon au vinaigre.</t>
  </si>
  <si>
    <t>Par exemple, avec un bec verseur calibré à 1 cl, si vous versez pendant 3 secondes, vous aurez ajouté 3 cl à votre cocktail.</t>
  </si>
  <si>
    <t>LE MOT DE LA FIN</t>
  </si>
  <si>
    <t>Comme vous pouvez le constater, une once liquide (oz) est presque 20 % plus grande que les 25 ml / 2,5 cl d'once métrique. </t>
  </si>
  <si>
    <t>Souvent, dans les cocktails, il est possible de remplacer une dose de 29,57 ml par une dose métrique de 25 ml, ce qui ne fait aucun mal et permet d'obtenir une boisson excellente</t>
  </si>
  <si>
    <t>Le Lexique de la Mixologie: Les Actions</t>
  </si>
  <si>
    <t>Tableau des équivalences pour les cocktails</t>
  </si>
  <si>
    <t>https://www.destinationcocktails.fr/culture/le-lexique-de-la-mixologie/</t>
  </si>
  <si>
    <t>https://www.tesrecettes.com/tableau-des-equivalences-pour-les-cocktails/</t>
  </si>
  <si>
    <t>Allonger un cocktail, c’est ajouter une boisson non alcoolisée dans une base concentrée en alcool (short drink) afin de la diluer et de la transformer en long drink.</t>
  </si>
  <si>
    <t>centilitres</t>
  </si>
  <si>
    <t>Doses</t>
  </si>
  <si>
    <t>Dixièmes</t>
  </si>
  <si>
    <t>….</t>
  </si>
  <si>
    <t>onces</t>
  </si>
  <si>
    <t>…..</t>
  </si>
  <si>
    <t xml:space="preserve"> Cela se fait généralement avec des sodas, des jus ou de l’eau pétillante.</t>
  </si>
  <si>
    <t>pour un short drink de 7 cl</t>
  </si>
  <si>
    <t>pour un long drink de 18 cl</t>
  </si>
  <si>
    <t>once impériale (canada = 2.843 ml</t>
  </si>
  <si>
    <t>once (Etats-Unis) = 2.957 ml</t>
  </si>
  <si>
    <t xml:space="preserve">Brasser un cocktail, c’est mélanger les différents ingrédients du cocktail directement dans un verre à mélange en touillant avec une cuillère à mélange. </t>
  </si>
  <si>
    <t>1/4 dose</t>
  </si>
  <si>
    <t>1/10</t>
  </si>
  <si>
    <t>1/4 oz</t>
  </si>
  <si>
    <t>Le mouvement de mélange doit habituellement se faire du bas vers le haut afin de bien mélanger les composants.</t>
  </si>
  <si>
    <t>2 cl</t>
  </si>
  <si>
    <t>1/2 dose</t>
  </si>
  <si>
    <t>3/10</t>
  </si>
  <si>
    <t>3/4 oz</t>
  </si>
  <si>
    <t xml:space="preserve">Frapper au shaker, c’est agiter énergiquement le shaker contenant les différents ingrédients et de la glace pendant quelques secondes. </t>
  </si>
  <si>
    <t>3 cl</t>
  </si>
  <si>
    <t>3/4 dose</t>
  </si>
  <si>
    <t>4/10</t>
  </si>
  <si>
    <t>2/10</t>
  </si>
  <si>
    <t>1 oz</t>
  </si>
  <si>
    <t>L’astuce est de continuer à mélanger les ingrédients jusqu’à ce que le shaker soit recouvert de buée. La préparation est alors bien fraîche et le cocktail, prêt à être servi.</t>
  </si>
  <si>
    <t>4 cl</t>
  </si>
  <si>
    <t>1 dose</t>
  </si>
  <si>
    <t>6/10</t>
  </si>
  <si>
    <t>1 1/2 oz</t>
  </si>
  <si>
    <t>1 1/4 oz</t>
  </si>
  <si>
    <t>Givrer un verre, c’est tremper le rebord du verre dans du jus de citron, un sirop ou une liqueur avant de le plonger dans du sucre (blanc ou coloré) ou du sel.</t>
  </si>
  <si>
    <t>5 cl</t>
  </si>
  <si>
    <t>1 1/4 dose</t>
  </si>
  <si>
    <t>7/10</t>
  </si>
  <si>
    <t>1 3/4 oz</t>
  </si>
  <si>
    <t xml:space="preserve"> L’objectif est de créer une collerette décorative et sucrée (ou salée) sur le verre.</t>
  </si>
  <si>
    <t>6 cl</t>
  </si>
  <si>
    <t>1 1/2 dose</t>
  </si>
  <si>
    <t>9/10</t>
  </si>
  <si>
    <t>2 oz</t>
  </si>
  <si>
    <t xml:space="preserve">Mixer, c’est mettre tous les ingrédients d’un cocktail (galace pilée inclue) dans un mélangeur électrique ou un blender puis mélanger le tout. </t>
  </si>
  <si>
    <t>7 cl</t>
  </si>
  <si>
    <t>1 3/4 dose</t>
  </si>
  <si>
    <t>10/10</t>
  </si>
  <si>
    <t>2 1/2 oz</t>
  </si>
  <si>
    <t>2 1/4 oz</t>
  </si>
  <si>
    <t>Cette action permet l’obtention d’une préparation lisse et onctueuse, idéale pour les milk-shakes et smoothies comme pour les recettes de Banarama ou Perfect Colada.</t>
  </si>
  <si>
    <t>8 cl</t>
  </si>
  <si>
    <t>2 doses</t>
  </si>
  <si>
    <t>2 3/4 oz</t>
  </si>
  <si>
    <t xml:space="preserve">Passer, c’est filtrer le mélange effectué préalablement dans un shaker ou dans un verre à mélange à l’aide d’une passoire (celle du shaker ou autre). </t>
  </si>
  <si>
    <t>9 cl</t>
  </si>
  <si>
    <t>2 1/4 doses</t>
  </si>
  <si>
    <t>5/10</t>
  </si>
  <si>
    <t>3 1/4 oz</t>
  </si>
  <si>
    <t>3 oz</t>
  </si>
  <si>
    <t>Cela permet de se débarrasser des éléments solides de la préparation (glace, pulpe, etc.) et d’obtenir un cocktail lisse et doux.</t>
  </si>
  <si>
    <t>2 1/2 doses</t>
  </si>
  <si>
    <t>3 1/2 oz</t>
  </si>
  <si>
    <t>Rafraîchir, c’est refroidir un verre en le remplissant temporairement de glace, ou en le passant au réfrigérateur. Il s’agit de conserver l’effet du froid un peu plus longtemps lors de la dégustation.</t>
  </si>
  <si>
    <t>11 cl</t>
  </si>
  <si>
    <t>2 3/4 doses</t>
  </si>
  <si>
    <t>3 3/4 oz</t>
  </si>
  <si>
    <t xml:space="preserve"> Cela atténue le goût de l’alcool et met plus en valeur les saveurs et les arômes des ingrédients.</t>
  </si>
  <si>
    <t>12 cl</t>
  </si>
  <si>
    <t>3 doses</t>
  </si>
  <si>
    <t>4 1/4 oz</t>
  </si>
  <si>
    <t>4 oz</t>
  </si>
  <si>
    <t xml:space="preserve">Zester, c’est prélever/râper la partie colorée de l’écorce d’un agrume comme le citron ou l’orange pour l’intégrer à un cocktail. </t>
  </si>
  <si>
    <t>13 cl</t>
  </si>
  <si>
    <t>3 1/4 doses</t>
  </si>
  <si>
    <t>4 1/2 oz</t>
  </si>
  <si>
    <t>Le zest des agrumes peut également être récupéré en pressant la peau de ces derniers et en récoltant les essences qui s’en dégagent.</t>
  </si>
  <si>
    <t>14 cl</t>
  </si>
  <si>
    <t>3 1/2 doses</t>
  </si>
  <si>
    <t>8/10</t>
  </si>
  <si>
    <t>5 oz</t>
  </si>
  <si>
    <t>4 3/4 oz</t>
  </si>
  <si>
    <t>15 cl</t>
  </si>
  <si>
    <t>3 3/4 doses</t>
  </si>
  <si>
    <t>5 1/4 oz</t>
  </si>
  <si>
    <t>16 cl</t>
  </si>
  <si>
    <t>4 doses</t>
  </si>
  <si>
    <t>5 3/4 oz</t>
  </si>
  <si>
    <t>5 1/2 oz</t>
  </si>
  <si>
    <t>Calcul des doses :</t>
  </si>
  <si>
    <t>17 cl</t>
  </si>
  <si>
    <t>4 1/4 doses</t>
  </si>
  <si>
    <t>6 oz</t>
  </si>
  <si>
    <t>18 cl</t>
  </si>
  <si>
    <t>4 1/2 doses</t>
  </si>
  <si>
    <t>6 1/4 oz</t>
  </si>
  <si>
    <t>Rappel de calcul des doses pour un cocktail avec 7 cl d’alcool</t>
  </si>
  <si>
    <t>2/10 vermouth dry = 2 x 0,7= 1,4 cl soit 1,5 cl (arrondi)</t>
  </si>
  <si>
    <t>cocktail  Les graduations :  NB: Certaines mesures ont été arrondies légèrement.</t>
  </si>
  <si>
    <t>8/10 gin = 8 x 0,7= 5,6 cl soit 5,5 cl (arrondi)</t>
  </si>
  <si>
    <t>https://www.elle.fr/Elle-a-Table/Les-dossiers-de-la-redaction/Dossier-de-la-redac/Les-graduations-de-cocktails-2625150</t>
  </si>
  <si>
    <t>TOTAL = 7 cl</t>
  </si>
  <si>
    <t>1 mesure = 1 mesure : 4 centilitres</t>
  </si>
  <si>
    <t>5/10 de jus de citron = 5 x 0,7= 3,5 cl</t>
  </si>
  <si>
    <t>1 cuillerée à café : 5 ml</t>
  </si>
  <si>
    <t>5/10 de gin = 5 x 0,7 = 3,5 cl</t>
  </si>
  <si>
    <t>1 cuillerée à soupe : 8 ml</t>
  </si>
  <si>
    <t>Compléter de soda : 5 cl</t>
  </si>
  <si>
    <t>10 mesures de bar : 7 centilitres</t>
  </si>
  <si>
    <t>TOTAL = 12 cl</t>
  </si>
  <si>
    <t>1 ounce = 1 oz : 3 centilitres ou 30 grammes</t>
  </si>
  <si>
    <t>1 dash : quelques gouttes</t>
  </si>
  <si>
    <t>LA RECETTE DU ROSE COCKTAIL</t>
  </si>
  <si>
    <t>1 trait : quelques gouttes</t>
  </si>
  <si>
    <t>Dans un verre à mélange rempli de gros glaçons, placer :</t>
  </si>
  <si>
    <t>1 jet : quelques gouttes</t>
  </si>
  <si>
    <t>2 parts de vermouth sec</t>
  </si>
  <si>
    <t>1 litre est noté 1 L</t>
  </si>
  <si>
    <t>1 part de kirsch d'Alsace</t>
  </si>
  <si>
    <t>1 décilitre est noté 1 dl</t>
  </si>
  <si>
    <t>1 cuiller à mélanger de sirop de framboise, de groseille ou de grenadine</t>
  </si>
  <si>
    <t>1 centilitre est noté 1 cl</t>
  </si>
  <si>
    <t>Mélangez une trentaine de secondes, puis servez dans un verre à pied.</t>
  </si>
  <si>
    <t>1 millilitre est noté 1 ml</t>
  </si>
  <si>
    <t>Ajoutez une cerise</t>
  </si>
  <si>
    <t>1 décilitre = 0,1 litre = 10 centilitres = 100 millilitres</t>
  </si>
  <si>
    <t>1 cup = 1 tasse = 250 ml = 8 oz = 1 grand verre</t>
  </si>
  <si>
    <t>AMARETTO SOUR 7 ou 9 cl</t>
  </si>
  <si>
    <t>2 tasses = 1 pinte</t>
  </si>
  <si>
    <t>Shaker Old Fashioned</t>
  </si>
  <si>
    <t>32 tasses = 16 pintes = 4 quarts = 1 gallon = 4 litres..</t>
  </si>
  <si>
    <t>sur glace</t>
  </si>
  <si>
    <t>Cocktail classique, au shaker,</t>
  </si>
  <si>
    <t>COCKTAIL JIGGER  Capacité: 30/60ml</t>
  </si>
  <si>
    <t>dans un verre old fashioned sur glace.</t>
  </si>
  <si>
    <t>1 Barspoon Sucre en Poudre (facultatif)</t>
  </si>
  <si>
    <t>un volume de 1,5 oz soit environ 44 ml, est appelé jigger shot</t>
  </si>
  <si>
    <t>Verser tous les ingrédients dans un shaker suffisamment rempli de glace.</t>
  </si>
  <si>
    <t xml:space="preserve"> 1 oz soit 30 ml, surnommée pony shot</t>
  </si>
  <si>
    <t>Frapper puis passer dans un verre old fashioned sur cubes de glace.</t>
  </si>
  <si>
    <t>il est conseillé de choisir des jiggers proposant comme mesure 40 ml/20 ml ou 25 ml/50 ml.</t>
  </si>
  <si>
    <t>Garnir avec ½ tranche de citron et</t>
  </si>
  <si>
    <t xml:space="preserve">Le japanese jigger. C’est le type que vous retrouverez le plus souvent dans les bars à cocktail. </t>
  </si>
  <si>
    <t>1 cerise à l’eau-de-vie.</t>
  </si>
  <si>
    <t>En forme de sablier il comporte habituellement un conteneur 2 fois plus volumineux que l’autre (2/4 cl ou 1/2 oz).</t>
  </si>
  <si>
    <t>2 cl 20 ml Blanc d’œuf ou Aqua-faba (facultatif)*</t>
  </si>
  <si>
    <t xml:space="preserve"> Ils sont en général en acier inoxydable de diverses couleurs. Ils ont les rebords arrondis pour faciliter l’écoulement. </t>
  </si>
  <si>
    <t>2 cl 20 ml Jus de Citron</t>
  </si>
  <si>
    <t xml:space="preserve">En quelques mots c’est le jigger le plus courant, très pratique. </t>
  </si>
  <si>
    <t>5 cl 50 ml Liqueur Amaretto</t>
  </si>
  <si>
    <t>À terme il est souvent utile d’en posséder 2 ou 3 de mesures différentes pour parer à toutes les recettes.</t>
  </si>
  <si>
    <t>Décoration : ½ Tranche de Citron</t>
  </si>
  <si>
    <t>1 Cerise à l’Eau-de-vie</t>
  </si>
  <si>
    <t>N.B. : * Le blanc d’œuf (ou aqua-faba) sera proposé lors de la vente. (2 cl = ½ blanc d’œuf)</t>
  </si>
  <si>
    <t>* La technique du « dry shake » ou « reverse shake » est recommandée</t>
  </si>
  <si>
    <t xml:space="preserve"> (si réalisation avec blanc d’œuf ou aqua-faba).</t>
  </si>
  <si>
    <t>Il existe 2 types de « Sour » : ceux servis sur glace et ceux servis dans un verre à cocktail.</t>
  </si>
  <si>
    <t>Historique : Variante du classique « SOUR », où la liqueur remplace l’eau de vie.</t>
  </si>
  <si>
    <t>Apparu dans les années 1970 aux États-Unis.</t>
  </si>
  <si>
    <t>(On peut traduire « Sour » par acide)</t>
  </si>
  <si>
    <t>https://www.rhum-cocktails.com/mixologie/cocktail.html</t>
  </si>
  <si>
    <t>https://blog.monouso.fr/tout-savoir-sur-les-types-de-cocktails/</t>
  </si>
  <si>
    <t>https://restaurantcfavm.jimdofree.com/bar/cocktails/</t>
  </si>
  <si>
    <t>Fiche.Bar.Liens.du.Net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</si>
</sst>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164" formatCode="dddd\ dd\ mmmm\ yyyy\ hh:mm"/>
    <numFmt numFmtId="165" formatCode="0.000&quot; Kg&quot;"/>
    <numFmt numFmtId="166" formatCode="0&quot; cl&quot;"/>
    <numFmt numFmtId="167" formatCode="0.000&quot; L&quot;"/>
    <numFmt numFmtId="168" formatCode="#,##0.00\ &quot;€&quot;"/>
    <numFmt numFmtId="169" formatCode="0&quot; g&quot;"/>
    <numFmt numFmtId="170" formatCode="0&quot; /10&quot;"/>
    <numFmt numFmtId="171" formatCode="0.00&quot; Kg&quot;"/>
    <numFmt numFmtId="172" formatCode="0.0&quot; L&quot;"/>
    <numFmt numFmtId="173" formatCode="0&quot; ml&quot;"/>
    <numFmt numFmtId="174" formatCode="0.000"/>
    <numFmt numFmtId="175" formatCode="0.0"/>
    <numFmt numFmtId="176" formatCode="_-* #,##0.00\ [$€-40C]_-;\-* #,##0.00\ [$€-40C]_-;_-* &quot;-&quot;??\ [$€-40C]_-;_-@_-"/>
    <numFmt numFmtId="177" formatCode="0.0%"/>
    <numFmt numFmtId="178" formatCode="0.0&quot; gr&quot;"/>
    <numFmt numFmtId="179" formatCode="0&quot; mn&quot;"/>
    <numFmt numFmtId="180" formatCode="#,##0&quot; dl&quot;"/>
    <numFmt numFmtId="181" formatCode="#,##0&quot; cl&quot;"/>
    <numFmt numFmtId="182" formatCode="#,##0.000\ &quot;€&quot;"/>
    <numFmt numFmtId="183" formatCode="_-* #,##0.00\ [$€-1]_-;\-* #,##0.00\ [$€-1]_-;_-* &quot;-&quot;??\ [$€-1]_-"/>
    <numFmt numFmtId="184" formatCode="#,##0&quot; g&quot;"/>
    <numFmt numFmtId="185" formatCode="0.0&quot; %&quot;"/>
    <numFmt numFmtId="186" formatCode="0.00\ &quot; cm³&quot;"/>
    <numFmt numFmtId="187" formatCode="0.0000"/>
    <numFmt numFmtId="188" formatCode="#,##0&quot; grs&quot;"/>
    <numFmt numFmtId="189" formatCode="[h]&quot;H&quot;mm"/>
    <numFmt numFmtId="190" formatCode="0.00\ &quot; cm²&quot;"/>
    <numFmt numFmtId="191" formatCode="0&quot;%&quot;"/>
    <numFmt numFmtId="192" formatCode="0.00&quot;Kg&quot;"/>
    <numFmt numFmtId="193" formatCode="0.0&quot; g&quot;"/>
    <numFmt numFmtId="194" formatCode="0.000&quot;Kg&quot;"/>
    <numFmt numFmtId="195" formatCode="0&quot;Kg&quot;"/>
    <numFmt numFmtId="196" formatCode="0&quot; Kg&quot;"/>
    <numFmt numFmtId="197" formatCode="0&quot; gr&quot;"/>
    <numFmt numFmtId="198" formatCode="0.0&quot;%&quot;"/>
    <numFmt numFmtId="199" formatCode="0.000\K\g"/>
    <numFmt numFmtId="200" formatCode="&quot;Col.&quot;0"/>
    <numFmt numFmtId="201" formatCode="[$-F800]dddd\,\ mmmm\ dd\,\ yyyy"/>
    <numFmt numFmtId="202" formatCode="dddd\ mm\ mmm\ yyyy\ \-\ hh&quot;H&quot;mm"/>
    <numFmt numFmtId="203" formatCode="h&quot; H &quot;mm;@"/>
    <numFmt numFmtId="204" formatCode="&quot;Semaine N °&quot;0"/>
  </numFmts>
  <fonts count="291"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name val="Calibri"/>
      <family val="2"/>
      <scheme val="minor"/>
    </font>
    <font>
      <b/>
      <sz val="10"/>
      <color theme="0"/>
      <name val="Calibri"/>
      <family val="2"/>
      <scheme val="minor"/>
    </font>
    <font>
      <b/>
      <sz val="20"/>
      <color theme="9" tint="-0.249977111117893"/>
      <name val="Calibri"/>
      <family val="2"/>
      <scheme val="minor"/>
    </font>
    <font>
      <b/>
      <sz val="16"/>
      <name val="Calibri"/>
      <family val="2"/>
      <scheme val="minor"/>
    </font>
    <font>
      <b/>
      <sz val="36"/>
      <name val="Calibri"/>
      <family val="2"/>
      <scheme val="minor"/>
    </font>
    <font>
      <b/>
      <sz val="11"/>
      <color theme="9" tint="-0.249977111117893"/>
      <name val="Calibri"/>
      <family val="2"/>
      <scheme val="minor"/>
    </font>
    <font>
      <b/>
      <sz val="12"/>
      <color theme="9" tint="-0.249977111117893"/>
      <name val="Calibri"/>
      <family val="2"/>
      <scheme val="minor"/>
    </font>
    <font>
      <b/>
      <sz val="12"/>
      <color rgb="FF0000FF"/>
      <name val="Calibri"/>
      <family val="2"/>
      <scheme val="minor"/>
    </font>
    <font>
      <b/>
      <sz val="18"/>
      <color rgb="FF0000FF"/>
      <name val="Calibri"/>
      <family val="2"/>
      <scheme val="minor"/>
    </font>
    <font>
      <b/>
      <sz val="14"/>
      <color theme="9" tint="-0.249977111117893"/>
      <name val="Calibri"/>
      <family val="2"/>
      <scheme val="minor"/>
    </font>
    <font>
      <b/>
      <sz val="14"/>
      <name val="Calibri"/>
      <family val="2"/>
      <scheme val="minor"/>
    </font>
    <font>
      <sz val="11"/>
      <name val="Calibri"/>
      <family val="2"/>
      <scheme val="minor"/>
    </font>
    <font>
      <u/>
      <sz val="11"/>
      <color theme="10"/>
      <name val="Calibri"/>
      <family val="2"/>
      <scheme val="minor"/>
    </font>
    <font>
      <i/>
      <sz val="9"/>
      <name val="Calibri"/>
      <family val="2"/>
    </font>
    <font>
      <i/>
      <sz val="11"/>
      <name val="Calibri"/>
      <family val="2"/>
    </font>
    <font>
      <sz val="10"/>
      <name val="MS Sans Serif"/>
      <family val="2"/>
    </font>
    <font>
      <sz val="12"/>
      <name val="Calibri"/>
      <family val="2"/>
      <scheme val="minor"/>
    </font>
    <font>
      <b/>
      <sz val="11"/>
      <name val="Calibri"/>
      <family val="2"/>
      <scheme val="minor"/>
    </font>
    <font>
      <b/>
      <sz val="12"/>
      <color theme="1" tint="0.499984740745262"/>
      <name val="Calibri"/>
      <family val="2"/>
      <scheme val="minor"/>
    </font>
    <font>
      <b/>
      <sz val="12"/>
      <color rgb="FFFFFF00"/>
      <name val="Calibri"/>
      <family val="2"/>
      <scheme val="minor"/>
    </font>
    <font>
      <b/>
      <sz val="14"/>
      <color theme="0"/>
      <name val="Calibri"/>
      <family val="2"/>
      <scheme val="minor"/>
    </font>
    <font>
      <b/>
      <sz val="18"/>
      <color theme="0"/>
      <name val="Calibri"/>
      <family val="2"/>
      <scheme val="minor"/>
    </font>
    <font>
      <b/>
      <sz val="12"/>
      <color theme="0"/>
      <name val="Calibri"/>
      <family val="2"/>
      <scheme val="minor"/>
    </font>
    <font>
      <b/>
      <sz val="11"/>
      <color rgb="FF0033CC"/>
      <name val="Calibri"/>
      <family val="2"/>
      <scheme val="minor"/>
    </font>
    <font>
      <b/>
      <sz val="12"/>
      <color rgb="FF993300"/>
      <name val="Calibri"/>
      <family val="2"/>
      <scheme val="minor"/>
    </font>
    <font>
      <b/>
      <sz val="10"/>
      <color rgb="FF0033CC"/>
      <name val="Calibri"/>
      <family val="2"/>
      <scheme val="minor"/>
    </font>
    <font>
      <b/>
      <sz val="14"/>
      <color rgb="FFFF9933"/>
      <name val="Calibri"/>
      <family val="2"/>
      <scheme val="minor"/>
    </font>
    <font>
      <b/>
      <sz val="11"/>
      <color rgb="FFC00000"/>
      <name val="Calibri"/>
      <family val="2"/>
      <scheme val="minor"/>
    </font>
    <font>
      <b/>
      <sz val="12"/>
      <color rgb="FFC00000"/>
      <name val="Calibri"/>
      <family val="2"/>
      <scheme val="minor"/>
    </font>
    <font>
      <b/>
      <sz val="14"/>
      <color rgb="FFC00000"/>
      <name val="Calibri"/>
      <family val="2"/>
      <scheme val="minor"/>
    </font>
    <font>
      <b/>
      <sz val="10"/>
      <name val="Calibri"/>
      <family val="2"/>
      <scheme val="minor"/>
    </font>
    <font>
      <b/>
      <i/>
      <sz val="12"/>
      <name val="Calibri"/>
      <family val="2"/>
      <scheme val="minor"/>
    </font>
    <font>
      <b/>
      <sz val="10"/>
      <color rgb="FF548235"/>
      <name val="Calibri"/>
      <family val="2"/>
      <scheme val="minor"/>
    </font>
    <font>
      <sz val="12"/>
      <color theme="1"/>
      <name val="Calibri"/>
      <family val="2"/>
      <scheme val="minor"/>
    </font>
    <font>
      <sz val="12"/>
      <color rgb="FF0000FF"/>
      <name val="Calibri"/>
      <family val="2"/>
      <scheme val="minor"/>
    </font>
    <font>
      <b/>
      <sz val="10"/>
      <color theme="9" tint="-0.249977111117893"/>
      <name val="Calibri"/>
      <family val="2"/>
      <scheme val="minor"/>
    </font>
    <font>
      <sz val="9"/>
      <name val="Calibri"/>
      <family val="2"/>
      <scheme val="minor"/>
    </font>
    <font>
      <sz val="11"/>
      <color rgb="FF0033CC"/>
      <name val="Calibri"/>
      <family val="2"/>
      <scheme val="minor"/>
    </font>
    <font>
      <sz val="10"/>
      <color rgb="FFCC6600"/>
      <name val="Calibri"/>
      <family val="2"/>
      <scheme val="minor"/>
    </font>
    <font>
      <b/>
      <sz val="12"/>
      <color rgb="FF0033CC"/>
      <name val="Calibri"/>
      <family val="2"/>
      <scheme val="minor"/>
    </font>
    <font>
      <b/>
      <sz val="12"/>
      <name val="Calibri"/>
      <family val="2"/>
      <scheme val="minor"/>
    </font>
    <font>
      <sz val="10"/>
      <color theme="4"/>
      <name val="Calibri"/>
      <family val="2"/>
      <scheme val="minor"/>
    </font>
    <font>
      <i/>
      <sz val="12"/>
      <color rgb="FF0033CC"/>
      <name val="Calibri"/>
      <family val="2"/>
      <scheme val="minor"/>
    </font>
    <font>
      <sz val="10"/>
      <name val="Calibri"/>
      <family val="2"/>
    </font>
    <font>
      <sz val="9"/>
      <color theme="5" tint="-0.499984740745262"/>
      <name val="Calibri"/>
      <family val="2"/>
      <scheme val="minor"/>
    </font>
    <font>
      <sz val="9"/>
      <color theme="0"/>
      <name val="Calibri"/>
      <family val="2"/>
      <scheme val="minor"/>
    </font>
    <font>
      <sz val="9"/>
      <color rgb="FF000000"/>
      <name val="Calibri"/>
      <family val="2"/>
      <scheme val="minor"/>
    </font>
    <font>
      <b/>
      <sz val="11"/>
      <color rgb="FF993300"/>
      <name val="Calibri"/>
      <family val="2"/>
      <scheme val="minor"/>
    </font>
    <font>
      <b/>
      <sz val="10"/>
      <color rgb="FF000000"/>
      <name val="Calibri"/>
      <family val="2"/>
      <scheme val="minor"/>
    </font>
    <font>
      <sz val="12"/>
      <color rgb="FF000000"/>
      <name val="Calibri"/>
      <family val="2"/>
      <scheme val="minor"/>
    </font>
    <font>
      <b/>
      <sz val="10"/>
      <color theme="0" tint="-0.34998626667073579"/>
      <name val="Calibri"/>
      <family val="2"/>
      <scheme val="minor"/>
    </font>
    <font>
      <b/>
      <sz val="10"/>
      <color theme="5" tint="-0.249977111117893"/>
      <name val="Calibri"/>
      <family val="2"/>
      <scheme val="minor"/>
    </font>
    <font>
      <b/>
      <sz val="10"/>
      <color theme="8" tint="-0.249977111117893"/>
      <name val="Calibri"/>
      <family val="2"/>
      <scheme val="minor"/>
    </font>
    <font>
      <sz val="10"/>
      <color theme="9" tint="-0.249977111117893"/>
      <name val="Calibri"/>
      <family val="2"/>
      <scheme val="minor"/>
    </font>
    <font>
      <sz val="12"/>
      <color rgb="FF0033CC"/>
      <name val="Calibri"/>
      <family val="2"/>
      <scheme val="minor"/>
    </font>
    <font>
      <sz val="8"/>
      <color theme="1" tint="0.499984740745262"/>
      <name val="Calibri"/>
      <family val="2"/>
      <scheme val="minor"/>
    </font>
    <font>
      <sz val="9"/>
      <name val="Times New Roman"/>
      <family val="1"/>
    </font>
    <font>
      <b/>
      <sz val="10"/>
      <color theme="1" tint="0.34998626667073579"/>
      <name val="Calibri"/>
      <family val="2"/>
      <scheme val="minor"/>
    </font>
    <font>
      <sz val="10"/>
      <color theme="1" tint="0.34998626667073579"/>
      <name val="Calibri"/>
      <family val="2"/>
      <scheme val="minor"/>
    </font>
    <font>
      <sz val="11"/>
      <color theme="1" tint="0.34998626667073579"/>
      <name val="Calibri"/>
      <family val="2"/>
      <scheme val="minor"/>
    </font>
    <font>
      <sz val="11"/>
      <color rgb="FF0000FF"/>
      <name val="Calibri"/>
      <family val="2"/>
      <scheme val="minor"/>
    </font>
    <font>
      <b/>
      <sz val="14"/>
      <color rgb="FF993300"/>
      <name val="Calibri"/>
      <family val="2"/>
      <scheme val="minor"/>
    </font>
    <font>
      <sz val="8"/>
      <name val="Calibri"/>
      <family val="2"/>
      <scheme val="minor"/>
    </font>
    <font>
      <b/>
      <sz val="12"/>
      <color theme="1"/>
      <name val="Calibri"/>
      <family val="2"/>
      <scheme val="minor"/>
    </font>
    <font>
      <sz val="14"/>
      <name val="Calibri"/>
      <family val="2"/>
      <scheme val="minor"/>
    </font>
    <font>
      <i/>
      <sz val="8"/>
      <color theme="0" tint="-0.249977111117893"/>
      <name val="Calibri"/>
      <family val="2"/>
      <scheme val="minor"/>
    </font>
    <font>
      <sz val="10"/>
      <color theme="1"/>
      <name val="Calibri"/>
      <family val="2"/>
      <scheme val="minor"/>
    </font>
    <font>
      <sz val="12"/>
      <color rgb="FF993300"/>
      <name val="Calibri"/>
      <family val="2"/>
      <scheme val="minor"/>
    </font>
    <font>
      <u/>
      <sz val="10"/>
      <color indexed="12"/>
      <name val="Arial"/>
      <family val="2"/>
    </font>
    <font>
      <u/>
      <sz val="14"/>
      <color rgb="FF993300"/>
      <name val="Calibri"/>
      <family val="2"/>
      <scheme val="minor"/>
    </font>
    <font>
      <b/>
      <u/>
      <sz val="14"/>
      <color indexed="12"/>
      <name val="Calibri"/>
      <family val="2"/>
      <scheme val="minor"/>
    </font>
    <font>
      <i/>
      <sz val="11"/>
      <name val="Calibri"/>
      <family val="2"/>
      <scheme val="minor"/>
    </font>
    <font>
      <i/>
      <sz val="10"/>
      <name val="Calibri"/>
      <family val="2"/>
      <scheme val="minor"/>
    </font>
    <font>
      <sz val="9"/>
      <color rgb="FF993300"/>
      <name val="Calibri"/>
      <family val="2"/>
      <scheme val="minor"/>
    </font>
    <font>
      <sz val="10"/>
      <color theme="0"/>
      <name val="Calibri"/>
      <family val="2"/>
      <scheme val="minor"/>
    </font>
    <font>
      <sz val="12"/>
      <color theme="0"/>
      <name val="Calibri"/>
      <family val="2"/>
      <scheme val="minor"/>
    </font>
    <font>
      <sz val="14"/>
      <color rgb="FF0033CC"/>
      <name val="Calibri"/>
      <family val="2"/>
      <scheme val="minor"/>
    </font>
    <font>
      <sz val="10"/>
      <color theme="0"/>
      <name val="Arial"/>
      <family val="2"/>
    </font>
    <font>
      <b/>
      <sz val="22"/>
      <color rgb="FF92D050"/>
      <name val="Verdana"/>
      <family val="2"/>
    </font>
    <font>
      <b/>
      <sz val="28"/>
      <color rgb="FFFFFF00"/>
      <name val="Calibri"/>
      <family val="2"/>
      <scheme val="minor"/>
    </font>
    <font>
      <sz val="22"/>
      <color theme="0"/>
      <name val="Verdana"/>
      <family val="2"/>
    </font>
    <font>
      <sz val="18"/>
      <color rgb="FF7030A0"/>
      <name val="Arial"/>
      <family val="2"/>
    </font>
    <font>
      <sz val="18"/>
      <color theme="0"/>
      <name val="Arial"/>
      <family val="2"/>
    </font>
    <font>
      <b/>
      <sz val="20"/>
      <color rgb="FFFFFF00"/>
      <name val="Arial"/>
      <family val="2"/>
    </font>
    <font>
      <b/>
      <sz val="18"/>
      <color rgb="FFFFFF00"/>
      <name val="Arial"/>
      <family val="2"/>
    </font>
    <font>
      <i/>
      <sz val="14"/>
      <name val="Calibri"/>
      <family val="2"/>
    </font>
    <font>
      <i/>
      <sz val="16"/>
      <name val="Calibri"/>
      <family val="2"/>
    </font>
    <font>
      <i/>
      <sz val="14"/>
      <name val="Verdana"/>
      <family val="2"/>
    </font>
    <font>
      <sz val="18"/>
      <name val="Calibri"/>
      <family val="2"/>
      <scheme val="minor"/>
    </font>
    <font>
      <b/>
      <sz val="22"/>
      <name val="Verdana"/>
      <family val="2"/>
    </font>
    <font>
      <sz val="22"/>
      <name val="Verdana"/>
      <family val="2"/>
    </font>
    <font>
      <sz val="18"/>
      <name val="Verdana"/>
      <family val="2"/>
    </font>
    <font>
      <sz val="16"/>
      <color theme="1"/>
      <name val="Calibri"/>
      <family val="2"/>
      <scheme val="minor"/>
    </font>
    <font>
      <b/>
      <sz val="16"/>
      <color rgb="FFC00000"/>
      <name val="Calibri"/>
      <family val="2"/>
      <scheme val="minor"/>
    </font>
    <font>
      <sz val="16"/>
      <name val="Calibri"/>
      <family val="2"/>
      <scheme val="minor"/>
    </font>
    <font>
      <sz val="18"/>
      <color theme="0"/>
      <name val="Verdana"/>
      <family val="2"/>
    </font>
    <font>
      <b/>
      <sz val="18"/>
      <name val="Calibri"/>
      <family val="2"/>
      <scheme val="minor"/>
    </font>
    <font>
      <b/>
      <sz val="14"/>
      <color rgb="FFFF0000"/>
      <name val="Calibri"/>
      <family val="2"/>
      <scheme val="minor"/>
    </font>
    <font>
      <sz val="8"/>
      <color indexed="53"/>
      <name val="Arial"/>
      <family val="2"/>
    </font>
    <font>
      <b/>
      <sz val="22"/>
      <color rgb="FF99CC00"/>
      <name val="Arial"/>
      <family val="2"/>
    </font>
    <font>
      <sz val="22"/>
      <color theme="0"/>
      <name val="Calibri"/>
      <family val="2"/>
      <scheme val="minor"/>
    </font>
    <font>
      <sz val="22"/>
      <color theme="1"/>
      <name val="Verdana"/>
      <family val="2"/>
    </font>
    <font>
      <sz val="22"/>
      <color theme="0"/>
      <name val="Arial"/>
      <family val="2"/>
    </font>
    <font>
      <sz val="22"/>
      <color theme="0"/>
      <name val="Rockwell"/>
      <family val="1"/>
    </font>
    <font>
      <b/>
      <sz val="18"/>
      <color theme="0"/>
      <name val="Calibri"/>
      <family val="2"/>
    </font>
    <font>
      <b/>
      <sz val="18"/>
      <color theme="0"/>
      <name val="Arial"/>
      <family val="2"/>
    </font>
    <font>
      <b/>
      <sz val="22"/>
      <color theme="0"/>
      <name val="Calibri"/>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10"/>
      <name val="Verdan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name val="Calibri"/>
      <family val="2"/>
    </font>
    <font>
      <sz val="20"/>
      <color theme="0"/>
      <name val="Calibri"/>
      <family val="2"/>
      <scheme val="minor"/>
    </font>
    <font>
      <sz val="12"/>
      <name val="Arial"/>
      <family val="2"/>
    </font>
    <font>
      <b/>
      <sz val="26"/>
      <color theme="0"/>
      <name val="Arial"/>
      <family val="2"/>
    </font>
    <font>
      <b/>
      <sz val="16"/>
      <color theme="0"/>
      <name val="Calibri"/>
      <family val="2"/>
      <scheme val="minor"/>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b/>
      <sz val="22"/>
      <name val="Calibri"/>
      <family val="2"/>
      <scheme val="minor"/>
    </font>
    <font>
      <sz val="18"/>
      <name val="Arial"/>
      <family val="2"/>
    </font>
    <font>
      <sz val="18"/>
      <color theme="0"/>
      <name val="Calibri"/>
      <family val="2"/>
      <scheme val="minor"/>
    </font>
    <font>
      <u/>
      <sz val="22"/>
      <color theme="0"/>
      <name val="Arial"/>
      <family val="2"/>
    </font>
    <font>
      <b/>
      <sz val="20"/>
      <color theme="0"/>
      <name val="Calibri"/>
      <family val="2"/>
      <scheme val="minor"/>
    </font>
    <font>
      <b/>
      <u/>
      <sz val="28"/>
      <color theme="10"/>
      <name val="Calibri"/>
      <family val="2"/>
      <scheme val="minor"/>
    </font>
    <font>
      <sz val="22"/>
      <color rgb="FFFFFF00"/>
      <name val="Verdana"/>
      <family val="2"/>
    </font>
    <font>
      <i/>
      <sz val="22"/>
      <color theme="0"/>
      <name val="Verdana"/>
      <family val="2"/>
    </font>
    <font>
      <b/>
      <sz val="22"/>
      <color theme="0"/>
      <name val="Arial"/>
      <family val="2"/>
    </font>
    <font>
      <b/>
      <sz val="18"/>
      <color rgb="FFFF9933"/>
      <name val="Calibri"/>
      <family val="2"/>
      <scheme val="minor"/>
    </font>
    <font>
      <b/>
      <sz val="18"/>
      <color rgb="FF993300"/>
      <name val="Calibri"/>
      <family val="2"/>
      <scheme val="minor"/>
    </font>
    <font>
      <u/>
      <sz val="12"/>
      <color theme="10"/>
      <name val="Calibri"/>
      <family val="2"/>
      <scheme val="minor"/>
    </font>
    <font>
      <b/>
      <sz val="10"/>
      <color rgb="FFFF0000"/>
      <name val="Calibri"/>
      <family val="2"/>
      <scheme val="minor"/>
    </font>
    <font>
      <b/>
      <sz val="12"/>
      <color rgb="FF0070C0"/>
      <name val="Calibri"/>
      <family val="2"/>
      <scheme val="minor"/>
    </font>
    <font>
      <b/>
      <sz val="12"/>
      <color rgb="FFFF0000"/>
      <name val="Calibri"/>
      <family val="2"/>
      <scheme val="minor"/>
    </font>
    <font>
      <b/>
      <u/>
      <sz val="12"/>
      <color indexed="12"/>
      <name val="Calibri"/>
      <family val="2"/>
      <scheme val="minor"/>
    </font>
    <font>
      <b/>
      <u/>
      <sz val="16"/>
      <color theme="10"/>
      <name val="Calibri"/>
      <family val="2"/>
      <scheme val="minor"/>
    </font>
    <font>
      <u/>
      <sz val="16"/>
      <color theme="10"/>
      <name val="Calibri"/>
      <family val="2"/>
      <scheme val="minor"/>
    </font>
    <font>
      <sz val="8"/>
      <name val="Arial"/>
      <family val="2"/>
    </font>
    <font>
      <b/>
      <sz val="11"/>
      <color rgb="FF0070C0"/>
      <name val="Calibri"/>
      <family val="2"/>
      <scheme val="minor"/>
    </font>
    <font>
      <i/>
      <sz val="10"/>
      <color theme="5"/>
      <name val="Calibri"/>
      <family val="2"/>
      <scheme val="minor"/>
    </font>
    <font>
      <b/>
      <sz val="12"/>
      <color indexed="10"/>
      <name val="Calibri"/>
      <family val="2"/>
      <scheme val="minor"/>
    </font>
    <font>
      <b/>
      <sz val="12"/>
      <color indexed="12"/>
      <name val="Calibri"/>
      <family val="2"/>
      <scheme val="minor"/>
    </font>
    <font>
      <b/>
      <sz val="10"/>
      <color indexed="12"/>
      <name val="Calibri"/>
      <family val="2"/>
      <scheme val="minor"/>
    </font>
    <font>
      <sz val="11"/>
      <color indexed="12"/>
      <name val="Calibri"/>
      <family val="2"/>
      <scheme val="minor"/>
    </font>
    <font>
      <b/>
      <u/>
      <sz val="14"/>
      <color theme="10"/>
      <name val="Calibri"/>
      <family val="2"/>
      <scheme val="minor"/>
    </font>
    <font>
      <b/>
      <sz val="16"/>
      <color rgb="FFFF0000"/>
      <name val="Calibri"/>
      <family val="2"/>
      <scheme val="minor"/>
    </font>
    <font>
      <b/>
      <u/>
      <sz val="18"/>
      <color theme="10"/>
      <name val="Calibri"/>
      <family val="2"/>
      <scheme val="minor"/>
    </font>
    <font>
      <b/>
      <sz val="16"/>
      <color theme="1"/>
      <name val="Calibri"/>
      <family val="2"/>
      <scheme val="minor"/>
    </font>
    <font>
      <b/>
      <sz val="16"/>
      <color rgb="FF0070C0"/>
      <name val="Calibri"/>
      <family val="2"/>
      <scheme val="minor"/>
    </font>
    <font>
      <sz val="12"/>
      <color rgb="FF008000"/>
      <name val="Calibri"/>
      <family val="2"/>
      <scheme val="minor"/>
    </font>
    <font>
      <sz val="12"/>
      <color rgb="FFFF0000"/>
      <name val="Calibri"/>
      <family val="2"/>
      <scheme val="minor"/>
    </font>
    <font>
      <sz val="11"/>
      <color rgb="FF008000"/>
      <name val="Calibri"/>
      <family val="2"/>
      <scheme val="minor"/>
    </font>
    <font>
      <sz val="10"/>
      <color rgb="FFFF0000"/>
      <name val="Calibri"/>
      <family val="2"/>
      <scheme val="minor"/>
    </font>
    <font>
      <sz val="11"/>
      <color theme="7" tint="-0.249977111117893"/>
      <name val="Calibri"/>
      <family val="2"/>
      <scheme val="minor"/>
    </font>
    <font>
      <sz val="14"/>
      <color theme="1"/>
      <name val="Calibri"/>
      <family val="2"/>
      <scheme val="minor"/>
    </font>
    <font>
      <sz val="14"/>
      <name val="Arial"/>
      <family val="2"/>
    </font>
    <font>
      <sz val="12"/>
      <color rgb="FFC00000"/>
      <name val="Calibri"/>
      <family val="2"/>
      <scheme val="minor"/>
    </font>
    <font>
      <sz val="11"/>
      <color theme="1"/>
      <name val="Calibri"/>
      <family val="2"/>
    </font>
    <font>
      <sz val="11"/>
      <color theme="0"/>
      <name val="Calibri"/>
      <family val="2"/>
    </font>
    <font>
      <sz val="22"/>
      <color rgb="FF3B3838"/>
      <name val="Segoe UI Light"/>
      <family val="2"/>
    </font>
    <font>
      <b/>
      <sz val="24"/>
      <color rgb="FF0000FF"/>
      <name val="Calibri"/>
      <family val="2"/>
      <scheme val="minor"/>
    </font>
    <font>
      <sz val="22"/>
      <name val="Calibri"/>
      <family val="2"/>
      <scheme val="minor"/>
    </font>
    <font>
      <u/>
      <sz val="10"/>
      <color theme="10"/>
      <name val="Arial"/>
      <family val="2"/>
    </font>
    <font>
      <u/>
      <sz val="22"/>
      <color theme="10"/>
      <name val="Calibri"/>
      <family val="2"/>
      <scheme val="minor"/>
    </font>
    <font>
      <u/>
      <sz val="18"/>
      <color theme="10"/>
      <name val="Calibri"/>
      <family val="2"/>
      <scheme val="minor"/>
    </font>
    <font>
      <sz val="38"/>
      <color rgb="FF363636"/>
      <name val="Calibri"/>
      <family val="2"/>
      <scheme val="minor"/>
    </font>
    <font>
      <sz val="11"/>
      <color rgb="FF363636"/>
      <name val="Calibri"/>
      <family val="2"/>
      <scheme val="minor"/>
    </font>
    <font>
      <sz val="38"/>
      <color rgb="FF333333"/>
      <name val="Calibri"/>
      <family val="2"/>
      <scheme val="minor"/>
    </font>
    <font>
      <sz val="18"/>
      <color rgb="FF333333"/>
      <name val="Calibri"/>
      <family val="2"/>
      <scheme val="minor"/>
    </font>
    <font>
      <sz val="14"/>
      <color rgb="FF333333"/>
      <name val="Calibri"/>
      <family val="2"/>
      <scheme val="minor"/>
    </font>
    <font>
      <b/>
      <sz val="14"/>
      <color rgb="FF333333"/>
      <name val="Calibri"/>
      <family val="2"/>
      <scheme val="minor"/>
    </font>
    <font>
      <b/>
      <sz val="18"/>
      <color rgb="FF333333"/>
      <name val="Calibri"/>
      <family val="2"/>
      <scheme val="minor"/>
    </font>
    <font>
      <b/>
      <sz val="12"/>
      <color rgb="FF1A1A1A"/>
      <name val="Calibri"/>
      <family val="2"/>
      <scheme val="minor"/>
    </font>
    <font>
      <sz val="8"/>
      <color rgb="FF868686"/>
      <name val="Calibri"/>
      <family val="2"/>
      <scheme val="minor"/>
    </font>
    <font>
      <b/>
      <sz val="8"/>
      <color rgb="FF8A8A8A"/>
      <name val="Calibri"/>
      <family val="2"/>
      <scheme val="minor"/>
    </font>
    <font>
      <sz val="9"/>
      <color rgb="FF737373"/>
      <name val="Calibri"/>
      <family val="2"/>
      <scheme val="minor"/>
    </font>
    <font>
      <sz val="9"/>
      <color rgb="FF666666"/>
      <name val="Calibri"/>
      <family val="2"/>
      <scheme val="minor"/>
    </font>
    <font>
      <sz val="13"/>
      <color rgb="FF1A1A1A"/>
      <name val="Calibri"/>
      <family val="2"/>
      <scheme val="minor"/>
    </font>
    <font>
      <b/>
      <sz val="9"/>
      <color rgb="FF666666"/>
      <name val="Calibri"/>
      <family val="2"/>
      <scheme val="minor"/>
    </font>
    <font>
      <b/>
      <sz val="22"/>
      <color rgb="FFFFFF00"/>
      <name val="Arial"/>
      <family val="2"/>
    </font>
    <font>
      <sz val="12"/>
      <color rgb="FFFFFF00"/>
      <name val="Calibri"/>
      <family val="2"/>
      <scheme val="minor"/>
    </font>
    <font>
      <b/>
      <sz val="16"/>
      <color theme="0" tint="-4.9989318521683403E-2"/>
      <name val="Calibri"/>
      <family val="2"/>
      <scheme val="minor"/>
    </font>
    <font>
      <sz val="10"/>
      <color theme="0" tint="-4.9989318521683403E-2"/>
      <name val="Arial"/>
      <family val="2"/>
    </font>
    <font>
      <b/>
      <sz val="22"/>
      <color theme="0"/>
      <name val="Calibri"/>
      <family val="2"/>
      <scheme val="minor"/>
    </font>
    <font>
      <b/>
      <sz val="22"/>
      <color theme="1"/>
      <name val="Calibri"/>
      <family val="2"/>
      <scheme val="minor"/>
    </font>
    <font>
      <sz val="22"/>
      <color theme="1"/>
      <name val="Calibri"/>
      <family val="2"/>
      <scheme val="minor"/>
    </font>
    <font>
      <sz val="20"/>
      <color theme="0" tint="-4.9989318521683403E-2"/>
      <name val="Arial"/>
      <family val="2"/>
    </font>
    <font>
      <b/>
      <sz val="18"/>
      <color theme="1"/>
      <name val="Calibri"/>
      <family val="2"/>
      <scheme val="minor"/>
    </font>
    <font>
      <sz val="18"/>
      <color rgb="FF222222"/>
      <name val="Arial"/>
      <family val="2"/>
    </font>
    <font>
      <b/>
      <sz val="18"/>
      <color rgb="FFFFFF00"/>
      <name val="Calibri"/>
      <family val="2"/>
      <scheme val="minor"/>
    </font>
    <font>
      <i/>
      <sz val="18"/>
      <color theme="0"/>
      <name val="Calibri"/>
      <family val="2"/>
      <scheme val="minor"/>
    </font>
    <font>
      <sz val="16"/>
      <color theme="0"/>
      <name val="Calibri"/>
      <family val="2"/>
      <scheme val="minor"/>
    </font>
    <font>
      <b/>
      <sz val="18"/>
      <color indexed="9"/>
      <name val="Arial"/>
      <family val="2"/>
    </font>
    <font>
      <b/>
      <sz val="16"/>
      <color rgb="FFFFFF00"/>
      <name val="Calibri"/>
      <family val="2"/>
      <scheme val="minor"/>
    </font>
    <font>
      <sz val="16"/>
      <color theme="0"/>
      <name val="Arial"/>
      <family val="2"/>
    </font>
    <font>
      <b/>
      <sz val="14"/>
      <name val="Calibri"/>
      <family val="2"/>
    </font>
    <font>
      <b/>
      <sz val="14"/>
      <color indexed="30"/>
      <name val="Calibri"/>
      <family val="2"/>
    </font>
    <font>
      <sz val="14"/>
      <color rgb="FFFFFF00"/>
      <name val="Calibri"/>
      <family val="2"/>
      <scheme val="minor"/>
    </font>
    <font>
      <b/>
      <sz val="14"/>
      <color theme="1"/>
      <name val="Calibri"/>
      <family val="2"/>
      <scheme val="minor"/>
    </font>
    <font>
      <b/>
      <sz val="18"/>
      <color rgb="FFFF0000"/>
      <name val="Calibri"/>
      <family val="2"/>
    </font>
    <font>
      <b/>
      <sz val="18"/>
      <color theme="0" tint="-0.34998626667073579"/>
      <name val="Calibri"/>
      <family val="2"/>
    </font>
    <font>
      <u/>
      <sz val="14"/>
      <color indexed="12"/>
      <name val="Arial"/>
      <family val="2"/>
    </font>
    <font>
      <sz val="16"/>
      <color rgb="FFFFFF00"/>
      <name val="Calibri"/>
      <family val="2"/>
      <scheme val="minor"/>
    </font>
    <font>
      <sz val="16"/>
      <name val="Arial"/>
      <family val="2"/>
    </font>
    <font>
      <b/>
      <sz val="16"/>
      <color rgb="FFC00000"/>
      <name val="Arial"/>
      <family val="2"/>
    </font>
    <font>
      <i/>
      <sz val="16"/>
      <color theme="0"/>
      <name val="Calibri"/>
      <family val="2"/>
      <scheme val="minor"/>
    </font>
    <font>
      <b/>
      <sz val="16"/>
      <color rgb="FF0000FF"/>
      <name val="Calibri"/>
      <family val="2"/>
      <scheme val="minor"/>
    </font>
    <font>
      <b/>
      <sz val="16"/>
      <color rgb="FF000000"/>
      <name val="Calibri"/>
      <family val="2"/>
      <scheme val="minor"/>
    </font>
    <font>
      <sz val="14"/>
      <color theme="0"/>
      <name val="Calibri"/>
      <family val="2"/>
      <scheme val="minor"/>
    </font>
    <font>
      <i/>
      <sz val="14"/>
      <color theme="0"/>
      <name val="Calibri"/>
      <family val="2"/>
      <scheme val="minor"/>
    </font>
    <font>
      <sz val="14"/>
      <color theme="0"/>
      <name val="Arial"/>
      <family val="2"/>
    </font>
    <font>
      <i/>
      <sz val="14"/>
      <name val="Calibri"/>
      <family val="2"/>
      <scheme val="minor"/>
    </font>
    <font>
      <u/>
      <sz val="16"/>
      <color indexed="12"/>
      <name val="Arial"/>
      <family val="2"/>
    </font>
    <font>
      <b/>
      <sz val="22"/>
      <color rgb="FF92D050"/>
      <name val="Arial"/>
      <family val="2"/>
    </font>
    <font>
      <i/>
      <sz val="18"/>
      <name val="Verdana"/>
      <family val="2"/>
    </font>
    <font>
      <sz val="26"/>
      <name val="Calibri"/>
      <family val="2"/>
      <scheme val="minor"/>
    </font>
    <font>
      <sz val="10"/>
      <color rgb="FF000000"/>
      <name val="Calibri"/>
      <family val="2"/>
      <scheme val="minor"/>
    </font>
    <font>
      <sz val="9"/>
      <color indexed="10"/>
      <name val="Calibri"/>
      <family val="2"/>
      <scheme val="minor"/>
    </font>
    <font>
      <sz val="9"/>
      <color indexed="12"/>
      <name val="Calibri"/>
      <family val="2"/>
      <scheme val="minor"/>
    </font>
    <font>
      <i/>
      <sz val="7"/>
      <name val="Calibri"/>
      <family val="2"/>
      <scheme val="minor"/>
    </font>
    <font>
      <b/>
      <sz val="14"/>
      <color indexed="10"/>
      <name val="Calibri"/>
      <family val="2"/>
      <scheme val="minor"/>
    </font>
    <font>
      <b/>
      <sz val="24"/>
      <name val="Arial"/>
      <family val="2"/>
    </font>
    <font>
      <b/>
      <sz val="14"/>
      <color indexed="10"/>
      <name val="Calibri"/>
      <family val="2"/>
    </font>
    <font>
      <b/>
      <sz val="18"/>
      <color indexed="10"/>
      <name val="Calibri"/>
      <family val="2"/>
    </font>
    <font>
      <b/>
      <sz val="14"/>
      <color indexed="8"/>
      <name val="Calibri"/>
      <family val="2"/>
    </font>
    <font>
      <b/>
      <sz val="18"/>
      <color indexed="8"/>
      <name val="Calibri"/>
      <family val="2"/>
    </font>
    <font>
      <b/>
      <sz val="12"/>
      <color indexed="10"/>
      <name val="Calibri"/>
      <family val="2"/>
    </font>
    <font>
      <b/>
      <sz val="12"/>
      <color indexed="8"/>
      <name val="Calibri"/>
      <family val="2"/>
    </font>
    <font>
      <b/>
      <sz val="12"/>
      <color theme="4"/>
      <name val="Calibri"/>
      <family val="2"/>
    </font>
    <font>
      <b/>
      <sz val="18"/>
      <color theme="4"/>
      <name val="Calibri"/>
      <family val="2"/>
    </font>
    <font>
      <b/>
      <sz val="14"/>
      <color theme="4"/>
      <name val="Calibri"/>
      <family val="2"/>
    </font>
    <font>
      <b/>
      <sz val="12"/>
      <color indexed="57"/>
      <name val="Calibri"/>
      <family val="2"/>
    </font>
    <font>
      <b/>
      <sz val="18"/>
      <color indexed="57"/>
      <name val="Calibri"/>
      <family val="2"/>
    </font>
    <font>
      <b/>
      <sz val="14"/>
      <color indexed="57"/>
      <name val="Calibri"/>
      <family val="2"/>
    </font>
    <font>
      <b/>
      <sz val="18"/>
      <color indexed="9"/>
      <name val="Calibri"/>
      <family val="2"/>
    </font>
    <font>
      <b/>
      <sz val="14"/>
      <color indexed="9"/>
      <name val="Calibri"/>
      <family val="2"/>
    </font>
    <font>
      <b/>
      <sz val="16"/>
      <color theme="0"/>
      <name val="Calibri"/>
      <family val="2"/>
    </font>
    <font>
      <sz val="14"/>
      <color indexed="9"/>
      <name val="Calibri"/>
      <family val="2"/>
    </font>
    <font>
      <b/>
      <sz val="10"/>
      <color indexed="10"/>
      <name val="Calibri"/>
      <family val="2"/>
      <scheme val="minor"/>
    </font>
    <font>
      <sz val="11"/>
      <color indexed="10"/>
      <name val="Calibri"/>
      <family val="2"/>
      <scheme val="minor"/>
    </font>
    <font>
      <sz val="12"/>
      <color indexed="12"/>
      <name val="Calibri"/>
      <family val="2"/>
      <scheme val="minor"/>
    </font>
    <font>
      <b/>
      <sz val="11"/>
      <color indexed="12"/>
      <name val="Calibri"/>
      <family val="2"/>
      <scheme val="minor"/>
    </font>
    <font>
      <b/>
      <sz val="10"/>
      <color rgb="FF0000FF"/>
      <name val="Calibri"/>
      <family val="2"/>
      <scheme val="minor"/>
    </font>
    <font>
      <b/>
      <sz val="12"/>
      <color rgb="FF008000"/>
      <name val="Calibri"/>
      <family val="2"/>
      <scheme val="minor"/>
    </font>
    <font>
      <u/>
      <sz val="14"/>
      <color theme="10"/>
      <name val="Calibri"/>
      <family val="2"/>
      <scheme val="minor"/>
    </font>
    <font>
      <b/>
      <sz val="14"/>
      <color rgb="FF0033CC"/>
      <name val="Calibri"/>
      <family val="2"/>
      <scheme val="minor"/>
    </font>
    <font>
      <b/>
      <sz val="20"/>
      <color rgb="FFC00000"/>
      <name val="Calibri"/>
      <family val="2"/>
      <scheme val="minor"/>
    </font>
    <font>
      <b/>
      <sz val="16"/>
      <color rgb="FF0033CC"/>
      <name val="Calibri"/>
      <family val="2"/>
      <scheme val="minor"/>
    </font>
    <font>
      <sz val="12"/>
      <name val="Calibri"/>
      <family val="2"/>
    </font>
    <font>
      <sz val="12"/>
      <color theme="5" tint="-0.499984740745262"/>
      <name val="Calibri"/>
      <family val="2"/>
      <scheme val="minor"/>
    </font>
    <font>
      <b/>
      <sz val="12"/>
      <color theme="0" tint="-0.34998626667073579"/>
      <name val="Calibri"/>
      <family val="2"/>
      <scheme val="minor"/>
    </font>
    <font>
      <b/>
      <sz val="12"/>
      <color theme="5" tint="-0.249977111117893"/>
      <name val="Calibri"/>
      <family val="2"/>
      <scheme val="minor"/>
    </font>
    <font>
      <b/>
      <sz val="12"/>
      <color theme="8" tint="-0.249977111117893"/>
      <name val="Calibri"/>
      <family val="2"/>
      <scheme val="minor"/>
    </font>
    <font>
      <sz val="12"/>
      <color theme="4"/>
      <name val="Calibri"/>
      <family val="2"/>
      <scheme val="minor"/>
    </font>
    <font>
      <sz val="12"/>
      <color theme="9" tint="-0.249977111117893"/>
      <name val="Calibri"/>
      <family val="2"/>
      <scheme val="minor"/>
    </font>
  </fonts>
  <fills count="74">
    <fill>
      <patternFill patternType="none"/>
    </fill>
    <fill>
      <patternFill patternType="gray125"/>
    </fill>
    <fill>
      <patternFill patternType="solid">
        <fgColor theme="0" tint="-0.249977111117893"/>
        <bgColor indexed="64"/>
      </patternFill>
    </fill>
    <fill>
      <patternFill patternType="solid">
        <fgColor rgb="FFFF9933"/>
        <bgColor indexed="64"/>
      </patternFill>
    </fill>
    <fill>
      <patternFill patternType="solid">
        <fgColor rgb="FFFFCC99"/>
        <bgColor indexed="64"/>
      </patternFill>
    </fill>
    <fill>
      <patternFill patternType="solid">
        <fgColor theme="0"/>
        <bgColor indexed="64"/>
      </patternFill>
    </fill>
    <fill>
      <patternFill patternType="solid">
        <fgColor rgb="FF00B05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511703848384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rgb="FF0099FF"/>
        <bgColor indexed="64"/>
      </patternFill>
    </fill>
    <fill>
      <patternFill patternType="solid">
        <fgColor rgb="FFFFC000"/>
        <bgColor indexed="64"/>
      </patternFill>
    </fill>
    <fill>
      <patternFill patternType="solid">
        <fgColor rgb="FFFFE389"/>
        <bgColor indexed="64"/>
      </patternFill>
    </fill>
    <fill>
      <patternFill patternType="solid">
        <fgColor rgb="FF339966"/>
        <bgColor indexed="64"/>
      </patternFill>
    </fill>
    <fill>
      <patternFill patternType="solid">
        <fgColor theme="0" tint="-4.9989318521683403E-2"/>
        <bgColor indexed="64"/>
      </patternFill>
    </fill>
    <fill>
      <patternFill patternType="solid">
        <fgColor rgb="FF008000"/>
        <bgColor indexed="64"/>
      </patternFill>
    </fill>
    <fill>
      <patternFill patternType="solid">
        <fgColor rgb="FFFFFFCC"/>
        <bgColor indexed="64"/>
      </patternFill>
    </fill>
    <fill>
      <patternFill patternType="solid">
        <fgColor theme="9" tint="0.79995117038483843"/>
        <bgColor indexed="64"/>
      </patternFill>
    </fill>
    <fill>
      <patternFill patternType="solid">
        <fgColor rgb="FF99CC00"/>
        <bgColor indexed="64"/>
      </patternFill>
    </fill>
    <fill>
      <patternFill patternType="solid">
        <fgColor rgb="FF25D5FF"/>
        <bgColor indexed="64"/>
      </patternFill>
    </fill>
    <fill>
      <patternFill patternType="solid">
        <fgColor rgb="FF00FF00"/>
        <bgColor indexed="64"/>
      </patternFill>
    </fill>
    <fill>
      <patternFill patternType="solid">
        <fgColor rgb="FF993300"/>
        <bgColor indexed="64"/>
      </patternFill>
    </fill>
    <fill>
      <patternFill patternType="solid">
        <fgColor theme="8" tint="-0.249977111117893"/>
        <bgColor indexed="64"/>
      </patternFill>
    </fill>
    <fill>
      <patternFill patternType="solid">
        <fgColor rgb="FFDDEBF7"/>
        <bgColor indexed="64"/>
      </patternFill>
    </fill>
    <fill>
      <patternFill patternType="solid">
        <fgColor rgb="FFABCEEB"/>
        <bgColor indexed="64"/>
      </patternFill>
    </fill>
    <fill>
      <patternFill patternType="solid">
        <fgColor rgb="FFDEFFBD"/>
        <bgColor indexed="64"/>
      </patternFill>
    </fill>
    <fill>
      <patternFill patternType="solid">
        <fgColor theme="0" tint="-4.9989318521683403E-2"/>
        <bgColor theme="9" tint="0.79998168889431442"/>
      </patternFill>
    </fill>
    <fill>
      <patternFill patternType="solid">
        <fgColor theme="4" tint="0.79998168889431442"/>
        <bgColor indexed="64"/>
      </patternFill>
    </fill>
    <fill>
      <patternFill patternType="solid">
        <fgColor theme="4" tint="0.79998168889431442"/>
        <bgColor theme="0" tint="-0.14996795556505021"/>
      </patternFill>
    </fill>
    <fill>
      <patternFill patternType="solid">
        <fgColor theme="0"/>
        <bgColor theme="0" tint="-0.14996795556505021"/>
      </patternFill>
    </fill>
    <fill>
      <patternFill patternType="solid">
        <fgColor theme="0"/>
        <bgColor theme="0"/>
      </patternFill>
    </fill>
    <fill>
      <patternFill patternType="solid">
        <fgColor rgb="FFFF99CC"/>
        <bgColor indexed="64"/>
      </patternFill>
    </fill>
    <fill>
      <patternFill patternType="solid">
        <fgColor theme="0"/>
        <bgColor theme="9" tint="0.79998168889431442"/>
      </patternFill>
    </fill>
    <fill>
      <patternFill patternType="solid">
        <fgColor rgb="FFFF00FF"/>
        <bgColor indexed="64"/>
      </patternFill>
    </fill>
    <fill>
      <patternFill patternType="solid">
        <fgColor rgb="FFFF6600"/>
        <bgColor indexed="64"/>
      </patternFill>
    </fill>
    <fill>
      <patternFill patternType="solid">
        <fgColor rgb="FF00CCFF"/>
        <bgColor indexed="64"/>
      </patternFill>
    </fill>
    <fill>
      <patternFill patternType="solid">
        <fgColor rgb="FFFFCC00"/>
        <bgColor indexed="64"/>
      </patternFill>
    </fill>
    <fill>
      <patternFill patternType="solid">
        <fgColor rgb="FFFF0000"/>
        <bgColor indexed="64"/>
      </patternFill>
    </fill>
    <fill>
      <patternFill patternType="solid">
        <fgColor rgb="FF0000FF"/>
        <bgColor indexed="64"/>
      </patternFill>
    </fill>
    <fill>
      <patternFill patternType="solid">
        <fgColor rgb="FF99CCFF"/>
        <bgColor indexed="64"/>
      </patternFill>
    </fill>
    <fill>
      <patternFill patternType="solid">
        <fgColor rgb="FF0066CC"/>
        <bgColor indexed="64"/>
      </patternFill>
    </fill>
    <fill>
      <patternFill patternType="solid">
        <fgColor rgb="FFCC99FF"/>
        <bgColor indexed="64"/>
      </patternFill>
    </fill>
    <fill>
      <patternFill patternType="lightUp">
        <fgColor indexed="9"/>
        <bgColor theme="0"/>
      </patternFill>
    </fill>
    <fill>
      <patternFill patternType="lightUp">
        <fgColor indexed="9"/>
        <bgColor rgb="FFFFFFCC"/>
      </patternFill>
    </fill>
    <fill>
      <patternFill patternType="solid">
        <fgColor rgb="FFFFFF99"/>
        <bgColor indexed="64"/>
      </patternFill>
    </fill>
    <fill>
      <patternFill patternType="solid">
        <fgColor rgb="FFC00000"/>
        <bgColor indexed="64"/>
      </patternFill>
    </fill>
    <fill>
      <patternFill patternType="solid">
        <fgColor rgb="FF92D050"/>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solid">
        <fgColor indexed="9"/>
        <bgColor indexed="64"/>
      </patternFill>
    </fill>
    <fill>
      <patternFill patternType="gray0625">
        <fgColor theme="9" tint="0.79998168889431442"/>
        <bgColor rgb="FFEAFFD5"/>
      </patternFill>
    </fill>
    <fill>
      <patternFill patternType="solid">
        <fgColor rgb="FFFDF1E7"/>
        <bgColor indexed="9"/>
      </patternFill>
    </fill>
    <fill>
      <patternFill patternType="solid">
        <fgColor theme="7" tint="0.39997558519241921"/>
        <bgColor indexed="64"/>
      </patternFill>
    </fill>
    <fill>
      <patternFill patternType="solid">
        <fgColor theme="5"/>
        <bgColor indexed="64"/>
      </patternFill>
    </fill>
    <fill>
      <patternFill patternType="solid">
        <fgColor rgb="FF7030A0"/>
        <bgColor indexed="64"/>
      </patternFill>
    </fill>
    <fill>
      <patternFill patternType="solid">
        <fgColor rgb="FF800080"/>
        <bgColor indexed="64"/>
      </patternFill>
    </fill>
    <fill>
      <patternFill patternType="solid">
        <fgColor indexed="43"/>
        <bgColor indexed="64"/>
      </patternFill>
    </fill>
    <fill>
      <patternFill patternType="gray0625"/>
    </fill>
    <fill>
      <patternFill patternType="solid">
        <fgColor indexed="42"/>
        <bgColor indexed="64"/>
      </patternFill>
    </fill>
    <fill>
      <patternFill patternType="solid">
        <fgColor rgb="FFCCFFCC"/>
        <bgColor indexed="64"/>
      </patternFill>
    </fill>
    <fill>
      <patternFill patternType="solid">
        <fgColor indexed="26"/>
        <bgColor indexed="64"/>
      </patternFill>
    </fill>
    <fill>
      <patternFill patternType="solid">
        <fgColor theme="0" tint="-0.14996795556505021"/>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theme="7" tint="-0.249977111117893"/>
        <bgColor indexed="64"/>
      </patternFill>
    </fill>
    <fill>
      <patternFill patternType="solid">
        <fgColor rgb="FFCC00FF"/>
        <bgColor indexed="64"/>
      </patternFill>
    </fill>
    <fill>
      <patternFill patternType="solid">
        <fgColor indexed="36"/>
        <bgColor indexed="64"/>
      </patternFill>
    </fill>
    <fill>
      <patternFill patternType="solid">
        <fgColor theme="9" tint="0.39997558519241921"/>
        <bgColor indexed="64"/>
      </patternFill>
    </fill>
    <fill>
      <patternFill patternType="solid">
        <fgColor rgb="FFA9D08E"/>
        <bgColor indexed="64"/>
      </patternFill>
    </fill>
    <fill>
      <patternFill patternType="solid">
        <fgColor theme="9" tint="0.59999389629810485"/>
        <bgColor indexed="64"/>
      </patternFill>
    </fill>
    <fill>
      <patternFill patternType="solid">
        <fgColor indexed="13"/>
        <bgColor indexed="64"/>
      </patternFill>
    </fill>
    <fill>
      <patternFill patternType="solid">
        <fgColor rgb="FFED7D31"/>
        <bgColor indexed="64"/>
      </patternFill>
    </fill>
  </fills>
  <borders count="171">
    <border>
      <left/>
      <right/>
      <top/>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diagonal/>
    </border>
    <border>
      <left style="medium">
        <color indexed="64"/>
      </left>
      <right/>
      <top style="medium">
        <color indexed="64"/>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hair">
        <color theme="9" tint="-0.24994659260841701"/>
      </left>
      <right style="hair">
        <color theme="9" tint="-0.24994659260841701"/>
      </right>
      <top/>
      <bottom/>
      <diagonal/>
    </border>
    <border>
      <left style="medium">
        <color indexed="64"/>
      </left>
      <right style="medium">
        <color indexed="64"/>
      </right>
      <top style="medium">
        <color indexed="64"/>
      </top>
      <bottom/>
      <diagonal/>
    </border>
    <border>
      <left style="medium">
        <color indexed="64"/>
      </left>
      <right style="thin">
        <color auto="1"/>
      </right>
      <top style="medium">
        <color indexed="64"/>
      </top>
      <bottom/>
      <diagonal/>
    </border>
    <border>
      <left style="thin">
        <color auto="1"/>
      </left>
      <right/>
      <top style="medium">
        <color auto="1"/>
      </top>
      <bottom/>
      <diagonal/>
    </border>
    <border>
      <left style="medium">
        <color indexed="64"/>
      </left>
      <right style="medium">
        <color auto="1"/>
      </right>
      <top/>
      <bottom/>
      <diagonal/>
    </border>
    <border>
      <left style="medium">
        <color indexed="64"/>
      </left>
      <right style="thin">
        <color indexed="64"/>
      </right>
      <top/>
      <bottom/>
      <diagonal/>
    </border>
    <border>
      <left style="thin">
        <color auto="1"/>
      </left>
      <right/>
      <top/>
      <bottom/>
      <diagonal/>
    </border>
    <border>
      <left style="hair">
        <color rgb="FF993300"/>
      </left>
      <right/>
      <top/>
      <bottom/>
      <diagonal/>
    </border>
    <border>
      <left style="thin">
        <color auto="1"/>
      </left>
      <right/>
      <top/>
      <bottom style="thin">
        <color auto="1"/>
      </bottom>
      <diagonal/>
    </border>
    <border>
      <left/>
      <right/>
      <top/>
      <bottom style="thin">
        <color auto="1"/>
      </bottom>
      <diagonal/>
    </border>
    <border>
      <left style="hair">
        <color theme="9" tint="0.39994506668294322"/>
      </left>
      <right style="hair">
        <color theme="9" tint="0.39994506668294322"/>
      </right>
      <top/>
      <bottom style="thin">
        <color indexed="64"/>
      </bottom>
      <diagonal/>
    </border>
    <border>
      <left/>
      <right style="medium">
        <color auto="1"/>
      </right>
      <top/>
      <bottom style="thin">
        <color auto="1"/>
      </bottom>
      <diagonal/>
    </border>
    <border>
      <left style="hair">
        <color rgb="FF0000FF"/>
      </left>
      <right/>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auto="1"/>
      </top>
      <bottom/>
      <diagonal/>
    </border>
    <border>
      <left/>
      <right style="thin">
        <color auto="1"/>
      </right>
      <top/>
      <bottom style="thin">
        <color auto="1"/>
      </bottom>
      <diagonal/>
    </border>
    <border>
      <left style="medium">
        <color indexed="64"/>
      </left>
      <right style="hair">
        <color indexed="64"/>
      </right>
      <top/>
      <bottom/>
      <diagonal/>
    </border>
    <border>
      <left/>
      <right style="hair">
        <color theme="9" tint="0.39994506668294322"/>
      </right>
      <top/>
      <bottom style="hair">
        <color theme="9" tint="0.39994506668294322"/>
      </bottom>
      <diagonal/>
    </border>
    <border>
      <left/>
      <right style="hair">
        <color theme="9" tint="0.39994506668294322"/>
      </right>
      <top style="hair">
        <color theme="9" tint="0.39994506668294322"/>
      </top>
      <bottom style="hair">
        <color theme="9" tint="0.39994506668294322"/>
      </bottom>
      <diagonal/>
    </border>
    <border>
      <left style="hair">
        <color theme="9" tint="0.39994506668294322"/>
      </left>
      <right style="hair">
        <color theme="9" tint="0.39994506668294322"/>
      </right>
      <top/>
      <bottom style="hair">
        <color theme="9" tint="0.39994506668294322"/>
      </bottom>
      <diagonal/>
    </border>
    <border>
      <left style="thin">
        <color indexed="64"/>
      </left>
      <right/>
      <top style="thin">
        <color indexed="64"/>
      </top>
      <bottom/>
      <diagonal/>
    </border>
    <border>
      <left style="medium">
        <color auto="1"/>
      </left>
      <right/>
      <top/>
      <bottom style="thin">
        <color auto="1"/>
      </bottom>
      <diagonal/>
    </border>
    <border>
      <left/>
      <right style="hair">
        <color rgb="FF0000FF"/>
      </right>
      <top/>
      <bottom style="thin">
        <color auto="1"/>
      </bottom>
      <diagonal/>
    </border>
    <border>
      <left style="hair">
        <color theme="9" tint="0.39994506668294322"/>
      </left>
      <right style="hair">
        <color theme="9" tint="0.39994506668294322"/>
      </right>
      <top style="hair">
        <color theme="9" tint="0.39994506668294322"/>
      </top>
      <bottom style="hair">
        <color theme="9" tint="0.39994506668294322"/>
      </bottom>
      <diagonal/>
    </border>
    <border>
      <left style="medium">
        <color auto="1"/>
      </left>
      <right style="hair">
        <color theme="9" tint="0.39994506668294322"/>
      </right>
      <top style="thin">
        <color auto="1"/>
      </top>
      <bottom style="hair">
        <color theme="9" tint="0.39994506668294322"/>
      </bottom>
      <diagonal/>
    </border>
    <border>
      <left/>
      <right style="hair">
        <color theme="9" tint="0.39994506668294322"/>
      </right>
      <top style="thin">
        <color auto="1"/>
      </top>
      <bottom style="hair">
        <color theme="9" tint="0.39994506668294322"/>
      </bottom>
      <diagonal/>
    </border>
    <border>
      <left style="hair">
        <color theme="9" tint="0.39994506668294322"/>
      </left>
      <right style="hair">
        <color theme="9" tint="0.39994506668294322"/>
      </right>
      <top style="thin">
        <color auto="1"/>
      </top>
      <bottom style="hair">
        <color theme="9" tint="0.39994506668294322"/>
      </bottom>
      <diagonal/>
    </border>
    <border>
      <left style="medium">
        <color indexed="64"/>
      </left>
      <right style="hair">
        <color theme="9" tint="0.39994506668294322"/>
      </right>
      <top/>
      <bottom style="hair">
        <color theme="9" tint="0.39994506668294322"/>
      </bottom>
      <diagonal/>
    </border>
    <border>
      <left style="medium">
        <color indexed="64"/>
      </left>
      <right/>
      <top/>
      <bottom style="hair">
        <color theme="9" tint="0.39994506668294322"/>
      </bottom>
      <diagonal/>
    </border>
    <border>
      <left/>
      <right/>
      <top/>
      <bottom style="hair">
        <color theme="9" tint="0.39994506668294322"/>
      </bottom>
      <diagonal/>
    </border>
    <border>
      <left style="medium">
        <color indexed="64"/>
      </left>
      <right style="hair">
        <color theme="9" tint="0.39994506668294322"/>
      </right>
      <top style="thin">
        <color indexed="64"/>
      </top>
      <bottom/>
      <diagonal/>
    </border>
    <border>
      <left/>
      <right style="hair">
        <color rgb="FF0000FF"/>
      </right>
      <top/>
      <bottom/>
      <diagonal/>
    </border>
    <border>
      <left style="hair">
        <color theme="9" tint="0.39994506668294322"/>
      </left>
      <right style="hair">
        <color theme="9" tint="0.39994506668294322"/>
      </right>
      <top style="thin">
        <color indexed="64"/>
      </top>
      <bottom/>
      <diagonal/>
    </border>
    <border>
      <left/>
      <right style="hair">
        <color theme="9" tint="0.39994506668294322"/>
      </right>
      <top style="hair">
        <color theme="9" tint="0.39994506668294322"/>
      </top>
      <bottom/>
      <diagonal/>
    </border>
    <border>
      <left style="hair">
        <color theme="9" tint="0.39994506668294322"/>
      </left>
      <right style="hair">
        <color theme="9" tint="0.39994506668294322"/>
      </right>
      <top style="hair">
        <color theme="9" tint="0.39994506668294322"/>
      </top>
      <bottom/>
      <diagonal/>
    </border>
    <border>
      <left style="hair">
        <color theme="9" tint="0.39994506668294322"/>
      </left>
      <right style="hair">
        <color theme="9" tint="0.39994506668294322"/>
      </right>
      <top/>
      <bottom/>
      <diagonal/>
    </border>
    <border>
      <left/>
      <right/>
      <top style="double">
        <color auto="1"/>
      </top>
      <bottom style="double">
        <color auto="1"/>
      </bottom>
      <diagonal/>
    </border>
    <border>
      <left/>
      <right style="medium">
        <color indexed="64"/>
      </right>
      <top style="double">
        <color auto="1"/>
      </top>
      <bottom style="double">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indexed="64"/>
      </right>
      <top style="double">
        <color indexed="64"/>
      </top>
      <bottom style="thin">
        <color auto="1"/>
      </bottom>
      <diagonal/>
    </border>
    <border>
      <left style="medium">
        <color indexed="64"/>
      </left>
      <right/>
      <top/>
      <bottom style="hair">
        <color indexed="64"/>
      </bottom>
      <diagonal/>
    </border>
    <border>
      <left/>
      <right/>
      <top/>
      <bottom style="hair">
        <color auto="1"/>
      </bottom>
      <diagonal/>
    </border>
    <border>
      <left style="hair">
        <color indexed="64"/>
      </left>
      <right/>
      <top style="thin">
        <color indexed="64"/>
      </top>
      <bottom/>
      <diagonal/>
    </border>
    <border>
      <left style="medium">
        <color indexed="64"/>
      </left>
      <right style="medium">
        <color indexed="64"/>
      </right>
      <top style="hair">
        <color indexed="64"/>
      </top>
      <bottom/>
      <diagonal/>
    </border>
    <border>
      <left style="hair">
        <color auto="1"/>
      </left>
      <right/>
      <top/>
      <bottom/>
      <diagonal/>
    </border>
    <border>
      <left style="hair">
        <color rgb="FF993300"/>
      </left>
      <right/>
      <top style="hair">
        <color rgb="FF993300"/>
      </top>
      <bottom/>
      <diagonal/>
    </border>
    <border>
      <left/>
      <right/>
      <top style="hair">
        <color rgb="FF993300"/>
      </top>
      <bottom/>
      <diagonal/>
    </border>
    <border>
      <left/>
      <right style="medium">
        <color auto="1"/>
      </right>
      <top style="hair">
        <color rgb="FF993300"/>
      </top>
      <bottom/>
      <diagonal/>
    </border>
    <border>
      <left style="medium">
        <color indexed="64"/>
      </left>
      <right style="medium">
        <color indexed="64"/>
      </right>
      <top/>
      <bottom style="medium">
        <color indexed="64"/>
      </bottom>
      <diagonal/>
    </border>
    <border>
      <left style="hair">
        <color indexed="64"/>
      </left>
      <right/>
      <top/>
      <bottom style="medium">
        <color auto="1"/>
      </bottom>
      <diagonal/>
    </border>
    <border>
      <left style="medium">
        <color auto="1"/>
      </left>
      <right style="hair">
        <color auto="1"/>
      </right>
      <top/>
      <bottom style="medium">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indexed="64"/>
      </right>
      <top style="thin">
        <color auto="1"/>
      </top>
      <bottom style="medium">
        <color indexed="64"/>
      </bottom>
      <diagonal/>
    </border>
    <border>
      <left/>
      <right/>
      <top style="hair">
        <color indexed="64"/>
      </top>
      <bottom style="hair">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medium">
        <color indexed="64"/>
      </left>
      <right/>
      <top style="thin">
        <color indexed="64"/>
      </top>
      <bottom/>
      <diagonal/>
    </border>
    <border>
      <left/>
      <right style="medium">
        <color indexed="64"/>
      </right>
      <top/>
      <bottom style="hair">
        <color indexed="64"/>
      </bottom>
      <diagonal/>
    </border>
    <border>
      <left style="medium">
        <color auto="1"/>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auto="1"/>
      </right>
      <top style="thin">
        <color auto="1"/>
      </top>
      <bottom style="thin">
        <color auto="1"/>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auto="1"/>
      </bottom>
      <diagonal/>
    </border>
    <border>
      <left style="thin">
        <color indexed="64"/>
      </left>
      <right style="thin">
        <color auto="1"/>
      </right>
      <top/>
      <bottom style="thin">
        <color auto="1"/>
      </bottom>
      <diagonal/>
    </border>
    <border>
      <left style="thin">
        <color indexed="64"/>
      </left>
      <right style="medium">
        <color auto="1"/>
      </right>
      <top/>
      <bottom style="thin">
        <color auto="1"/>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top style="hair">
        <color indexed="64"/>
      </top>
      <bottom/>
      <diagonal/>
    </border>
    <border>
      <left style="medium">
        <color indexed="64"/>
      </left>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style="dashDot">
        <color indexed="64"/>
      </top>
      <bottom/>
      <diagonal/>
    </border>
    <border>
      <left/>
      <right style="medium">
        <color indexed="64"/>
      </right>
      <top style="dashDot">
        <color indexed="64"/>
      </top>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hair">
        <color indexed="64"/>
      </right>
      <top style="hair">
        <color indexed="64"/>
      </top>
      <bottom/>
      <diagonal/>
    </border>
    <border>
      <left style="hair">
        <color indexed="60"/>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style="hair">
        <color indexed="64"/>
      </right>
      <top/>
      <bottom/>
      <diagonal/>
    </border>
    <border>
      <left/>
      <right/>
      <top style="thin">
        <color indexed="10"/>
      </top>
      <bottom/>
      <diagonal/>
    </border>
    <border>
      <left style="medium">
        <color indexed="64"/>
      </left>
      <right style="hair">
        <color indexed="64"/>
      </right>
      <top/>
      <bottom style="thin">
        <color indexed="64"/>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style="medium">
        <color indexed="64"/>
      </left>
      <right/>
      <top style="mediumDashed">
        <color indexed="64"/>
      </top>
      <bottom/>
      <diagonal/>
    </border>
    <border>
      <left/>
      <right/>
      <top style="mediumDashed">
        <color indexed="64"/>
      </top>
      <bottom/>
      <diagonal/>
    </border>
    <border>
      <left/>
      <right style="medium">
        <color indexed="64"/>
      </right>
      <top style="mediumDashed">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F4B183"/>
      </left>
      <right style="thick">
        <color rgb="FFF4B183"/>
      </right>
      <top style="thick">
        <color rgb="FFF4B183"/>
      </top>
      <bottom style="thick">
        <color rgb="FFF4B183"/>
      </bottom>
      <diagonal/>
    </border>
    <border>
      <left/>
      <right/>
      <top/>
      <bottom style="medium">
        <color rgb="FFDFDFDF"/>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medium">
        <color auto="1"/>
      </right>
      <top style="thin">
        <color auto="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s>
  <cellStyleXfs count="36">
    <xf numFmtId="0" fontId="0" fillId="0" borderId="0"/>
    <xf numFmtId="0" fontId="1" fillId="0" borderId="0"/>
    <xf numFmtId="0" fontId="6" fillId="0" borderId="0"/>
    <xf numFmtId="0" fontId="6" fillId="0" borderId="0"/>
    <xf numFmtId="0" fontId="19" fillId="0" borderId="0" applyNumberFormat="0" applyFill="0" applyBorder="0" applyAlignment="0" applyProtection="0"/>
    <xf numFmtId="0" fontId="6" fillId="0" borderId="0"/>
    <xf numFmtId="0" fontId="22" fillId="0" borderId="0"/>
    <xf numFmtId="0" fontId="6" fillId="0" borderId="0"/>
    <xf numFmtId="9" fontId="63" fillId="0" borderId="0" applyFont="0" applyFill="0" applyBorder="0" applyAlignment="0" applyProtection="0"/>
    <xf numFmtId="0" fontId="6" fillId="0" borderId="0"/>
    <xf numFmtId="0" fontId="1" fillId="0" borderId="0"/>
    <xf numFmtId="183" fontId="6" fillId="0" borderId="0" applyFont="0" applyFill="0" applyBorder="0" applyAlignment="0" applyProtection="0"/>
    <xf numFmtId="0" fontId="75" fillId="0" borderId="0" applyNumberFormat="0" applyFill="0" applyBorder="0" applyAlignment="0" applyProtection="0">
      <alignment vertical="top"/>
      <protection locked="0"/>
    </xf>
    <xf numFmtId="0" fontId="105" fillId="0" borderId="0"/>
    <xf numFmtId="0" fontId="40" fillId="0" borderId="0"/>
    <xf numFmtId="0" fontId="143" fillId="0" borderId="0"/>
    <xf numFmtId="0" fontId="1" fillId="0" borderId="0"/>
    <xf numFmtId="0" fontId="75" fillId="0" borderId="0" applyNumberFormat="0" applyFill="0" applyBorder="0" applyAlignment="0" applyProtection="0">
      <alignment vertical="top"/>
      <protection locked="0"/>
    </xf>
    <xf numFmtId="0" fontId="6" fillId="0" borderId="0"/>
    <xf numFmtId="0" fontId="19" fillId="0" borderId="0" applyNumberFormat="0" applyFill="0" applyBorder="0" applyAlignment="0" applyProtection="0"/>
    <xf numFmtId="0" fontId="166"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173" fillId="0" borderId="0"/>
    <xf numFmtId="0" fontId="22" fillId="0" borderId="0"/>
    <xf numFmtId="0" fontId="143" fillId="0" borderId="0"/>
    <xf numFmtId="0" fontId="193" fillId="0" borderId="0"/>
    <xf numFmtId="0" fontId="5" fillId="15" borderId="0" applyNumberFormat="0" applyBorder="0" applyProtection="0"/>
    <xf numFmtId="0" fontId="1" fillId="16" borderId="0"/>
    <xf numFmtId="0" fontId="1" fillId="0" borderId="0"/>
    <xf numFmtId="0" fontId="1" fillId="16" borderId="125"/>
    <xf numFmtId="0" fontId="1" fillId="46" borderId="1"/>
    <xf numFmtId="0" fontId="198" fillId="0" borderId="0" applyNumberFormat="0" applyFill="0" applyBorder="0" applyAlignment="0" applyProtection="0"/>
    <xf numFmtId="0" fontId="1" fillId="0" borderId="0"/>
    <xf numFmtId="0" fontId="198" fillId="0" borderId="0" applyNumberFormat="0" applyFill="0" applyBorder="0" applyAlignment="0" applyProtection="0"/>
    <xf numFmtId="0" fontId="6" fillId="0" borderId="0"/>
  </cellStyleXfs>
  <cellXfs count="1360">
    <xf numFmtId="0" fontId="0" fillId="0" borderId="0" xfId="0"/>
    <xf numFmtId="0" fontId="1" fillId="2" borderId="2" xfId="1" applyFill="1" applyBorder="1" applyAlignment="1">
      <alignment horizontal="center" vertical="center"/>
    </xf>
    <xf numFmtId="0" fontId="1" fillId="0" borderId="0" xfId="0" applyFont="1"/>
    <xf numFmtId="0" fontId="7" fillId="3" borderId="0" xfId="2" applyFont="1" applyFill="1" applyAlignment="1">
      <alignment horizontal="center" vertical="center"/>
    </xf>
    <xf numFmtId="0" fontId="7" fillId="4" borderId="0" xfId="2" applyFont="1" applyFill="1" applyAlignment="1">
      <alignment horizontal="center" vertical="center"/>
    </xf>
    <xf numFmtId="0" fontId="7" fillId="5" borderId="0" xfId="2" applyFont="1" applyFill="1" applyAlignment="1">
      <alignment vertical="center"/>
    </xf>
    <xf numFmtId="0" fontId="7" fillId="0" borderId="0" xfId="3" applyFont="1"/>
    <xf numFmtId="0" fontId="9" fillId="5" borderId="0" xfId="2" applyFont="1" applyFill="1" applyAlignment="1" applyProtection="1">
      <alignment vertical="center"/>
      <protection hidden="1"/>
    </xf>
    <xf numFmtId="0" fontId="13" fillId="5" borderId="0" xfId="2" applyFont="1" applyFill="1" applyAlignment="1" applyProtection="1">
      <alignment horizontal="center" vertical="center"/>
      <protection hidden="1"/>
    </xf>
    <xf numFmtId="0" fontId="14" fillId="8" borderId="0" xfId="2" applyFont="1" applyFill="1" applyAlignment="1" applyProtection="1">
      <alignment horizontal="center" vertical="center"/>
      <protection hidden="1"/>
    </xf>
    <xf numFmtId="0" fontId="15" fillId="8" borderId="0" xfId="2" applyFont="1" applyFill="1" applyAlignment="1" applyProtection="1">
      <alignment horizontal="right" vertical="center"/>
      <protection hidden="1"/>
    </xf>
    <xf numFmtId="0" fontId="12" fillId="5" borderId="0" xfId="2" applyFont="1" applyFill="1" applyAlignment="1" applyProtection="1">
      <alignment horizontal="left" vertical="center"/>
      <protection hidden="1"/>
    </xf>
    <xf numFmtId="0" fontId="16" fillId="5" borderId="0" xfId="2" applyFont="1" applyFill="1" applyAlignment="1" applyProtection="1">
      <alignment horizontal="right" vertical="center"/>
      <protection hidden="1"/>
    </xf>
    <xf numFmtId="0" fontId="13" fillId="5" borderId="8" xfId="2" applyFont="1" applyFill="1" applyBorder="1" applyAlignment="1" applyProtection="1">
      <alignment horizontal="left" vertical="center"/>
      <protection hidden="1"/>
    </xf>
    <xf numFmtId="0" fontId="13" fillId="5" borderId="8" xfId="2" applyFont="1" applyFill="1" applyBorder="1" applyAlignment="1" applyProtection="1">
      <alignment vertical="center"/>
      <protection hidden="1"/>
    </xf>
    <xf numFmtId="0" fontId="18" fillId="0" borderId="0" xfId="3" applyFont="1" applyAlignment="1">
      <alignment horizontal="left" vertical="center"/>
    </xf>
    <xf numFmtId="0" fontId="18" fillId="0" borderId="0" xfId="3" applyFont="1" applyAlignment="1">
      <alignment horizontal="right" vertical="center"/>
    </xf>
    <xf numFmtId="0" fontId="19" fillId="0" borderId="0" xfId="4" applyAlignment="1">
      <alignment horizontal="left" vertical="center"/>
    </xf>
    <xf numFmtId="165" fontId="20" fillId="9" borderId="0" xfId="5" applyNumberFormat="1" applyFont="1" applyFill="1" applyAlignment="1">
      <alignment vertical="center"/>
    </xf>
    <xf numFmtId="165" fontId="21" fillId="5" borderId="0" xfId="5" applyNumberFormat="1" applyFont="1" applyFill="1" applyAlignment="1">
      <alignment horizontal="left" vertical="center"/>
    </xf>
    <xf numFmtId="0" fontId="9" fillId="5" borderId="0" xfId="2" applyFont="1" applyFill="1" applyAlignment="1" applyProtection="1">
      <alignment horizontal="center" vertical="center"/>
      <protection hidden="1"/>
    </xf>
    <xf numFmtId="0" fontId="23" fillId="5" borderId="0" xfId="6" applyFont="1" applyFill="1" applyAlignment="1">
      <alignment horizontal="left" vertical="center"/>
    </xf>
    <xf numFmtId="0" fontId="7" fillId="5" borderId="0" xfId="2" applyFont="1" applyFill="1" applyProtection="1">
      <protection locked="0"/>
    </xf>
    <xf numFmtId="0" fontId="1" fillId="0" borderId="0" xfId="1"/>
    <xf numFmtId="0" fontId="7" fillId="0" borderId="0" xfId="2" applyFont="1" applyAlignment="1">
      <alignment vertical="center"/>
    </xf>
    <xf numFmtId="0" fontId="25" fillId="0" borderId="12" xfId="2" applyFont="1" applyBorder="1" applyAlignment="1" applyProtection="1">
      <alignment horizontal="center" vertical="center"/>
      <protection hidden="1"/>
    </xf>
    <xf numFmtId="0" fontId="25" fillId="0" borderId="0" xfId="2" applyFont="1" applyAlignment="1" applyProtection="1">
      <alignment horizontal="center" vertical="center"/>
      <protection hidden="1"/>
    </xf>
    <xf numFmtId="0" fontId="23" fillId="0" borderId="0" xfId="2" applyFont="1" applyAlignment="1">
      <alignment horizontal="right" vertical="center"/>
    </xf>
    <xf numFmtId="0" fontId="26" fillId="11" borderId="0" xfId="2" applyFont="1" applyFill="1" applyAlignment="1">
      <alignment horizontal="left" vertical="center"/>
    </xf>
    <xf numFmtId="0" fontId="23" fillId="11" borderId="0" xfId="2" applyFont="1" applyFill="1" applyAlignment="1">
      <alignment vertical="center"/>
    </xf>
    <xf numFmtId="0" fontId="27" fillId="12" borderId="13" xfId="5" applyFont="1" applyFill="1" applyBorder="1" applyAlignment="1" applyProtection="1">
      <alignment horizontal="center" vertical="center"/>
      <protection locked="0"/>
    </xf>
    <xf numFmtId="0" fontId="0" fillId="5" borderId="0" xfId="0" applyFill="1"/>
    <xf numFmtId="0" fontId="30" fillId="16" borderId="19" xfId="2" applyFont="1" applyFill="1" applyBorder="1" applyAlignment="1">
      <alignment horizontal="left" vertical="center"/>
    </xf>
    <xf numFmtId="0" fontId="30" fillId="5" borderId="0" xfId="2" applyFont="1" applyFill="1" applyAlignment="1">
      <alignment horizontal="left"/>
    </xf>
    <xf numFmtId="0" fontId="31" fillId="16" borderId="0" xfId="2" applyFont="1" applyFill="1" applyAlignment="1">
      <alignment vertical="center" wrapText="1"/>
    </xf>
    <xf numFmtId="0" fontId="31" fillId="16" borderId="7" xfId="2" applyFont="1" applyFill="1" applyBorder="1" applyAlignment="1">
      <alignment vertical="center" wrapText="1"/>
    </xf>
    <xf numFmtId="0" fontId="32" fillId="10" borderId="18" xfId="2" applyFont="1" applyFill="1" applyBorder="1" applyAlignment="1" applyProtection="1">
      <alignment horizontal="center" vertical="center"/>
      <protection hidden="1"/>
    </xf>
    <xf numFmtId="0" fontId="33" fillId="5" borderId="0" xfId="2" applyFont="1" applyFill="1" applyAlignment="1" applyProtection="1">
      <alignment vertical="center"/>
      <protection hidden="1"/>
    </xf>
    <xf numFmtId="0" fontId="17" fillId="5" borderId="0" xfId="2" applyFont="1" applyFill="1" applyAlignment="1" applyProtection="1">
      <alignment horizontal="left" vertical="center"/>
      <protection hidden="1"/>
    </xf>
    <xf numFmtId="0" fontId="7" fillId="5" borderId="0" xfId="2" applyFont="1" applyFill="1" applyAlignment="1">
      <alignment horizontal="center" vertical="center"/>
    </xf>
    <xf numFmtId="0" fontId="7" fillId="5" borderId="7" xfId="2" applyFont="1" applyFill="1" applyBorder="1" applyAlignment="1">
      <alignment horizontal="center" vertical="center"/>
    </xf>
    <xf numFmtId="0" fontId="34" fillId="5" borderId="0" xfId="2" applyFont="1" applyFill="1" applyAlignment="1">
      <alignment horizontal="left" vertical="center"/>
    </xf>
    <xf numFmtId="0" fontId="1" fillId="5" borderId="0" xfId="1" applyFill="1"/>
    <xf numFmtId="0" fontId="37" fillId="5" borderId="0" xfId="2" applyFont="1" applyFill="1"/>
    <xf numFmtId="0" fontId="37" fillId="5" borderId="7" xfId="2" applyFont="1" applyFill="1" applyBorder="1"/>
    <xf numFmtId="0" fontId="31" fillId="16" borderId="18" xfId="2" applyFont="1" applyFill="1" applyBorder="1" applyAlignment="1" applyProtection="1">
      <alignment horizontal="center" vertical="center"/>
      <protection hidden="1"/>
    </xf>
    <xf numFmtId="0" fontId="31" fillId="5" borderId="0" xfId="2" applyFont="1" applyFill="1" applyAlignment="1" applyProtection="1">
      <alignment horizontal="left" vertical="center"/>
      <protection hidden="1"/>
    </xf>
    <xf numFmtId="0" fontId="17" fillId="5" borderId="7" xfId="2" applyFont="1" applyFill="1" applyBorder="1" applyAlignment="1" applyProtection="1">
      <alignment horizontal="left" vertical="center"/>
      <protection hidden="1"/>
    </xf>
    <xf numFmtId="166" fontId="35" fillId="8" borderId="18" xfId="2" applyNumberFormat="1" applyFont="1" applyFill="1" applyBorder="1" applyAlignment="1" applyProtection="1">
      <alignment horizontal="center" vertical="center"/>
      <protection hidden="1"/>
    </xf>
    <xf numFmtId="0" fontId="39" fillId="5" borderId="0" xfId="2" applyFont="1" applyFill="1" applyAlignment="1">
      <alignment horizontal="left" vertical="center"/>
    </xf>
    <xf numFmtId="0" fontId="31" fillId="5" borderId="7" xfId="2" applyFont="1" applyFill="1" applyBorder="1" applyAlignment="1" applyProtection="1">
      <alignment horizontal="left" vertical="center"/>
      <protection hidden="1"/>
    </xf>
    <xf numFmtId="0" fontId="40" fillId="5" borderId="6" xfId="0" applyFont="1" applyFill="1" applyBorder="1"/>
    <xf numFmtId="0" fontId="40" fillId="5" borderId="0" xfId="0" applyFont="1" applyFill="1"/>
    <xf numFmtId="0" fontId="41" fillId="5" borderId="0" xfId="2" applyFont="1" applyFill="1" applyAlignment="1" applyProtection="1">
      <alignment horizontal="right"/>
      <protection locked="0"/>
    </xf>
    <xf numFmtId="167" fontId="18" fillId="5" borderId="0" xfId="2" applyNumberFormat="1" applyFont="1" applyFill="1" applyAlignment="1" applyProtection="1">
      <alignment horizontal="center" vertical="center"/>
      <protection hidden="1"/>
    </xf>
    <xf numFmtId="0" fontId="30" fillId="5" borderId="0" xfId="2" applyFont="1" applyFill="1" applyAlignment="1">
      <alignment horizontal="left" vertical="center"/>
    </xf>
    <xf numFmtId="0" fontId="42" fillId="5" borderId="0" xfId="2" applyFont="1" applyFill="1" applyAlignment="1">
      <alignment horizontal="left" vertical="center"/>
    </xf>
    <xf numFmtId="0" fontId="24" fillId="5" borderId="0" xfId="2" applyFont="1" applyFill="1" applyAlignment="1">
      <alignment vertical="center"/>
    </xf>
    <xf numFmtId="0" fontId="36" fillId="5" borderId="0" xfId="2" applyFont="1" applyFill="1" applyAlignment="1">
      <alignment horizontal="center" vertical="center"/>
    </xf>
    <xf numFmtId="0" fontId="1" fillId="5" borderId="0" xfId="1" applyFill="1" applyAlignment="1">
      <alignment horizontal="right" vertical="center"/>
    </xf>
    <xf numFmtId="0" fontId="1" fillId="5" borderId="0" xfId="1" applyFill="1" applyAlignment="1">
      <alignment horizontal="left" vertical="center"/>
    </xf>
    <xf numFmtId="0" fontId="37" fillId="5" borderId="0" xfId="2" applyFont="1" applyFill="1" applyAlignment="1">
      <alignment horizontal="right" vertical="center"/>
    </xf>
    <xf numFmtId="168" fontId="23" fillId="5" borderId="7" xfId="2" applyNumberFormat="1" applyFont="1" applyFill="1" applyBorder="1" applyAlignment="1">
      <alignment horizontal="center" vertical="center"/>
    </xf>
    <xf numFmtId="167" fontId="30" fillId="5" borderId="0" xfId="2" applyNumberFormat="1" applyFont="1" applyFill="1" applyAlignment="1" applyProtection="1">
      <alignment horizontal="left" vertical="center"/>
      <protection hidden="1"/>
    </xf>
    <xf numFmtId="0" fontId="43" fillId="5" borderId="0" xfId="2" applyFont="1" applyFill="1" applyAlignment="1">
      <alignment vertical="center"/>
    </xf>
    <xf numFmtId="0" fontId="44" fillId="5" borderId="0" xfId="1" applyFont="1" applyFill="1" applyAlignment="1">
      <alignment vertical="center"/>
    </xf>
    <xf numFmtId="0" fontId="45" fillId="5" borderId="0" xfId="2" applyFont="1" applyFill="1" applyAlignment="1">
      <alignment horizontal="left" vertical="center"/>
    </xf>
    <xf numFmtId="0" fontId="7" fillId="5" borderId="0" xfId="2" applyFont="1" applyFill="1" applyAlignment="1">
      <alignment horizontal="right" vertical="center"/>
    </xf>
    <xf numFmtId="0" fontId="18" fillId="5" borderId="0" xfId="2" applyFont="1" applyFill="1" applyAlignment="1">
      <alignment horizontal="right" vertical="center"/>
    </xf>
    <xf numFmtId="0" fontId="30" fillId="5" borderId="0" xfId="2" applyFont="1" applyFill="1" applyAlignment="1">
      <alignment horizontal="right" vertical="center"/>
    </xf>
    <xf numFmtId="0" fontId="44" fillId="5" borderId="0" xfId="2" applyFont="1" applyFill="1" applyAlignment="1">
      <alignment horizontal="right" vertical="center"/>
    </xf>
    <xf numFmtId="1" fontId="46" fillId="21" borderId="7" xfId="5" applyNumberFormat="1" applyFont="1" applyFill="1" applyBorder="1" applyAlignment="1">
      <alignment horizontal="center" vertical="center"/>
    </xf>
    <xf numFmtId="0" fontId="1" fillId="5" borderId="6" xfId="0" applyFont="1" applyFill="1" applyBorder="1"/>
    <xf numFmtId="0" fontId="1" fillId="5" borderId="0" xfId="0" applyFont="1" applyFill="1"/>
    <xf numFmtId="0" fontId="30" fillId="8" borderId="20" xfId="2" applyFont="1" applyFill="1" applyBorder="1" applyAlignment="1">
      <alignment horizontal="center" vertical="center"/>
    </xf>
    <xf numFmtId="167" fontId="7" fillId="10" borderId="21" xfId="2" applyNumberFormat="1" applyFont="1" applyFill="1" applyBorder="1" applyAlignment="1" applyProtection="1">
      <alignment horizontal="center" vertical="center"/>
      <protection hidden="1"/>
    </xf>
    <xf numFmtId="166" fontId="30" fillId="18" borderId="21" xfId="2" applyNumberFormat="1" applyFont="1" applyFill="1" applyBorder="1" applyAlignment="1" applyProtection="1">
      <alignment horizontal="center" vertical="center"/>
      <protection hidden="1"/>
    </xf>
    <xf numFmtId="0" fontId="30" fillId="5" borderId="21" xfId="2" applyFont="1" applyFill="1" applyBorder="1" applyAlignment="1">
      <alignment horizontal="left" vertical="center"/>
    </xf>
    <xf numFmtId="169" fontId="48" fillId="5" borderId="22" xfId="2" applyNumberFormat="1" applyFont="1" applyFill="1" applyBorder="1" applyAlignment="1" applyProtection="1">
      <alignment horizontal="center" vertical="center"/>
      <protection hidden="1"/>
    </xf>
    <xf numFmtId="0" fontId="47" fillId="5" borderId="0" xfId="1" applyFont="1" applyFill="1" applyAlignment="1">
      <alignment horizontal="right"/>
    </xf>
    <xf numFmtId="0" fontId="24" fillId="5" borderId="21" xfId="2" applyFont="1" applyFill="1" applyBorder="1" applyAlignment="1">
      <alignment horizontal="right" vertical="center"/>
    </xf>
    <xf numFmtId="168" fontId="47" fillId="5" borderId="23" xfId="2" applyNumberFormat="1" applyFont="1" applyFill="1" applyBorder="1" applyAlignment="1">
      <alignment horizontal="center" vertical="center"/>
    </xf>
    <xf numFmtId="0" fontId="35" fillId="5" borderId="25" xfId="2" applyFont="1" applyFill="1" applyBorder="1" applyAlignment="1">
      <alignment horizontal="right" vertical="center"/>
    </xf>
    <xf numFmtId="170" fontId="35" fillId="5" borderId="25" xfId="2" applyNumberFormat="1" applyFont="1" applyFill="1" applyBorder="1" applyAlignment="1">
      <alignment horizontal="center" vertical="center"/>
    </xf>
    <xf numFmtId="0" fontId="7" fillId="5" borderId="25" xfId="2" applyFont="1" applyFill="1" applyBorder="1" applyAlignment="1">
      <alignment horizontal="right" vertical="center"/>
    </xf>
    <xf numFmtId="0" fontId="47" fillId="5" borderId="25" xfId="1" applyFont="1" applyFill="1" applyBorder="1" applyAlignment="1">
      <alignment horizontal="right"/>
    </xf>
    <xf numFmtId="171" fontId="17" fillId="5" borderId="26" xfId="2" applyNumberFormat="1" applyFont="1" applyFill="1" applyBorder="1" applyAlignment="1">
      <alignment horizontal="center" vertical="center"/>
    </xf>
    <xf numFmtId="0" fontId="37" fillId="5" borderId="25" xfId="2" applyFont="1" applyFill="1" applyBorder="1" applyAlignment="1">
      <alignment horizontal="right" vertical="center"/>
    </xf>
    <xf numFmtId="168" fontId="47" fillId="5" borderId="27" xfId="2" applyNumberFormat="1" applyFont="1" applyFill="1" applyBorder="1" applyAlignment="1">
      <alignment horizontal="center" vertical="center"/>
    </xf>
    <xf numFmtId="0" fontId="50" fillId="16" borderId="21" xfId="2" applyFont="1" applyFill="1" applyBorder="1" applyAlignment="1" applyProtection="1">
      <alignment horizontal="center" vertical="center" wrapText="1"/>
      <protection hidden="1"/>
    </xf>
    <xf numFmtId="0" fontId="51" fillId="8" borderId="21" xfId="2" applyFont="1" applyFill="1" applyBorder="1" applyAlignment="1" applyProtection="1">
      <alignment horizontal="center" vertical="center" wrapText="1"/>
      <protection hidden="1"/>
    </xf>
    <xf numFmtId="0" fontId="52" fillId="24" borderId="21" xfId="2" applyFont="1" applyFill="1" applyBorder="1" applyAlignment="1" applyProtection="1">
      <alignment horizontal="center" vertical="center" wrapText="1"/>
      <protection hidden="1"/>
    </xf>
    <xf numFmtId="0" fontId="53" fillId="25" borderId="21" xfId="2" applyFont="1" applyFill="1" applyBorder="1" applyAlignment="1" applyProtection="1">
      <alignment horizontal="center" vertical="center" wrapText="1"/>
      <protection hidden="1"/>
    </xf>
    <xf numFmtId="0" fontId="53" fillId="26" borderId="21" xfId="2" applyFont="1" applyFill="1" applyBorder="1" applyAlignment="1" applyProtection="1">
      <alignment horizontal="center" vertical="center" wrapText="1"/>
      <protection hidden="1"/>
    </xf>
    <xf numFmtId="0" fontId="53" fillId="27" borderId="21" xfId="2" applyFont="1" applyFill="1" applyBorder="1" applyAlignment="1" applyProtection="1">
      <alignment horizontal="center" vertical="center" wrapText="1"/>
      <protection hidden="1"/>
    </xf>
    <xf numFmtId="0" fontId="30" fillId="5" borderId="21" xfId="2" applyFont="1" applyFill="1" applyBorder="1" applyAlignment="1">
      <alignment horizontal="center" vertical="center"/>
    </xf>
    <xf numFmtId="0" fontId="54" fillId="5" borderId="21" xfId="2" applyFont="1" applyFill="1" applyBorder="1" applyAlignment="1">
      <alignment horizontal="center" vertical="center"/>
    </xf>
    <xf numFmtId="0" fontId="7" fillId="5" borderId="21" xfId="2" applyFont="1" applyFill="1" applyBorder="1" applyAlignment="1" applyProtection="1">
      <alignment horizontal="center" vertical="center"/>
      <protection hidden="1"/>
    </xf>
    <xf numFmtId="0" fontId="30" fillId="0" borderId="21" xfId="2" applyFont="1" applyBorder="1" applyAlignment="1">
      <alignment horizontal="center" vertical="center"/>
    </xf>
    <xf numFmtId="0" fontId="55" fillId="16" borderId="21" xfId="2" applyFont="1" applyFill="1" applyBorder="1" applyAlignment="1" applyProtection="1">
      <alignment horizontal="center" vertical="center"/>
      <protection hidden="1"/>
    </xf>
    <xf numFmtId="0" fontId="56" fillId="0" borderId="28" xfId="2" applyFont="1" applyBorder="1" applyAlignment="1">
      <alignment horizontal="center" vertical="center"/>
    </xf>
    <xf numFmtId="0" fontId="30" fillId="5" borderId="21" xfId="2" applyFont="1" applyFill="1" applyBorder="1" applyAlignment="1">
      <alignment horizontal="center" vertical="center" wrapText="1"/>
    </xf>
    <xf numFmtId="0" fontId="23" fillId="5" borderId="23" xfId="2" applyFont="1" applyFill="1" applyBorder="1" applyAlignment="1">
      <alignment horizontal="center" vertical="center"/>
    </xf>
    <xf numFmtId="0" fontId="1" fillId="5" borderId="6" xfId="1" applyFill="1" applyBorder="1"/>
    <xf numFmtId="0" fontId="1" fillId="5" borderId="7" xfId="0" applyFont="1" applyFill="1" applyBorder="1"/>
    <xf numFmtId="0" fontId="5" fillId="12" borderId="29" xfId="2" applyFont="1" applyFill="1" applyBorder="1" applyAlignment="1">
      <alignment horizontal="center" vertical="center"/>
    </xf>
    <xf numFmtId="0" fontId="57" fillId="28" borderId="30" xfId="2" applyFont="1" applyFill="1" applyBorder="1" applyAlignment="1">
      <alignment horizontal="center" vertical="center"/>
    </xf>
    <xf numFmtId="170" fontId="58" fillId="16" borderId="31" xfId="2" applyNumberFormat="1" applyFont="1" applyFill="1" applyBorder="1" applyAlignment="1">
      <alignment horizontal="center" vertical="center"/>
    </xf>
    <xf numFmtId="172" fontId="59" fillId="16" borderId="31" xfId="2" applyNumberFormat="1" applyFont="1" applyFill="1" applyBorder="1" applyAlignment="1">
      <alignment horizontal="center" vertical="center"/>
    </xf>
    <xf numFmtId="166" fontId="48" fillId="16" borderId="32" xfId="2" applyNumberFormat="1" applyFont="1" applyFill="1" applyBorder="1" applyAlignment="1" applyProtection="1">
      <alignment horizontal="center" vertical="center"/>
      <protection hidden="1"/>
    </xf>
    <xf numFmtId="173" fontId="60" fillId="16" borderId="32" xfId="2" applyNumberFormat="1" applyFont="1" applyFill="1" applyBorder="1" applyAlignment="1" applyProtection="1">
      <alignment horizontal="center" vertical="center"/>
      <protection hidden="1"/>
    </xf>
    <xf numFmtId="169" fontId="48" fillId="16" borderId="32" xfId="2" applyNumberFormat="1" applyFont="1" applyFill="1" applyBorder="1" applyAlignment="1" applyProtection="1">
      <alignment horizontal="center" vertical="center"/>
      <protection hidden="1"/>
    </xf>
    <xf numFmtId="0" fontId="61" fillId="5" borderId="0" xfId="1" applyFont="1" applyFill="1" applyAlignment="1">
      <alignment horizontal="right" vertical="center"/>
    </xf>
    <xf numFmtId="174" fontId="62" fillId="8" borderId="0" xfId="2" applyNumberFormat="1" applyFont="1" applyFill="1" applyAlignment="1" applyProtection="1">
      <alignment horizontal="center" vertical="center"/>
      <protection hidden="1"/>
    </xf>
    <xf numFmtId="175" fontId="18" fillId="29" borderId="0" xfId="1" applyNumberFormat="1" applyFont="1" applyFill="1" applyAlignment="1">
      <alignment horizontal="center" vertical="center"/>
    </xf>
    <xf numFmtId="0" fontId="44" fillId="0" borderId="0" xfId="1" applyFont="1" applyAlignment="1">
      <alignment horizontal="left" vertical="center"/>
    </xf>
    <xf numFmtId="175" fontId="47" fillId="30" borderId="0" xfId="7" applyNumberFormat="1" applyFont="1" applyFill="1" applyAlignment="1">
      <alignment horizontal="right" vertical="center"/>
    </xf>
    <xf numFmtId="174" fontId="24" fillId="30" borderId="0" xfId="7" applyNumberFormat="1" applyFont="1" applyFill="1" applyAlignment="1">
      <alignment horizontal="left" vertical="center"/>
    </xf>
    <xf numFmtId="167" fontId="37" fillId="31" borderId="0" xfId="7" applyNumberFormat="1" applyFont="1" applyFill="1" applyAlignment="1">
      <alignment horizontal="left" vertical="center"/>
    </xf>
    <xf numFmtId="10" fontId="7" fillId="32" borderId="26" xfId="8" applyNumberFormat="1" applyFont="1" applyFill="1" applyBorder="1" applyAlignment="1">
      <alignment horizontal="center" vertical="center"/>
    </xf>
    <xf numFmtId="165" fontId="24" fillId="30" borderId="18" xfId="7" applyNumberFormat="1" applyFont="1" applyFill="1" applyBorder="1" applyAlignment="1">
      <alignment horizontal="right" vertical="center"/>
    </xf>
    <xf numFmtId="10" fontId="7" fillId="32" borderId="0" xfId="8" applyNumberFormat="1" applyFont="1" applyFill="1" applyBorder="1" applyAlignment="1">
      <alignment horizontal="center" vertical="center"/>
    </xf>
    <xf numFmtId="176" fontId="46" fillId="0" borderId="33" xfId="2" applyNumberFormat="1" applyFont="1" applyBorder="1" applyAlignment="1">
      <alignment horizontal="center" vertical="center"/>
    </xf>
    <xf numFmtId="176" fontId="23" fillId="29" borderId="7" xfId="2" applyNumberFormat="1" applyFont="1" applyFill="1" applyBorder="1" applyAlignment="1">
      <alignment horizontal="center" vertical="center"/>
    </xf>
    <xf numFmtId="0" fontId="31" fillId="16" borderId="0" xfId="2" applyFont="1" applyFill="1" applyAlignment="1" applyProtection="1">
      <alignment horizontal="center" vertical="center"/>
      <protection hidden="1"/>
    </xf>
    <xf numFmtId="0" fontId="50" fillId="16" borderId="34" xfId="2" applyFont="1" applyFill="1" applyBorder="1" applyAlignment="1" applyProtection="1">
      <alignment horizontal="center" vertical="center" wrapText="1"/>
      <protection hidden="1"/>
    </xf>
    <xf numFmtId="0" fontId="53" fillId="27" borderId="35" xfId="2" applyFont="1" applyFill="1" applyBorder="1" applyAlignment="1" applyProtection="1">
      <alignment horizontal="center" vertical="center" wrapText="1"/>
      <protection hidden="1"/>
    </xf>
    <xf numFmtId="0" fontId="30" fillId="0" borderId="23" xfId="2" applyFont="1" applyBorder="1" applyAlignment="1">
      <alignment horizontal="center" vertical="center"/>
    </xf>
    <xf numFmtId="0" fontId="1" fillId="12" borderId="16" xfId="1" applyFill="1" applyBorder="1"/>
    <xf numFmtId="0" fontId="57" fillId="16" borderId="31" xfId="2" applyFont="1" applyFill="1" applyBorder="1" applyAlignment="1">
      <alignment horizontal="center" vertical="center"/>
    </xf>
    <xf numFmtId="166" fontId="48" fillId="16" borderId="36" xfId="2" applyNumberFormat="1" applyFont="1" applyFill="1" applyBorder="1" applyAlignment="1" applyProtection="1">
      <alignment horizontal="center" vertical="center"/>
      <protection hidden="1"/>
    </xf>
    <xf numFmtId="173" fontId="60" fillId="16" borderId="36" xfId="2" applyNumberFormat="1" applyFont="1" applyFill="1" applyBorder="1" applyAlignment="1" applyProtection="1">
      <alignment horizontal="center" vertical="center"/>
      <protection hidden="1"/>
    </xf>
    <xf numFmtId="10" fontId="7" fillId="32" borderId="11" xfId="8" applyNumberFormat="1" applyFont="1" applyFill="1" applyBorder="1" applyAlignment="1">
      <alignment horizontal="center" vertical="center"/>
    </xf>
    <xf numFmtId="176" fontId="46" fillId="0" borderId="18" xfId="2" applyNumberFormat="1" applyFont="1" applyBorder="1" applyAlignment="1">
      <alignment horizontal="center" vertical="center"/>
    </xf>
    <xf numFmtId="0" fontId="64" fillId="28" borderId="37" xfId="2" applyFont="1" applyFill="1" applyBorder="1" applyAlignment="1">
      <alignment horizontal="centerContinuous" vertical="center"/>
    </xf>
    <xf numFmtId="0" fontId="64" fillId="28" borderId="38" xfId="2" applyFont="1" applyFill="1" applyBorder="1" applyAlignment="1">
      <alignment horizontal="centerContinuous" vertical="center"/>
    </xf>
    <xf numFmtId="172" fontId="64" fillId="16" borderId="38" xfId="2" applyNumberFormat="1" applyFont="1" applyFill="1" applyBorder="1" applyAlignment="1">
      <alignment horizontal="centerContinuous" vertical="center"/>
    </xf>
    <xf numFmtId="166" fontId="65" fillId="16" borderId="39" xfId="2" applyNumberFormat="1" applyFont="1" applyFill="1" applyBorder="1" applyAlignment="1" applyProtection="1">
      <alignment horizontal="centerContinuous" vertical="center"/>
      <protection hidden="1"/>
    </xf>
    <xf numFmtId="173" fontId="65" fillId="16" borderId="39" xfId="2" applyNumberFormat="1" applyFont="1" applyFill="1" applyBorder="1" applyAlignment="1" applyProtection="1">
      <alignment horizontal="centerContinuous" vertical="center"/>
      <protection hidden="1"/>
    </xf>
    <xf numFmtId="169" fontId="65" fillId="16" borderId="39" xfId="2" applyNumberFormat="1" applyFont="1" applyFill="1" applyBorder="1" applyAlignment="1" applyProtection="1">
      <alignment horizontal="centerContinuous" vertical="center"/>
      <protection hidden="1"/>
    </xf>
    <xf numFmtId="0" fontId="66" fillId="34" borderId="27" xfId="1" applyFont="1" applyFill="1" applyBorder="1" applyAlignment="1">
      <alignment horizontal="centerContinuous" vertical="center"/>
    </xf>
    <xf numFmtId="0" fontId="57" fillId="28" borderId="40" xfId="2" applyFont="1" applyFill="1" applyBorder="1" applyAlignment="1">
      <alignment horizontal="center" vertical="center"/>
    </xf>
    <xf numFmtId="0" fontId="44" fillId="34" borderId="7" xfId="1" applyFont="1" applyFill="1" applyBorder="1" applyAlignment="1">
      <alignment horizontal="left" vertical="center"/>
    </xf>
    <xf numFmtId="169" fontId="61" fillId="5" borderId="0" xfId="2" applyNumberFormat="1" applyFont="1" applyFill="1" applyAlignment="1" applyProtection="1">
      <alignment horizontal="center" vertical="center"/>
      <protection hidden="1"/>
    </xf>
    <xf numFmtId="0" fontId="1" fillId="0" borderId="6" xfId="1" applyBorder="1"/>
    <xf numFmtId="0" fontId="1" fillId="0" borderId="0" xfId="1" applyAlignment="1">
      <alignment horizontal="center" vertical="center"/>
    </xf>
    <xf numFmtId="0" fontId="1" fillId="0" borderId="7" xfId="0" applyFont="1" applyBorder="1"/>
    <xf numFmtId="0" fontId="57" fillId="28" borderId="41" xfId="2" applyFont="1" applyFill="1" applyBorder="1" applyAlignment="1">
      <alignment horizontal="center" vertical="center"/>
    </xf>
    <xf numFmtId="0" fontId="1" fillId="0" borderId="0" xfId="0" applyFont="1" applyAlignment="1">
      <alignment vertical="center"/>
    </xf>
    <xf numFmtId="175" fontId="31" fillId="5" borderId="0" xfId="2" applyNumberFormat="1" applyFont="1" applyFill="1" applyAlignment="1" applyProtection="1">
      <alignment horizontal="left" vertical="center"/>
      <protection hidden="1"/>
    </xf>
    <xf numFmtId="175" fontId="31" fillId="5" borderId="7" xfId="2" applyNumberFormat="1" applyFont="1" applyFill="1" applyBorder="1" applyAlignment="1" applyProtection="1">
      <alignment horizontal="left" vertical="center"/>
      <protection hidden="1"/>
    </xf>
    <xf numFmtId="169" fontId="48" fillId="16" borderId="42" xfId="2" applyNumberFormat="1" applyFont="1" applyFill="1" applyBorder="1" applyAlignment="1" applyProtection="1">
      <alignment horizontal="center" vertical="center"/>
      <protection hidden="1"/>
    </xf>
    <xf numFmtId="0" fontId="44" fillId="5" borderId="0" xfId="1" applyFont="1" applyFill="1" applyAlignment="1">
      <alignment horizontal="left" vertical="center"/>
    </xf>
    <xf numFmtId="167" fontId="30" fillId="5" borderId="6" xfId="2" applyNumberFormat="1" applyFont="1" applyFill="1" applyBorder="1" applyAlignment="1" applyProtection="1">
      <alignment horizontal="left" vertical="center"/>
      <protection hidden="1"/>
    </xf>
    <xf numFmtId="0" fontId="30" fillId="8" borderId="6" xfId="2" applyFont="1" applyFill="1" applyBorder="1" applyAlignment="1">
      <alignment horizontal="center" vertical="center"/>
    </xf>
    <xf numFmtId="166" fontId="30" fillId="18" borderId="0" xfId="2" applyNumberFormat="1" applyFont="1" applyFill="1" applyAlignment="1" applyProtection="1">
      <alignment horizontal="center" vertical="center"/>
      <protection hidden="1"/>
    </xf>
    <xf numFmtId="0" fontId="1" fillId="5" borderId="6" xfId="1" applyFill="1" applyBorder="1" applyAlignment="1">
      <alignment vertical="center"/>
    </xf>
    <xf numFmtId="0" fontId="1" fillId="5" borderId="0" xfId="1" applyFill="1" applyAlignment="1">
      <alignment vertical="center"/>
    </xf>
    <xf numFmtId="0" fontId="1" fillId="5" borderId="7" xfId="0" applyFont="1" applyFill="1" applyBorder="1" applyAlignment="1">
      <alignment vertical="center"/>
    </xf>
    <xf numFmtId="0" fontId="34" fillId="5" borderId="6" xfId="2" applyFont="1" applyFill="1" applyBorder="1" applyAlignment="1">
      <alignment horizontal="left" vertical="center"/>
    </xf>
    <xf numFmtId="166" fontId="35" fillId="8" borderId="6" xfId="2" applyNumberFormat="1" applyFont="1" applyFill="1" applyBorder="1" applyAlignment="1" applyProtection="1">
      <alignment horizontal="center" vertical="center"/>
      <protection hidden="1"/>
    </xf>
    <xf numFmtId="0" fontId="4" fillId="5" borderId="0" xfId="1" applyFont="1" applyFill="1"/>
    <xf numFmtId="0" fontId="1" fillId="0" borderId="0" xfId="1" applyAlignment="1">
      <alignment vertical="center"/>
    </xf>
    <xf numFmtId="0" fontId="4" fillId="5" borderId="6" xfId="1" applyFont="1" applyFill="1" applyBorder="1"/>
    <xf numFmtId="0" fontId="35" fillId="5" borderId="6" xfId="2" applyFont="1" applyFill="1" applyBorder="1" applyAlignment="1">
      <alignment vertical="center"/>
    </xf>
    <xf numFmtId="0" fontId="35" fillId="5" borderId="0" xfId="2" applyFont="1" applyFill="1" applyAlignment="1">
      <alignment vertical="center"/>
    </xf>
    <xf numFmtId="1" fontId="36" fillId="18" borderId="0" xfId="5" applyNumberFormat="1" applyFont="1" applyFill="1" applyAlignment="1">
      <alignment horizontal="center" vertical="center"/>
    </xf>
    <xf numFmtId="1" fontId="36" fillId="5" borderId="0" xfId="5" applyNumberFormat="1" applyFont="1" applyFill="1" applyAlignment="1">
      <alignment vertical="center"/>
    </xf>
    <xf numFmtId="0" fontId="46" fillId="5" borderId="6" xfId="2" applyFont="1" applyFill="1" applyBorder="1" applyAlignment="1">
      <alignment horizontal="center" vertical="center" wrapText="1"/>
    </xf>
    <xf numFmtId="0" fontId="30" fillId="5" borderId="0" xfId="1" applyFont="1" applyFill="1" applyAlignment="1">
      <alignment vertical="center"/>
    </xf>
    <xf numFmtId="0" fontId="50" fillId="16" borderId="6" xfId="2" applyFont="1" applyFill="1" applyBorder="1" applyAlignment="1" applyProtection="1">
      <alignment horizontal="center" vertical="center" wrapText="1"/>
      <protection hidden="1"/>
    </xf>
    <xf numFmtId="0" fontId="30" fillId="5" borderId="0" xfId="2" applyFont="1" applyFill="1" applyAlignment="1">
      <alignment horizontal="centerContinuous" vertical="center"/>
    </xf>
    <xf numFmtId="0" fontId="1" fillId="5" borderId="0" xfId="1" applyFill="1" applyAlignment="1">
      <alignment horizontal="centerContinuous" vertical="center"/>
    </xf>
    <xf numFmtId="0" fontId="30" fillId="5" borderId="0" xfId="2" applyFont="1" applyFill="1" applyAlignment="1">
      <alignment horizontal="center" vertical="center" wrapText="1"/>
    </xf>
    <xf numFmtId="0" fontId="23" fillId="5" borderId="7" xfId="2" applyFont="1" applyFill="1" applyBorder="1" applyAlignment="1">
      <alignment horizontal="center" vertical="center"/>
    </xf>
    <xf numFmtId="0" fontId="30" fillId="16" borderId="43" xfId="2" applyFont="1" applyFill="1" applyBorder="1" applyAlignment="1">
      <alignment horizontal="center" vertical="center"/>
    </xf>
    <xf numFmtId="0" fontId="1" fillId="5" borderId="25" xfId="1" applyFill="1" applyBorder="1"/>
    <xf numFmtId="0" fontId="61" fillId="5" borderId="25" xfId="1" applyFont="1" applyFill="1" applyBorder="1" applyAlignment="1">
      <alignment horizontal="right" vertical="center"/>
    </xf>
    <xf numFmtId="176" fontId="46" fillId="5" borderId="25" xfId="2" applyNumberFormat="1" applyFont="1" applyFill="1" applyBorder="1" applyAlignment="1">
      <alignment horizontal="center" vertical="center"/>
    </xf>
    <xf numFmtId="176" fontId="1" fillId="5" borderId="27" xfId="1" applyNumberFormat="1" applyFill="1" applyBorder="1" applyAlignment="1">
      <alignment horizontal="center" vertical="center"/>
    </xf>
    <xf numFmtId="0" fontId="30" fillId="5" borderId="6" xfId="1" applyFont="1" applyFill="1" applyBorder="1" applyAlignment="1">
      <alignment vertical="center"/>
    </xf>
    <xf numFmtId="0" fontId="53" fillId="27" borderId="44" xfId="2" applyFont="1" applyFill="1" applyBorder="1" applyAlignment="1" applyProtection="1">
      <alignment horizontal="center" vertical="center" wrapText="1"/>
      <protection hidden="1"/>
    </xf>
    <xf numFmtId="0" fontId="1" fillId="0" borderId="0" xfId="1" applyAlignment="1">
      <alignment horizontal="centerContinuous" vertical="center"/>
    </xf>
    <xf numFmtId="0" fontId="55" fillId="16" borderId="0" xfId="2" applyFont="1" applyFill="1" applyAlignment="1" applyProtection="1">
      <alignment horizontal="center" vertical="center"/>
      <protection hidden="1"/>
    </xf>
    <xf numFmtId="169" fontId="65" fillId="16" borderId="45" xfId="2" applyNumberFormat="1" applyFont="1" applyFill="1" applyBorder="1" applyAlignment="1" applyProtection="1">
      <alignment horizontal="centerContinuous" vertical="center"/>
      <protection hidden="1"/>
    </xf>
    <xf numFmtId="165" fontId="24" fillId="30" borderId="25" xfId="7" applyNumberFormat="1" applyFont="1" applyFill="1" applyBorder="1" applyAlignment="1">
      <alignment horizontal="center" vertical="center"/>
    </xf>
    <xf numFmtId="176" fontId="46" fillId="0" borderId="25" xfId="2" applyNumberFormat="1" applyFont="1" applyBorder="1" applyAlignment="1">
      <alignment horizontal="center" vertical="center"/>
    </xf>
    <xf numFmtId="176" fontId="1" fillId="5" borderId="27" xfId="1" applyNumberFormat="1" applyFill="1" applyBorder="1" applyAlignment="1">
      <alignment horizontal="left" vertical="center"/>
    </xf>
    <xf numFmtId="0" fontId="31" fillId="16" borderId="0" xfId="2" applyFont="1" applyFill="1" applyAlignment="1">
      <alignment horizontal="right" vertical="center"/>
    </xf>
    <xf numFmtId="177" fontId="68" fillId="18" borderId="0" xfId="2" applyNumberFormat="1" applyFont="1" applyFill="1" applyAlignment="1">
      <alignment horizontal="center" vertical="center"/>
    </xf>
    <xf numFmtId="0" fontId="44" fillId="5" borderId="6" xfId="2" applyFont="1" applyFill="1" applyBorder="1" applyAlignment="1">
      <alignment horizontal="left" vertical="center"/>
    </xf>
    <xf numFmtId="0" fontId="57" fillId="16" borderId="46" xfId="2" applyFont="1" applyFill="1" applyBorder="1" applyAlignment="1">
      <alignment horizontal="center" vertical="center"/>
    </xf>
    <xf numFmtId="166" fontId="48" fillId="16" borderId="47" xfId="2" applyNumberFormat="1" applyFont="1" applyFill="1" applyBorder="1" applyAlignment="1" applyProtection="1">
      <alignment horizontal="center" vertical="center"/>
      <protection hidden="1"/>
    </xf>
    <xf numFmtId="173" fontId="60" fillId="16" borderId="47" xfId="2" applyNumberFormat="1" applyFont="1" applyFill="1" applyBorder="1" applyAlignment="1" applyProtection="1">
      <alignment horizontal="center" vertical="center"/>
      <protection hidden="1"/>
    </xf>
    <xf numFmtId="169" fontId="48" fillId="16" borderId="48" xfId="2" applyNumberFormat="1" applyFont="1" applyFill="1" applyBorder="1" applyAlignment="1" applyProtection="1">
      <alignment horizontal="center" vertical="center"/>
      <protection hidden="1"/>
    </xf>
    <xf numFmtId="0" fontId="69" fillId="5" borderId="49" xfId="2" applyFont="1" applyFill="1" applyBorder="1" applyAlignment="1">
      <alignment horizontal="right" vertical="center"/>
    </xf>
    <xf numFmtId="170" fontId="43" fillId="5" borderId="49" xfId="2" applyNumberFormat="1" applyFont="1" applyFill="1" applyBorder="1" applyAlignment="1">
      <alignment horizontal="center" vertical="center"/>
    </xf>
    <xf numFmtId="167" fontId="43" fillId="5" borderId="49" xfId="2" applyNumberFormat="1" applyFont="1" applyFill="1" applyBorder="1" applyAlignment="1">
      <alignment horizontal="center" vertical="center"/>
    </xf>
    <xf numFmtId="165" fontId="43" fillId="5" borderId="49" xfId="2" applyNumberFormat="1" applyFont="1" applyFill="1" applyBorder="1" applyAlignment="1">
      <alignment horizontal="center" vertical="center"/>
    </xf>
    <xf numFmtId="165" fontId="7" fillId="44" borderId="49" xfId="2" applyNumberFormat="1" applyFont="1" applyFill="1" applyBorder="1" applyAlignment="1">
      <alignment horizontal="center" vertical="center"/>
    </xf>
    <xf numFmtId="0" fontId="7" fillId="5" borderId="49" xfId="2" applyFont="1" applyFill="1" applyBorder="1" applyAlignment="1">
      <alignment horizontal="right" vertical="center"/>
    </xf>
    <xf numFmtId="0" fontId="7" fillId="5" borderId="49" xfId="2" applyFont="1" applyFill="1" applyBorder="1" applyAlignment="1">
      <alignment vertical="center"/>
    </xf>
    <xf numFmtId="9" fontId="43" fillId="5" borderId="49" xfId="2" applyNumberFormat="1" applyFont="1" applyFill="1" applyBorder="1" applyAlignment="1">
      <alignment horizontal="center" vertical="center"/>
    </xf>
    <xf numFmtId="165" fontId="43" fillId="44" borderId="49" xfId="2" applyNumberFormat="1" applyFont="1" applyFill="1" applyBorder="1" applyAlignment="1">
      <alignment horizontal="center" vertical="center"/>
    </xf>
    <xf numFmtId="178" fontId="7" fillId="44" borderId="49" xfId="2" applyNumberFormat="1" applyFont="1" applyFill="1" applyBorder="1" applyAlignment="1">
      <alignment horizontal="center" vertical="center"/>
    </xf>
    <xf numFmtId="0" fontId="7" fillId="5" borderId="50" xfId="2" applyFont="1" applyFill="1" applyBorder="1" applyAlignment="1">
      <alignment vertical="center"/>
    </xf>
    <xf numFmtId="0" fontId="18" fillId="5" borderId="6" xfId="3" applyFont="1" applyFill="1" applyBorder="1" applyAlignment="1">
      <alignment vertical="center"/>
    </xf>
    <xf numFmtId="0" fontId="18" fillId="5" borderId="0" xfId="3" applyFont="1" applyFill="1" applyAlignment="1">
      <alignment vertical="center"/>
    </xf>
    <xf numFmtId="0" fontId="18" fillId="5" borderId="7" xfId="3" applyFont="1" applyFill="1" applyBorder="1" applyAlignment="1">
      <alignment vertical="center"/>
    </xf>
    <xf numFmtId="0" fontId="18" fillId="18" borderId="51" xfId="3" applyFont="1" applyFill="1" applyBorder="1" applyAlignment="1">
      <alignment horizontal="left" vertical="center"/>
    </xf>
    <xf numFmtId="0" fontId="18" fillId="18" borderId="52" xfId="3" applyFont="1" applyFill="1" applyBorder="1" applyAlignment="1">
      <alignment horizontal="left" vertical="center"/>
    </xf>
    <xf numFmtId="0" fontId="69" fillId="18" borderId="52" xfId="2" applyFont="1" applyFill="1" applyBorder="1" applyAlignment="1">
      <alignment horizontal="right" vertical="center"/>
    </xf>
    <xf numFmtId="167" fontId="43" fillId="18" borderId="52" xfId="2" applyNumberFormat="1" applyFont="1" applyFill="1" applyBorder="1" applyAlignment="1">
      <alignment horizontal="center" vertical="center"/>
    </xf>
    <xf numFmtId="179" fontId="10" fillId="18" borderId="52" xfId="10" applyNumberFormat="1" applyFont="1" applyFill="1" applyBorder="1" applyAlignment="1">
      <alignment horizontal="center" vertical="center"/>
    </xf>
    <xf numFmtId="2" fontId="23" fillId="18" borderId="52" xfId="9" applyNumberFormat="1" applyFont="1" applyFill="1" applyBorder="1" applyAlignment="1" applyProtection="1">
      <alignment horizontal="left" vertical="center"/>
      <protection locked="0"/>
    </xf>
    <xf numFmtId="0" fontId="7" fillId="18" borderId="52" xfId="2" applyFont="1" applyFill="1" applyBorder="1" applyAlignment="1">
      <alignment horizontal="right" vertical="center"/>
    </xf>
    <xf numFmtId="173" fontId="43" fillId="45" borderId="52" xfId="2" applyNumberFormat="1" applyFont="1" applyFill="1" applyBorder="1" applyAlignment="1">
      <alignment horizontal="center" vertical="center"/>
    </xf>
    <xf numFmtId="9" fontId="43" fillId="18" borderId="52" xfId="2" applyNumberFormat="1" applyFont="1" applyFill="1" applyBorder="1" applyAlignment="1">
      <alignment horizontal="center" vertical="center"/>
    </xf>
    <xf numFmtId="165" fontId="43" fillId="45" borderId="52" xfId="2" applyNumberFormat="1" applyFont="1" applyFill="1" applyBorder="1" applyAlignment="1">
      <alignment horizontal="center" vertical="center"/>
    </xf>
    <xf numFmtId="2" fontId="23" fillId="18" borderId="53" xfId="9" applyNumberFormat="1" applyFont="1" applyFill="1" applyBorder="1" applyAlignment="1" applyProtection="1">
      <alignment horizontal="right" vertical="center"/>
      <protection locked="0"/>
    </xf>
    <xf numFmtId="49" fontId="47" fillId="16" borderId="0" xfId="2" applyNumberFormat="1" applyFont="1" applyFill="1" applyAlignment="1">
      <alignment vertical="center"/>
    </xf>
    <xf numFmtId="0" fontId="7" fillId="16" borderId="0" xfId="2" applyFont="1" applyFill="1" applyAlignment="1">
      <alignment horizontal="center" vertical="center"/>
    </xf>
    <xf numFmtId="0" fontId="1" fillId="16" borderId="0" xfId="1" applyFill="1"/>
    <xf numFmtId="0" fontId="17" fillId="16" borderId="0" xfId="2" applyFont="1" applyFill="1" applyAlignment="1">
      <alignment horizontal="right" vertical="center"/>
    </xf>
    <xf numFmtId="1" fontId="70" fillId="16" borderId="0" xfId="2" applyNumberFormat="1" applyFont="1" applyFill="1" applyAlignment="1">
      <alignment horizontal="center" vertical="center" wrapText="1"/>
    </xf>
    <xf numFmtId="168" fontId="71" fillId="16" borderId="7" xfId="2" applyNumberFormat="1" applyFont="1" applyFill="1" applyBorder="1" applyAlignment="1">
      <alignment vertical="center"/>
    </xf>
    <xf numFmtId="2" fontId="23" fillId="18" borderId="6" xfId="9" applyNumberFormat="1" applyFont="1" applyFill="1" applyBorder="1" applyAlignment="1" applyProtection="1">
      <alignment vertical="center"/>
      <protection locked="0"/>
    </xf>
    <xf numFmtId="2" fontId="23" fillId="18" borderId="0" xfId="9" applyNumberFormat="1" applyFont="1" applyFill="1" applyAlignment="1" applyProtection="1">
      <alignment vertical="center"/>
      <protection locked="0"/>
    </xf>
    <xf numFmtId="2" fontId="23" fillId="18" borderId="7" xfId="9" applyNumberFormat="1" applyFont="1" applyFill="1" applyBorder="1" applyAlignment="1" applyProtection="1">
      <alignment vertical="center"/>
      <protection locked="0"/>
    </xf>
    <xf numFmtId="172" fontId="54" fillId="18" borderId="0" xfId="2" applyNumberFormat="1" applyFont="1" applyFill="1" applyAlignment="1" applyProtection="1">
      <alignment horizontal="center" vertical="center"/>
      <protection hidden="1"/>
    </xf>
    <xf numFmtId="180" fontId="24" fillId="16" borderId="0" xfId="2" applyNumberFormat="1" applyFont="1" applyFill="1" applyAlignment="1" applyProtection="1">
      <alignment horizontal="center" vertical="center"/>
      <protection hidden="1"/>
    </xf>
    <xf numFmtId="181" fontId="24" fillId="16" borderId="0" xfId="2" applyNumberFormat="1" applyFont="1" applyFill="1" applyAlignment="1" applyProtection="1">
      <alignment horizontal="center" vertical="center"/>
      <protection hidden="1"/>
    </xf>
    <xf numFmtId="173" fontId="24" fillId="16" borderId="0" xfId="2" applyNumberFormat="1" applyFont="1" applyFill="1" applyAlignment="1" applyProtection="1">
      <alignment horizontal="center" vertical="center"/>
      <protection hidden="1"/>
    </xf>
    <xf numFmtId="169" fontId="24" fillId="16" borderId="0" xfId="2" applyNumberFormat="1" applyFont="1" applyFill="1" applyAlignment="1" applyProtection="1">
      <alignment horizontal="center" vertical="center"/>
      <protection hidden="1"/>
    </xf>
    <xf numFmtId="182" fontId="71" fillId="16" borderId="7" xfId="2" applyNumberFormat="1" applyFont="1" applyFill="1" applyBorder="1" applyAlignment="1">
      <alignment vertical="center"/>
    </xf>
    <xf numFmtId="0" fontId="18" fillId="5" borderId="54" xfId="3" applyFont="1" applyFill="1" applyBorder="1" applyAlignment="1">
      <alignment vertical="center"/>
    </xf>
    <xf numFmtId="0" fontId="18" fillId="5" borderId="55" xfId="3" applyFont="1" applyFill="1" applyBorder="1" applyAlignment="1">
      <alignment vertical="center"/>
    </xf>
    <xf numFmtId="180" fontId="54" fillId="18" borderId="0" xfId="2" applyNumberFormat="1" applyFont="1" applyFill="1" applyAlignment="1" applyProtection="1">
      <alignment horizontal="center" vertical="center"/>
      <protection hidden="1"/>
    </xf>
    <xf numFmtId="167" fontId="24" fillId="16" borderId="0" xfId="2" applyNumberFormat="1" applyFont="1" applyFill="1" applyAlignment="1" applyProtection="1">
      <alignment horizontal="center" vertical="center"/>
      <protection hidden="1"/>
    </xf>
    <xf numFmtId="183" fontId="72" fillId="16" borderId="0" xfId="11" applyFont="1" applyFill="1" applyBorder="1" applyAlignment="1">
      <alignment vertical="center"/>
    </xf>
    <xf numFmtId="0" fontId="34" fillId="5" borderId="6" xfId="6" applyFont="1" applyFill="1" applyBorder="1" applyAlignment="1">
      <alignment vertical="center"/>
    </xf>
    <xf numFmtId="181" fontId="54" fillId="18" borderId="0" xfId="2" applyNumberFormat="1" applyFont="1" applyFill="1" applyAlignment="1" applyProtection="1">
      <alignment horizontal="center" vertical="center"/>
      <protection hidden="1"/>
    </xf>
    <xf numFmtId="174" fontId="62" fillId="8" borderId="6" xfId="2" applyNumberFormat="1" applyFont="1" applyFill="1" applyBorder="1" applyAlignment="1" applyProtection="1">
      <alignment horizontal="left" vertical="center"/>
      <protection hidden="1"/>
    </xf>
    <xf numFmtId="173" fontId="54" fillId="18" borderId="0" xfId="2" applyNumberFormat="1" applyFont="1" applyFill="1" applyAlignment="1" applyProtection="1">
      <alignment horizontal="center" vertical="center"/>
      <protection hidden="1"/>
    </xf>
    <xf numFmtId="184" fontId="24" fillId="16" borderId="0" xfId="2" applyNumberFormat="1" applyFont="1" applyFill="1" applyAlignment="1" applyProtection="1">
      <alignment horizontal="center" vertical="center"/>
      <protection hidden="1"/>
    </xf>
    <xf numFmtId="0" fontId="1" fillId="16" borderId="7" xfId="1" applyFill="1" applyBorder="1"/>
    <xf numFmtId="0" fontId="32" fillId="21" borderId="56" xfId="2" applyFont="1" applyFill="1" applyBorder="1" applyAlignment="1">
      <alignment vertical="center"/>
    </xf>
    <xf numFmtId="0" fontId="32" fillId="21" borderId="25" xfId="2" applyFont="1" applyFill="1" applyBorder="1" applyAlignment="1">
      <alignment vertical="center"/>
    </xf>
    <xf numFmtId="0" fontId="32" fillId="21" borderId="25" xfId="2" applyFont="1" applyFill="1" applyBorder="1" applyAlignment="1">
      <alignment horizontal="center" vertical="center" wrapText="1"/>
    </xf>
    <xf numFmtId="0" fontId="68" fillId="21" borderId="25" xfId="2" applyFont="1" applyFill="1" applyBorder="1" applyAlignment="1">
      <alignment horizontal="left" vertical="center"/>
    </xf>
    <xf numFmtId="0" fontId="74" fillId="21" borderId="25" xfId="2" applyFont="1" applyFill="1" applyBorder="1" applyAlignment="1">
      <alignment horizontal="left" vertical="center"/>
    </xf>
    <xf numFmtId="0" fontId="76" fillId="21" borderId="27" xfId="12" applyFont="1" applyFill="1" applyBorder="1" applyAlignment="1" applyProtection="1">
      <alignment vertical="center"/>
    </xf>
    <xf numFmtId="0" fontId="32" fillId="21" borderId="0" xfId="2" applyFont="1" applyFill="1" applyAlignment="1">
      <alignment horizontal="center" vertical="center" wrapText="1"/>
    </xf>
    <xf numFmtId="0" fontId="68" fillId="21" borderId="0" xfId="2" applyFont="1" applyFill="1" applyAlignment="1">
      <alignment horizontal="left" vertical="center"/>
    </xf>
    <xf numFmtId="0" fontId="74" fillId="21" borderId="0" xfId="2" applyFont="1" applyFill="1" applyAlignment="1">
      <alignment horizontal="left" vertical="center"/>
    </xf>
    <xf numFmtId="0" fontId="76" fillId="21" borderId="7" xfId="12" applyFont="1" applyFill="1" applyBorder="1" applyAlignment="1" applyProtection="1">
      <alignment vertical="center"/>
    </xf>
    <xf numFmtId="0" fontId="47" fillId="10" borderId="57" xfId="2" applyFont="1" applyFill="1" applyBorder="1" applyAlignment="1">
      <alignment horizontal="center" vertical="center"/>
    </xf>
    <xf numFmtId="0" fontId="32" fillId="21" borderId="58" xfId="2" applyFont="1" applyFill="1" applyBorder="1" applyAlignment="1">
      <alignment vertical="center"/>
    </xf>
    <xf numFmtId="0" fontId="32" fillId="21" borderId="0" xfId="2" applyFont="1" applyFill="1" applyAlignment="1">
      <alignment horizontal="right" vertical="center"/>
    </xf>
    <xf numFmtId="0" fontId="77" fillId="16" borderId="0" xfId="12" applyFont="1" applyFill="1" applyBorder="1" applyAlignment="1" applyProtection="1">
      <alignment vertical="center"/>
    </xf>
    <xf numFmtId="0" fontId="77" fillId="16" borderId="7" xfId="12" applyFont="1" applyFill="1" applyBorder="1" applyAlignment="1" applyProtection="1">
      <alignment vertical="center"/>
    </xf>
    <xf numFmtId="0" fontId="35" fillId="46" borderId="16" xfId="0" applyFont="1" applyFill="1" applyBorder="1" applyAlignment="1">
      <alignment horizontal="center" vertical="center"/>
    </xf>
    <xf numFmtId="165" fontId="78" fillId="10" borderId="58" xfId="5" applyNumberFormat="1" applyFont="1" applyFill="1" applyBorder="1" applyAlignment="1">
      <alignment horizontal="left" vertical="center"/>
    </xf>
    <xf numFmtId="165" fontId="78" fillId="10" borderId="0" xfId="5" applyNumberFormat="1" applyFont="1" applyFill="1" applyAlignment="1">
      <alignment horizontal="left" vertical="center"/>
    </xf>
    <xf numFmtId="165" fontId="79" fillId="16" borderId="59" xfId="5" applyNumberFormat="1" applyFont="1" applyFill="1" applyBorder="1" applyAlignment="1">
      <alignment vertical="center"/>
    </xf>
    <xf numFmtId="165" fontId="79" fillId="16" borderId="60" xfId="5" applyNumberFormat="1" applyFont="1" applyFill="1" applyBorder="1" applyAlignment="1">
      <alignment vertical="center" wrapText="1"/>
    </xf>
    <xf numFmtId="165" fontId="79" fillId="16" borderId="61" xfId="5" applyNumberFormat="1" applyFont="1" applyFill="1" applyBorder="1" applyAlignment="1">
      <alignment vertical="center" wrapText="1"/>
    </xf>
    <xf numFmtId="165" fontId="78" fillId="10" borderId="0" xfId="5" applyNumberFormat="1" applyFont="1" applyFill="1" applyAlignment="1">
      <alignment horizontal="right" vertical="center"/>
    </xf>
    <xf numFmtId="169" fontId="70" fillId="5" borderId="62" xfId="0" applyNumberFormat="1" applyFont="1" applyFill="1" applyBorder="1" applyAlignment="1">
      <alignment horizontal="center" vertical="center"/>
    </xf>
    <xf numFmtId="0" fontId="80" fillId="21" borderId="63" xfId="3" applyFont="1" applyFill="1" applyBorder="1" applyAlignment="1">
      <alignment horizontal="center" vertical="center"/>
    </xf>
    <xf numFmtId="0" fontId="80" fillId="21" borderId="8" xfId="3" applyFont="1" applyFill="1" applyBorder="1" applyAlignment="1">
      <alignment horizontal="center" vertical="center"/>
    </xf>
    <xf numFmtId="0" fontId="80" fillId="21" borderId="10" xfId="3" applyFont="1" applyFill="1" applyBorder="1" applyAlignment="1">
      <alignment horizontal="center" vertical="center"/>
    </xf>
    <xf numFmtId="0" fontId="81" fillId="3" borderId="65" xfId="3" applyFont="1" applyFill="1" applyBorder="1" applyAlignment="1">
      <alignment horizontal="center" vertical="center"/>
    </xf>
    <xf numFmtId="0" fontId="81" fillId="3" borderId="66" xfId="3" applyFont="1" applyFill="1" applyBorder="1" applyAlignment="1">
      <alignment horizontal="center" vertical="center"/>
    </xf>
    <xf numFmtId="0" fontId="81" fillId="3" borderId="67" xfId="3" applyFont="1" applyFill="1" applyBorder="1" applyAlignment="1">
      <alignment horizontal="center" vertical="center"/>
    </xf>
    <xf numFmtId="0" fontId="47" fillId="4" borderId="0" xfId="0" applyFont="1" applyFill="1" applyAlignment="1">
      <alignment horizontal="center" vertical="center"/>
    </xf>
    <xf numFmtId="0" fontId="82" fillId="11" borderId="0" xfId="2" applyFont="1" applyFill="1" applyAlignment="1">
      <alignment vertical="center"/>
    </xf>
    <xf numFmtId="0" fontId="5" fillId="11" borderId="0" xfId="2" applyFont="1" applyFill="1" applyAlignment="1" applyProtection="1">
      <alignment horizontal="left" vertical="center"/>
      <protection hidden="1"/>
    </xf>
    <xf numFmtId="0" fontId="5" fillId="11" borderId="0" xfId="2" applyFont="1" applyFill="1" applyAlignment="1" applyProtection="1">
      <alignment vertical="center"/>
      <protection hidden="1"/>
    </xf>
    <xf numFmtId="0" fontId="5" fillId="11" borderId="0" xfId="0" applyFont="1" applyFill="1" applyAlignment="1">
      <alignment horizontal="left" vertical="center"/>
    </xf>
    <xf numFmtId="0" fontId="7" fillId="0" borderId="0" xfId="2" applyFont="1" applyProtection="1">
      <protection locked="0"/>
    </xf>
    <xf numFmtId="0" fontId="5" fillId="47" borderId="0" xfId="0" applyFont="1" applyFill="1" applyAlignment="1">
      <alignment horizontal="center" vertical="center"/>
    </xf>
    <xf numFmtId="0" fontId="83" fillId="5" borderId="0" xfId="1" applyFont="1" applyFill="1" applyAlignment="1">
      <alignment horizontal="right" vertical="center"/>
    </xf>
    <xf numFmtId="0" fontId="61" fillId="8" borderId="0" xfId="1" applyFont="1" applyFill="1" applyAlignment="1">
      <alignment horizontal="right" vertical="center"/>
    </xf>
    <xf numFmtId="0" fontId="19" fillId="5" borderId="0" xfId="4" applyFill="1" applyAlignment="1">
      <alignment horizontal="right" vertical="center"/>
    </xf>
    <xf numFmtId="0" fontId="19" fillId="5" borderId="0" xfId="4" applyFill="1" applyAlignment="1">
      <alignment horizontal="left" vertical="center"/>
    </xf>
    <xf numFmtId="0" fontId="6" fillId="11" borderId="0" xfId="2" applyFill="1" applyProtection="1">
      <protection hidden="1"/>
    </xf>
    <xf numFmtId="0" fontId="1" fillId="11" borderId="0" xfId="10" applyFill="1"/>
    <xf numFmtId="0" fontId="6" fillId="11" borderId="0" xfId="2" applyFill="1" applyAlignment="1">
      <alignment vertical="center"/>
    </xf>
    <xf numFmtId="0" fontId="84" fillId="11" borderId="0" xfId="2" applyFont="1" applyFill="1"/>
    <xf numFmtId="0" fontId="6" fillId="0" borderId="0" xfId="2"/>
    <xf numFmtId="0" fontId="85" fillId="11" borderId="0" xfId="2" applyFont="1" applyFill="1" applyAlignment="1">
      <alignment vertical="center"/>
    </xf>
    <xf numFmtId="0" fontId="87" fillId="11" borderId="0" xfId="2" applyFont="1" applyFill="1" applyAlignment="1">
      <alignment vertical="center"/>
    </xf>
    <xf numFmtId="0" fontId="88" fillId="11" borderId="0" xfId="2" applyFont="1" applyFill="1" applyAlignment="1">
      <alignment vertical="center"/>
    </xf>
    <xf numFmtId="0" fontId="89" fillId="11" borderId="0" xfId="2" applyFont="1" applyFill="1" applyAlignment="1">
      <alignment vertical="center"/>
    </xf>
    <xf numFmtId="0" fontId="90" fillId="11" borderId="0" xfId="2" applyFont="1" applyFill="1" applyAlignment="1">
      <alignment horizontal="left" vertical="center"/>
    </xf>
    <xf numFmtId="0" fontId="91" fillId="11" borderId="0" xfId="2" applyFont="1" applyFill="1" applyAlignment="1">
      <alignment horizontal="left" vertical="center"/>
    </xf>
    <xf numFmtId="165" fontId="93" fillId="16" borderId="0" xfId="5" applyNumberFormat="1" applyFont="1" applyFill="1" applyAlignment="1">
      <alignment horizontal="left" vertical="center"/>
    </xf>
    <xf numFmtId="0" fontId="6" fillId="16" borderId="0" xfId="2" applyFill="1" applyAlignment="1" applyProtection="1">
      <alignment horizontal="left"/>
      <protection hidden="1"/>
    </xf>
    <xf numFmtId="0" fontId="1" fillId="16" borderId="0" xfId="10" applyFill="1" applyAlignment="1">
      <alignment horizontal="left"/>
    </xf>
    <xf numFmtId="0" fontId="6" fillId="11" borderId="0" xfId="2" applyFill="1" applyAlignment="1">
      <alignment horizontal="left" vertical="center"/>
    </xf>
    <xf numFmtId="0" fontId="94" fillId="10" borderId="0" xfId="2" applyFont="1" applyFill="1" applyAlignment="1">
      <alignment horizontal="left" vertical="center"/>
    </xf>
    <xf numFmtId="0" fontId="6" fillId="16" borderId="0" xfId="2" applyFill="1" applyAlignment="1">
      <alignment vertical="center"/>
    </xf>
    <xf numFmtId="0" fontId="6" fillId="5" borderId="0" xfId="2" applyFill="1" applyAlignment="1">
      <alignment vertical="center"/>
    </xf>
    <xf numFmtId="0" fontId="6" fillId="10" borderId="0" xfId="2" applyFill="1"/>
    <xf numFmtId="0" fontId="97" fillId="10" borderId="0" xfId="2" applyFont="1" applyFill="1" applyAlignment="1">
      <alignment horizontal="left" vertical="center"/>
    </xf>
    <xf numFmtId="0" fontId="98" fillId="10" borderId="0" xfId="2" applyFont="1" applyFill="1" applyAlignment="1">
      <alignment horizontal="left" vertical="center"/>
    </xf>
    <xf numFmtId="0" fontId="6" fillId="5" borderId="0" xfId="2" applyFill="1"/>
    <xf numFmtId="0" fontId="106" fillId="11" borderId="0" xfId="13" applyFont="1" applyFill="1" applyAlignment="1">
      <alignment vertical="center"/>
    </xf>
    <xf numFmtId="0" fontId="107" fillId="11" borderId="0" xfId="2" applyFont="1" applyFill="1" applyAlignment="1">
      <alignment vertical="center"/>
    </xf>
    <xf numFmtId="0" fontId="6" fillId="0" borderId="0" xfId="2" applyAlignment="1">
      <alignment vertical="center"/>
    </xf>
    <xf numFmtId="0" fontId="108" fillId="11" borderId="0" xfId="2" applyFont="1" applyFill="1" applyAlignment="1">
      <alignment vertical="center"/>
    </xf>
    <xf numFmtId="0" fontId="109" fillId="11" borderId="0" xfId="2" applyFont="1" applyFill="1" applyAlignment="1">
      <alignment vertical="center"/>
    </xf>
    <xf numFmtId="0" fontId="110" fillId="11" borderId="0" xfId="14" applyFont="1" applyFill="1" applyAlignment="1">
      <alignment horizontal="left" vertical="center"/>
    </xf>
    <xf numFmtId="0" fontId="107" fillId="11" borderId="0" xfId="2" applyFont="1" applyFill="1" applyAlignment="1">
      <alignment horizontal="center" vertical="center"/>
    </xf>
    <xf numFmtId="0" fontId="84" fillId="11" borderId="0" xfId="2" applyFont="1" applyFill="1" applyAlignment="1">
      <alignment vertical="center"/>
    </xf>
    <xf numFmtId="165" fontId="111" fillId="11" borderId="68" xfId="5" applyNumberFormat="1" applyFont="1" applyFill="1" applyBorder="1" applyAlignment="1">
      <alignment horizontal="center" vertical="center"/>
    </xf>
    <xf numFmtId="185" fontId="112" fillId="49" borderId="69" xfId="0" applyNumberFormat="1" applyFont="1" applyFill="1" applyBorder="1" applyAlignment="1" applyProtection="1">
      <alignment horizontal="center" vertical="center"/>
      <protection locked="0"/>
    </xf>
    <xf numFmtId="168" fontId="113" fillId="50" borderId="70" xfId="2" applyNumberFormat="1" applyFont="1" applyFill="1" applyBorder="1" applyAlignment="1">
      <alignment horizontal="center" vertical="center"/>
    </xf>
    <xf numFmtId="0" fontId="102" fillId="11" borderId="0" xfId="2" applyFont="1" applyFill="1" applyAlignment="1">
      <alignment horizontal="right" vertical="center"/>
    </xf>
    <xf numFmtId="0" fontId="109" fillId="11" borderId="0" xfId="2" applyFont="1" applyFill="1" applyAlignment="1">
      <alignment horizontal="center" vertical="center"/>
    </xf>
    <xf numFmtId="0" fontId="109" fillId="11" borderId="0" xfId="2" applyFont="1" applyFill="1" applyAlignment="1">
      <alignment horizontal="left" vertical="center"/>
    </xf>
    <xf numFmtId="0" fontId="114" fillId="11" borderId="0" xfId="0" applyFont="1" applyFill="1" applyAlignment="1">
      <alignment horizontal="left" vertical="center"/>
    </xf>
    <xf numFmtId="0" fontId="115" fillId="11" borderId="0" xfId="0" applyFont="1" applyFill="1" applyAlignment="1">
      <alignment horizontal="left" vertical="center"/>
    </xf>
    <xf numFmtId="0" fontId="116" fillId="11" borderId="0" xfId="0" applyFont="1" applyFill="1" applyAlignment="1">
      <alignment horizontal="left" vertical="center"/>
    </xf>
    <xf numFmtId="0" fontId="117" fillId="11" borderId="0" xfId="0" applyFont="1" applyFill="1" applyAlignment="1">
      <alignment horizontal="left" vertical="center"/>
    </xf>
    <xf numFmtId="0" fontId="118" fillId="11" borderId="0" xfId="0" applyFont="1" applyFill="1" applyAlignment="1">
      <alignment horizontal="left" vertical="center"/>
    </xf>
    <xf numFmtId="0" fontId="119" fillId="11" borderId="0" xfId="0" applyFont="1" applyFill="1" applyAlignment="1">
      <alignment horizontal="left" vertical="center"/>
    </xf>
    <xf numFmtId="0" fontId="120" fillId="11" borderId="0" xfId="0" applyFont="1" applyFill="1" applyAlignment="1">
      <alignment horizontal="left" vertical="center"/>
    </xf>
    <xf numFmtId="0" fontId="121" fillId="11" borderId="0" xfId="0" applyFont="1" applyFill="1" applyAlignment="1">
      <alignment horizontal="left" vertical="center"/>
    </xf>
    <xf numFmtId="0" fontId="122" fillId="11" borderId="0" xfId="0" applyFont="1" applyFill="1" applyAlignment="1">
      <alignment horizontal="left" vertical="center"/>
    </xf>
    <xf numFmtId="0" fontId="110" fillId="11" borderId="0" xfId="0" applyFont="1" applyFill="1" applyAlignment="1">
      <alignment horizontal="left" vertical="center"/>
    </xf>
    <xf numFmtId="0" fontId="87" fillId="11" borderId="0" xfId="0" applyFont="1" applyFill="1" applyAlignment="1">
      <alignment horizontal="left" vertical="center"/>
    </xf>
    <xf numFmtId="0" fontId="123" fillId="11" borderId="0" xfId="2" applyFont="1" applyFill="1" applyAlignment="1">
      <alignment vertical="center"/>
    </xf>
    <xf numFmtId="0" fontId="107" fillId="11" borderId="0" xfId="0" applyFont="1" applyFill="1" applyAlignment="1">
      <alignment horizontal="left" vertical="center"/>
    </xf>
    <xf numFmtId="0" fontId="124" fillId="51" borderId="0" xfId="2" applyFont="1" applyFill="1" applyAlignment="1">
      <alignment horizontal="center" vertical="center"/>
    </xf>
    <xf numFmtId="0" fontId="125" fillId="51" borderId="0" xfId="2" applyFont="1" applyFill="1" applyAlignment="1">
      <alignment horizontal="center" vertical="center"/>
    </xf>
    <xf numFmtId="0" fontId="126" fillId="51" borderId="0" xfId="2" applyFont="1" applyFill="1" applyAlignment="1">
      <alignment horizontal="center" vertical="center"/>
    </xf>
    <xf numFmtId="0" fontId="127" fillId="51" borderId="0" xfId="2" applyFont="1" applyFill="1" applyAlignment="1">
      <alignment horizontal="center" vertical="center"/>
    </xf>
    <xf numFmtId="0" fontId="128" fillId="51" borderId="0" xfId="2" applyFont="1" applyFill="1" applyAlignment="1">
      <alignment horizontal="center" vertical="center"/>
    </xf>
    <xf numFmtId="0" fontId="129" fillId="51" borderId="0" xfId="2" applyFont="1" applyFill="1" applyAlignment="1">
      <alignment horizontal="center" vertical="center"/>
    </xf>
    <xf numFmtId="0" fontId="130" fillId="51" borderId="0" xfId="2" applyFont="1" applyFill="1" applyAlignment="1">
      <alignment horizontal="center" vertical="center"/>
    </xf>
    <xf numFmtId="0" fontId="131" fillId="51" borderId="0" xfId="2" applyFont="1" applyFill="1" applyAlignment="1">
      <alignment horizontal="center" vertical="center"/>
    </xf>
    <xf numFmtId="0" fontId="132" fillId="51" borderId="0" xfId="2" applyFont="1" applyFill="1" applyAlignment="1">
      <alignment horizontal="center" vertical="center"/>
    </xf>
    <xf numFmtId="0" fontId="133" fillId="51" borderId="0" xfId="2" applyFont="1" applyFill="1" applyAlignment="1">
      <alignment horizontal="center" vertical="center"/>
    </xf>
    <xf numFmtId="0" fontId="134" fillId="51" borderId="0" xfId="2" applyFont="1" applyFill="1" applyAlignment="1">
      <alignment horizontal="center" vertical="center"/>
    </xf>
    <xf numFmtId="0" fontId="135" fillId="51" borderId="0" xfId="2" applyFont="1" applyFill="1" applyAlignment="1">
      <alignment horizontal="center" vertical="center"/>
    </xf>
    <xf numFmtId="0" fontId="136" fillId="51" borderId="0" xfId="2" applyFont="1" applyFill="1" applyAlignment="1">
      <alignment horizontal="center" vertical="center"/>
    </xf>
    <xf numFmtId="0" fontId="137" fillId="51" borderId="0" xfId="2" applyFont="1" applyFill="1" applyAlignment="1">
      <alignment horizontal="center" vertical="center"/>
    </xf>
    <xf numFmtId="0" fontId="138" fillId="51" borderId="0" xfId="2" applyFont="1" applyFill="1" applyAlignment="1">
      <alignment horizontal="center" vertical="center"/>
    </xf>
    <xf numFmtId="0" fontId="139" fillId="51" borderId="0" xfId="2" applyFont="1" applyFill="1" applyAlignment="1">
      <alignment horizontal="center" vertical="center"/>
    </xf>
    <xf numFmtId="0" fontId="140" fillId="51" borderId="0" xfId="2" applyFont="1" applyFill="1" applyAlignment="1">
      <alignment horizontal="center" vertical="center"/>
    </xf>
    <xf numFmtId="0" fontId="141" fillId="51" borderId="0" xfId="2" applyFont="1" applyFill="1" applyAlignment="1">
      <alignment horizontal="center" vertical="center"/>
    </xf>
    <xf numFmtId="0" fontId="142" fillId="5" borderId="6" xfId="2" applyFont="1" applyFill="1" applyBorder="1" applyAlignment="1">
      <alignment horizontal="center" vertical="center"/>
    </xf>
    <xf numFmtId="0" fontId="144" fillId="0" borderId="29" xfId="15" applyFont="1" applyBorder="1" applyAlignment="1">
      <alignment horizontal="center" vertical="center"/>
    </xf>
    <xf numFmtId="0" fontId="145" fillId="52" borderId="6" xfId="2" applyFont="1" applyFill="1" applyBorder="1" applyAlignment="1">
      <alignment horizontal="center" vertical="center"/>
    </xf>
    <xf numFmtId="0" fontId="145" fillId="53" borderId="6" xfId="2" applyFont="1" applyFill="1" applyBorder="1" applyAlignment="1">
      <alignment horizontal="center" vertical="center"/>
    </xf>
    <xf numFmtId="0" fontId="146" fillId="11" borderId="0" xfId="2" applyFont="1" applyFill="1" applyAlignment="1" applyProtection="1">
      <alignment horizontal="left" vertical="center"/>
      <protection hidden="1"/>
    </xf>
    <xf numFmtId="0" fontId="147" fillId="11" borderId="0" xfId="2" applyFont="1" applyFill="1" applyProtection="1">
      <protection hidden="1"/>
    </xf>
    <xf numFmtId="0" fontId="107" fillId="11" borderId="0" xfId="16" applyFont="1" applyFill="1" applyAlignment="1">
      <alignment vertical="center"/>
    </xf>
    <xf numFmtId="0" fontId="82" fillId="11" borderId="0" xfId="16" applyFont="1" applyFill="1" applyAlignment="1">
      <alignment vertical="center"/>
    </xf>
    <xf numFmtId="0" fontId="146" fillId="11" borderId="0" xfId="2" applyFont="1" applyFill="1" applyAlignment="1" applyProtection="1">
      <alignment vertical="center"/>
      <protection hidden="1"/>
    </xf>
    <xf numFmtId="0" fontId="40" fillId="11" borderId="0" xfId="16" applyFont="1" applyFill="1"/>
    <xf numFmtId="0" fontId="146" fillId="11" borderId="0" xfId="0" applyFont="1" applyFill="1" applyAlignment="1">
      <alignment horizontal="left" vertical="center"/>
    </xf>
    <xf numFmtId="0" fontId="148" fillId="11" borderId="0" xfId="2" applyFont="1" applyFill="1" applyAlignment="1">
      <alignment horizontal="center" vertical="center"/>
    </xf>
    <xf numFmtId="0" fontId="149" fillId="11" borderId="0" xfId="0" applyFont="1" applyFill="1" applyAlignment="1">
      <alignment horizontal="left" vertical="top"/>
    </xf>
    <xf numFmtId="0" fontId="150" fillId="5" borderId="0" xfId="2" applyFont="1" applyFill="1" applyAlignment="1">
      <alignment vertical="center"/>
    </xf>
    <xf numFmtId="0" fontId="6" fillId="5" borderId="0" xfId="2" applyFill="1" applyProtection="1">
      <protection hidden="1"/>
    </xf>
    <xf numFmtId="0" fontId="151" fillId="5" borderId="6" xfId="2" applyFont="1" applyFill="1" applyBorder="1" applyAlignment="1">
      <alignment vertical="center"/>
    </xf>
    <xf numFmtId="186" fontId="152" fillId="5" borderId="0" xfId="2" applyNumberFormat="1" applyFont="1" applyFill="1" applyAlignment="1">
      <alignment vertical="center"/>
    </xf>
    <xf numFmtId="0" fontId="151" fillId="5" borderId="0" xfId="2" applyFont="1" applyFill="1" applyAlignment="1">
      <alignment horizontal="left" vertical="center"/>
    </xf>
    <xf numFmtId="0" fontId="6" fillId="0" borderId="0" xfId="2" applyProtection="1">
      <protection hidden="1"/>
    </xf>
    <xf numFmtId="0" fontId="153" fillId="54" borderId="0" xfId="2" applyFont="1" applyFill="1" applyAlignment="1">
      <alignment horizontal="center" vertical="center"/>
    </xf>
    <xf numFmtId="0" fontId="154" fillId="48" borderId="7" xfId="2" applyFont="1" applyFill="1" applyBorder="1" applyAlignment="1">
      <alignment horizontal="center" vertical="center"/>
    </xf>
    <xf numFmtId="0" fontId="154" fillId="48" borderId="0" xfId="2" applyFont="1" applyFill="1" applyAlignment="1">
      <alignment horizontal="center" vertical="center"/>
    </xf>
    <xf numFmtId="0" fontId="109" fillId="11" borderId="6" xfId="2" applyFont="1" applyFill="1" applyBorder="1" applyAlignment="1">
      <alignment vertical="center"/>
    </xf>
    <xf numFmtId="0" fontId="155" fillId="5" borderId="0" xfId="2" applyFont="1" applyFill="1" applyAlignment="1">
      <alignment horizontal="center" vertical="center"/>
    </xf>
    <xf numFmtId="0" fontId="109" fillId="11" borderId="0" xfId="2" applyFont="1" applyFill="1" applyAlignment="1">
      <alignment horizontal="right" vertical="center"/>
    </xf>
    <xf numFmtId="0" fontId="156" fillId="5" borderId="0" xfId="2" applyFont="1" applyFill="1"/>
    <xf numFmtId="0" fontId="89" fillId="5" borderId="0" xfId="2" applyFont="1" applyFill="1"/>
    <xf numFmtId="0" fontId="157" fillId="5" borderId="0" xfId="5" applyFont="1" applyFill="1" applyAlignment="1">
      <alignment horizontal="right" vertical="center"/>
    </xf>
    <xf numFmtId="0" fontId="89" fillId="5" borderId="0" xfId="5" applyFont="1" applyFill="1" applyAlignment="1">
      <alignment horizontal="right" vertical="center"/>
    </xf>
    <xf numFmtId="0" fontId="89" fillId="5" borderId="0" xfId="2" applyFont="1" applyFill="1" applyAlignment="1">
      <alignment vertical="center"/>
    </xf>
    <xf numFmtId="0" fontId="158" fillId="11" borderId="0" xfId="17" applyFont="1" applyFill="1" applyAlignment="1" applyProtection="1">
      <alignment vertical="center"/>
    </xf>
    <xf numFmtId="0" fontId="109" fillId="11" borderId="0" xfId="18" applyFont="1" applyFill="1" applyAlignment="1">
      <alignment vertical="center"/>
    </xf>
    <xf numFmtId="0" fontId="109" fillId="11" borderId="0" xfId="13" applyFont="1" applyFill="1" applyAlignment="1">
      <alignment horizontal="center" vertical="top"/>
    </xf>
    <xf numFmtId="0" fontId="1" fillId="11" borderId="0" xfId="16" applyFill="1"/>
    <xf numFmtId="0" fontId="159" fillId="55" borderId="0" xfId="2" applyFont="1" applyFill="1" applyAlignment="1" applyProtection="1">
      <alignment horizontal="center" vertical="center"/>
      <protection hidden="1"/>
    </xf>
    <xf numFmtId="0" fontId="160" fillId="5" borderId="0" xfId="19" applyFont="1" applyFill="1" applyAlignment="1" applyProtection="1">
      <alignment vertical="center"/>
      <protection hidden="1"/>
    </xf>
    <xf numFmtId="0" fontId="161" fillId="11" borderId="0" xfId="2" applyFont="1" applyFill="1" applyAlignment="1">
      <alignment vertical="center"/>
    </xf>
    <xf numFmtId="0" fontId="162" fillId="11" borderId="0" xfId="2" applyFont="1" applyFill="1" applyAlignment="1">
      <alignment vertical="center"/>
    </xf>
    <xf numFmtId="0" fontId="163" fillId="11" borderId="0" xfId="2" applyFont="1" applyFill="1" applyAlignment="1">
      <alignment horizontal="center" vertical="center"/>
    </xf>
    <xf numFmtId="0" fontId="109" fillId="11" borderId="0" xfId="13" applyFont="1" applyFill="1" applyAlignment="1">
      <alignment horizontal="center" vertical="center"/>
    </xf>
    <xf numFmtId="0" fontId="5" fillId="11" borderId="0" xfId="16" applyFont="1" applyFill="1"/>
    <xf numFmtId="0" fontId="97" fillId="10" borderId="0" xfId="2" applyFont="1" applyFill="1" applyAlignment="1">
      <alignment vertical="center"/>
    </xf>
    <xf numFmtId="0" fontId="5" fillId="47" borderId="0" xfId="1" applyFont="1" applyFill="1" applyAlignment="1">
      <alignment vertical="center"/>
    </xf>
    <xf numFmtId="0" fontId="5" fillId="5" borderId="0" xfId="1" applyFont="1" applyFill="1" applyAlignment="1">
      <alignment vertical="center"/>
    </xf>
    <xf numFmtId="0" fontId="10" fillId="5" borderId="0" xfId="14" applyFont="1" applyFill="1" applyAlignment="1">
      <alignment vertical="center"/>
    </xf>
    <xf numFmtId="0" fontId="47" fillId="5" borderId="0" xfId="1" applyFont="1" applyFill="1" applyAlignment="1">
      <alignment vertical="center"/>
    </xf>
    <xf numFmtId="0" fontId="10" fillId="10" borderId="0" xfId="1" applyFont="1" applyFill="1" applyAlignment="1">
      <alignment horizontal="center" vertical="center"/>
    </xf>
    <xf numFmtId="0" fontId="43" fillId="5" borderId="55" xfId="2" applyFont="1" applyFill="1" applyBorder="1" applyAlignment="1">
      <alignment horizontal="left" vertical="center"/>
    </xf>
    <xf numFmtId="0" fontId="27" fillId="5" borderId="55" xfId="5" applyFont="1" applyFill="1" applyBorder="1" applyAlignment="1">
      <alignment horizontal="center" vertical="center"/>
    </xf>
    <xf numFmtId="0" fontId="4" fillId="5" borderId="55" xfId="1" applyFont="1" applyFill="1" applyBorder="1" applyAlignment="1">
      <alignment horizontal="center"/>
    </xf>
    <xf numFmtId="0" fontId="4" fillId="5" borderId="0" xfId="1" applyFont="1" applyFill="1" applyAlignment="1">
      <alignment horizontal="left"/>
    </xf>
    <xf numFmtId="0" fontId="43" fillId="5" borderId="74" xfId="2" applyFont="1" applyFill="1" applyBorder="1" applyAlignment="1">
      <alignment horizontal="left" vertical="center"/>
    </xf>
    <xf numFmtId="0" fontId="168" fillId="5" borderId="77" xfId="2" applyFont="1" applyFill="1" applyBorder="1" applyAlignment="1">
      <alignment horizontal="center" vertical="center"/>
    </xf>
    <xf numFmtId="0" fontId="168" fillId="5" borderId="78" xfId="2" applyFont="1" applyFill="1" applyBorder="1" applyAlignment="1">
      <alignment horizontal="center" vertical="center"/>
    </xf>
    <xf numFmtId="0" fontId="168" fillId="5" borderId="79" xfId="2" applyFont="1" applyFill="1" applyBorder="1" applyAlignment="1">
      <alignment horizontal="center" vertical="center"/>
    </xf>
    <xf numFmtId="0" fontId="169" fillId="5" borderId="83" xfId="2" applyFont="1" applyFill="1" applyBorder="1" applyAlignment="1">
      <alignment horizontal="center" vertical="center"/>
    </xf>
    <xf numFmtId="0" fontId="169" fillId="8" borderId="73" xfId="2" applyFont="1" applyFill="1" applyBorder="1" applyAlignment="1">
      <alignment horizontal="center" vertical="center"/>
    </xf>
    <xf numFmtId="0" fontId="47" fillId="5" borderId="74" xfId="2" applyFont="1" applyFill="1" applyBorder="1" applyAlignment="1">
      <alignment horizontal="center" vertical="center"/>
    </xf>
    <xf numFmtId="0" fontId="47" fillId="5" borderId="76" xfId="2" applyFont="1" applyFill="1" applyBorder="1" applyAlignment="1">
      <alignment horizontal="center" vertical="center"/>
    </xf>
    <xf numFmtId="0" fontId="47" fillId="5" borderId="73" xfId="2" applyFont="1" applyFill="1" applyBorder="1" applyAlignment="1">
      <alignment horizontal="center" vertical="center"/>
    </xf>
    <xf numFmtId="0" fontId="169" fillId="8" borderId="74" xfId="2" applyFont="1" applyFill="1" applyBorder="1" applyAlignment="1">
      <alignment horizontal="center" vertical="center"/>
    </xf>
    <xf numFmtId="49" fontId="47" fillId="5" borderId="89" xfId="1" applyNumberFormat="1" applyFont="1" applyFill="1" applyBorder="1" applyAlignment="1">
      <alignment horizontal="right" vertical="center"/>
    </xf>
    <xf numFmtId="0" fontId="47" fillId="5" borderId="71" xfId="2" applyFont="1" applyFill="1" applyBorder="1" applyAlignment="1">
      <alignment horizontal="center" vertical="center"/>
    </xf>
    <xf numFmtId="0" fontId="47" fillId="5" borderId="25" xfId="2" applyFont="1" applyFill="1" applyBorder="1" applyAlignment="1">
      <alignment horizontal="center" vertical="center"/>
    </xf>
    <xf numFmtId="0" fontId="169" fillId="8" borderId="27" xfId="2" applyFont="1" applyFill="1" applyBorder="1" applyAlignment="1">
      <alignment horizontal="center" vertical="center"/>
    </xf>
    <xf numFmtId="49" fontId="47" fillId="5" borderId="6" xfId="1" applyNumberFormat="1" applyFont="1" applyFill="1" applyBorder="1" applyAlignment="1">
      <alignment horizontal="right" vertical="center"/>
    </xf>
    <xf numFmtId="0" fontId="29" fillId="55" borderId="71" xfId="2" applyFont="1" applyFill="1" applyBorder="1" applyAlignment="1" applyProtection="1">
      <alignment horizontal="center" vertical="center"/>
      <protection hidden="1"/>
    </xf>
    <xf numFmtId="0" fontId="167" fillId="5" borderId="0" xfId="2" applyFont="1" applyFill="1" applyAlignment="1">
      <alignment horizontal="center" vertical="center" wrapText="1"/>
    </xf>
    <xf numFmtId="0" fontId="29" fillId="55" borderId="0" xfId="2" applyFont="1" applyFill="1" applyAlignment="1" applyProtection="1">
      <alignment horizontal="center" vertical="center"/>
      <protection hidden="1"/>
    </xf>
    <xf numFmtId="0" fontId="171" fillId="5" borderId="0" xfId="22" applyFont="1" applyFill="1" applyAlignment="1" applyProtection="1">
      <alignment vertical="center"/>
      <protection hidden="1"/>
    </xf>
    <xf numFmtId="0" fontId="101" fillId="5" borderId="0" xfId="2" applyFont="1" applyFill="1" applyAlignment="1" applyProtection="1">
      <alignment vertical="center"/>
      <protection hidden="1"/>
    </xf>
    <xf numFmtId="0" fontId="172" fillId="5" borderId="0" xfId="22" applyFont="1" applyFill="1" applyAlignment="1" applyProtection="1">
      <alignment vertical="center"/>
      <protection hidden="1"/>
    </xf>
    <xf numFmtId="0" fontId="99" fillId="5" borderId="0" xfId="1" applyFont="1" applyFill="1"/>
    <xf numFmtId="0" fontId="174" fillId="5" borderId="0" xfId="1" applyFont="1" applyFill="1" applyAlignment="1">
      <alignment horizontal="left" vertical="center"/>
    </xf>
    <xf numFmtId="190" fontId="69" fillId="2" borderId="0" xfId="2" applyNumberFormat="1" applyFont="1" applyFill="1" applyAlignment="1">
      <alignment horizontal="center" vertical="center"/>
    </xf>
    <xf numFmtId="190" fontId="69" fillId="10" borderId="0" xfId="2" applyNumberFormat="1" applyFont="1" applyFill="1" applyAlignment="1">
      <alignment horizontal="center" vertical="center"/>
    </xf>
    <xf numFmtId="186" fontId="69" fillId="2" borderId="0" xfId="2" applyNumberFormat="1" applyFont="1" applyFill="1" applyAlignment="1">
      <alignment horizontal="center" vertical="center"/>
    </xf>
    <xf numFmtId="186" fontId="69" fillId="10" borderId="7" xfId="2" applyNumberFormat="1" applyFont="1" applyFill="1" applyBorder="1" applyAlignment="1">
      <alignment horizontal="center" vertical="center"/>
    </xf>
    <xf numFmtId="0" fontId="47" fillId="5" borderId="0" xfId="14" applyFont="1" applyFill="1" applyAlignment="1">
      <alignment vertical="center"/>
    </xf>
    <xf numFmtId="0" fontId="47" fillId="5" borderId="0" xfId="14" applyFont="1" applyFill="1" applyAlignment="1">
      <alignment horizontal="right" vertical="center"/>
    </xf>
    <xf numFmtId="0" fontId="175" fillId="0" borderId="0" xfId="1" applyFont="1" applyAlignment="1">
      <alignment horizontal="center" vertical="center"/>
    </xf>
    <xf numFmtId="0" fontId="175" fillId="5" borderId="0" xfId="1" applyFont="1" applyFill="1" applyAlignment="1">
      <alignment vertical="center"/>
    </xf>
    <xf numFmtId="0" fontId="175" fillId="0" borderId="0" xfId="1" applyFont="1" applyAlignment="1">
      <alignment vertical="center"/>
    </xf>
    <xf numFmtId="0" fontId="176" fillId="51" borderId="18" xfId="1" applyFont="1" applyFill="1" applyBorder="1" applyAlignment="1" applyProtection="1">
      <alignment horizontal="right" vertical="center"/>
      <protection locked="0"/>
    </xf>
    <xf numFmtId="0" fontId="176" fillId="5" borderId="0" xfId="1" applyFont="1" applyFill="1" applyAlignment="1" applyProtection="1">
      <alignment horizontal="right" vertical="center"/>
      <protection locked="0"/>
    </xf>
    <xf numFmtId="0" fontId="177" fillId="51" borderId="18" xfId="1" applyFont="1" applyFill="1" applyBorder="1" applyAlignment="1" applyProtection="1">
      <alignment horizontal="right" vertical="center"/>
      <protection locked="0"/>
    </xf>
    <xf numFmtId="0" fontId="177" fillId="5" borderId="0" xfId="1" applyFont="1" applyFill="1" applyAlignment="1" applyProtection="1">
      <alignment horizontal="right" vertical="center"/>
      <protection locked="0"/>
    </xf>
    <xf numFmtId="0" fontId="23" fillId="51" borderId="18" xfId="1" applyFont="1" applyFill="1" applyBorder="1" applyAlignment="1" applyProtection="1">
      <alignment horizontal="right" vertical="center"/>
      <protection locked="0"/>
    </xf>
    <xf numFmtId="169" fontId="23" fillId="51" borderId="11" xfId="1" applyNumberFormat="1" applyFont="1" applyFill="1" applyBorder="1" applyAlignment="1" applyProtection="1">
      <alignment horizontal="center" vertical="center"/>
      <protection locked="0"/>
    </xf>
    <xf numFmtId="193" fontId="23" fillId="51" borderId="11" xfId="1" applyNumberFormat="1" applyFont="1" applyFill="1" applyBorder="1" applyAlignment="1" applyProtection="1">
      <alignment horizontal="center" vertical="center"/>
      <protection locked="0"/>
    </xf>
    <xf numFmtId="192" fontId="23" fillId="51" borderId="11" xfId="1" applyNumberFormat="1" applyFont="1" applyFill="1" applyBorder="1" applyAlignment="1" applyProtection="1">
      <alignment horizontal="center" vertical="center"/>
      <protection locked="0"/>
    </xf>
    <xf numFmtId="0" fontId="23" fillId="51" borderId="20" xfId="1" applyFont="1" applyFill="1" applyBorder="1" applyAlignment="1" applyProtection="1">
      <alignment horizontal="right" vertical="center"/>
      <protection locked="0"/>
    </xf>
    <xf numFmtId="177" fontId="23" fillId="51" borderId="28" xfId="1" applyNumberFormat="1" applyFont="1" applyFill="1" applyBorder="1" applyAlignment="1" applyProtection="1">
      <alignment horizontal="center" vertical="center"/>
      <protection locked="0"/>
    </xf>
    <xf numFmtId="194" fontId="23" fillId="51" borderId="28" xfId="1" applyNumberFormat="1" applyFont="1" applyFill="1" applyBorder="1" applyAlignment="1" applyProtection="1">
      <alignment horizontal="center" vertical="center"/>
      <protection locked="0"/>
    </xf>
    <xf numFmtId="0" fontId="14" fillId="51" borderId="18" xfId="1" applyFont="1" applyFill="1" applyBorder="1" applyAlignment="1" applyProtection="1">
      <alignment horizontal="right" vertical="center"/>
      <protection locked="0"/>
    </xf>
    <xf numFmtId="0" fontId="14" fillId="51" borderId="25" xfId="1" applyFont="1" applyFill="1" applyBorder="1" applyAlignment="1" applyProtection="1">
      <alignment horizontal="right" vertical="center"/>
      <protection locked="0"/>
    </xf>
    <xf numFmtId="0" fontId="14" fillId="51" borderId="33" xfId="1" applyFont="1" applyFill="1" applyBorder="1" applyAlignment="1" applyProtection="1">
      <alignment horizontal="right" vertical="center"/>
      <protection locked="0"/>
    </xf>
    <xf numFmtId="0" fontId="169" fillId="51" borderId="18" xfId="1" applyFont="1" applyFill="1" applyBorder="1" applyAlignment="1" applyProtection="1">
      <alignment horizontal="right" vertical="center"/>
      <protection locked="0"/>
    </xf>
    <xf numFmtId="0" fontId="169" fillId="51" borderId="0" xfId="1" applyFont="1" applyFill="1" applyAlignment="1" applyProtection="1">
      <alignment horizontal="right" vertical="center"/>
      <protection locked="0"/>
    </xf>
    <xf numFmtId="193" fontId="23" fillId="51" borderId="28" xfId="1" applyNumberFormat="1" applyFont="1" applyFill="1" applyBorder="1" applyAlignment="1" applyProtection="1">
      <alignment horizontal="center" vertical="center"/>
      <protection locked="0"/>
    </xf>
    <xf numFmtId="192" fontId="23" fillId="51" borderId="28" xfId="1" applyNumberFormat="1" applyFont="1" applyFill="1" applyBorder="1" applyAlignment="1" applyProtection="1">
      <alignment horizontal="center" vertical="center"/>
      <protection locked="0"/>
    </xf>
    <xf numFmtId="0" fontId="43" fillId="5" borderId="100" xfId="2" applyFont="1" applyFill="1" applyBorder="1" applyAlignment="1">
      <alignment horizontal="left" vertical="center"/>
    </xf>
    <xf numFmtId="0" fontId="178" fillId="51" borderId="6" xfId="1" applyFont="1" applyFill="1" applyBorder="1" applyAlignment="1" applyProtection="1">
      <alignment horizontal="right" vertical="center"/>
      <protection locked="0"/>
    </xf>
    <xf numFmtId="0" fontId="167" fillId="51" borderId="6" xfId="1" applyFont="1" applyFill="1" applyBorder="1" applyAlignment="1" applyProtection="1">
      <alignment horizontal="right" vertical="center"/>
      <protection locked="0"/>
    </xf>
    <xf numFmtId="0" fontId="47" fillId="51" borderId="6" xfId="1" applyFont="1" applyFill="1" applyBorder="1" applyAlignment="1" applyProtection="1">
      <alignment horizontal="right" vertical="center"/>
      <protection locked="0"/>
    </xf>
    <xf numFmtId="2" fontId="47" fillId="51" borderId="7" xfId="1" applyNumberFormat="1" applyFont="1" applyFill="1" applyBorder="1" applyAlignment="1" applyProtection="1">
      <alignment horizontal="center" vertical="center"/>
      <protection locked="0"/>
    </xf>
    <xf numFmtId="0" fontId="47" fillId="51" borderId="9" xfId="1" applyFont="1" applyFill="1" applyBorder="1" applyAlignment="1" applyProtection="1">
      <alignment horizontal="right" vertical="center"/>
      <protection locked="0"/>
    </xf>
    <xf numFmtId="171" fontId="47" fillId="5" borderId="10" xfId="1" applyNumberFormat="1" applyFont="1" applyFill="1" applyBorder="1" applyAlignment="1" applyProtection="1">
      <alignment horizontal="center" vertical="center"/>
      <protection locked="0"/>
    </xf>
    <xf numFmtId="0" fontId="177" fillId="51" borderId="6" xfId="1" applyFont="1" applyFill="1" applyBorder="1" applyAlignment="1" applyProtection="1">
      <alignment horizontal="right" vertical="center"/>
      <protection locked="0"/>
    </xf>
    <xf numFmtId="0" fontId="169" fillId="51" borderId="6" xfId="1" applyFont="1" applyFill="1" applyBorder="1" applyAlignment="1" applyProtection="1">
      <alignment horizontal="right" vertical="center"/>
      <protection locked="0"/>
    </xf>
    <xf numFmtId="0" fontId="23" fillId="51" borderId="6" xfId="1" applyFont="1" applyFill="1" applyBorder="1" applyAlignment="1" applyProtection="1">
      <alignment horizontal="right" vertical="center"/>
      <protection locked="0"/>
    </xf>
    <xf numFmtId="196" fontId="23" fillId="5" borderId="7" xfId="1" applyNumberFormat="1" applyFont="1" applyFill="1" applyBorder="1" applyAlignment="1" applyProtection="1">
      <alignment horizontal="center" vertical="center"/>
      <protection locked="0"/>
    </xf>
    <xf numFmtId="0" fontId="179" fillId="51" borderId="6" xfId="1" applyFont="1" applyFill="1" applyBorder="1" applyAlignment="1" applyProtection="1">
      <alignment horizontal="right" vertical="center"/>
      <protection locked="0"/>
    </xf>
    <xf numFmtId="175" fontId="23" fillId="51" borderId="7" xfId="1" applyNumberFormat="1" applyFont="1" applyFill="1" applyBorder="1" applyAlignment="1" applyProtection="1">
      <alignment horizontal="center" vertical="center"/>
      <protection locked="0"/>
    </xf>
    <xf numFmtId="0" fontId="3" fillId="51" borderId="6" xfId="1" applyFont="1" applyFill="1" applyBorder="1" applyAlignment="1" applyProtection="1">
      <alignment horizontal="right" vertical="center"/>
      <protection locked="0"/>
    </xf>
    <xf numFmtId="196" fontId="47" fillId="5" borderId="7" xfId="1" applyNumberFormat="1" applyFont="1" applyFill="1" applyBorder="1" applyAlignment="1" applyProtection="1">
      <alignment horizontal="center" vertical="center"/>
      <protection locked="0"/>
    </xf>
    <xf numFmtId="175" fontId="47" fillId="51" borderId="86" xfId="1" applyNumberFormat="1" applyFont="1" applyFill="1" applyBorder="1" applyAlignment="1" applyProtection="1">
      <alignment horizontal="center" vertical="center"/>
      <protection locked="0"/>
    </xf>
    <xf numFmtId="196" fontId="47" fillId="5" borderId="88" xfId="1" applyNumberFormat="1" applyFont="1" applyFill="1" applyBorder="1" applyAlignment="1" applyProtection="1">
      <alignment horizontal="center" vertical="center"/>
      <protection locked="0"/>
    </xf>
    <xf numFmtId="2" fontId="47" fillId="51" borderId="9" xfId="1" applyNumberFormat="1" applyFont="1" applyFill="1" applyBorder="1" applyAlignment="1" applyProtection="1">
      <alignment horizontal="center" vertical="center"/>
      <protection locked="0"/>
    </xf>
    <xf numFmtId="196" fontId="47" fillId="5" borderId="10" xfId="1" applyNumberFormat="1" applyFont="1" applyFill="1" applyBorder="1" applyAlignment="1" applyProtection="1">
      <alignment horizontal="center" vertical="center"/>
      <protection locked="0"/>
    </xf>
    <xf numFmtId="175" fontId="23" fillId="51" borderId="9" xfId="1" applyNumberFormat="1" applyFont="1" applyFill="1" applyBorder="1" applyAlignment="1" applyProtection="1">
      <alignment horizontal="center" vertical="center"/>
      <protection locked="0"/>
    </xf>
    <xf numFmtId="0" fontId="43" fillId="5" borderId="0" xfId="2" applyFont="1" applyFill="1" applyAlignment="1">
      <alignment horizontal="left" vertical="center"/>
    </xf>
    <xf numFmtId="0" fontId="27" fillId="55" borderId="0" xfId="2" applyFont="1" applyFill="1" applyAlignment="1" applyProtection="1">
      <alignment horizontal="center" vertical="center"/>
      <protection hidden="1"/>
    </xf>
    <xf numFmtId="0" fontId="40" fillId="5" borderId="0" xfId="1" applyFont="1" applyFill="1"/>
    <xf numFmtId="0" fontId="181" fillId="5" borderId="0" xfId="2" applyFont="1" applyFill="1" applyProtection="1">
      <protection hidden="1"/>
    </xf>
    <xf numFmtId="0" fontId="180" fillId="5" borderId="0" xfId="19" applyFont="1" applyFill="1"/>
    <xf numFmtId="0" fontId="183" fillId="5" borderId="0" xfId="1" applyFont="1" applyFill="1"/>
    <xf numFmtId="171" fontId="47" fillId="10" borderId="116" xfId="1" applyNumberFormat="1" applyFont="1" applyFill="1" applyBorder="1" applyAlignment="1" applyProtection="1">
      <alignment horizontal="center" vertical="center"/>
      <protection locked="0"/>
    </xf>
    <xf numFmtId="171" fontId="47" fillId="10" borderId="7" xfId="1" applyNumberFormat="1" applyFont="1" applyFill="1" applyBorder="1" applyAlignment="1" applyProtection="1">
      <alignment horizontal="center" vertical="center"/>
      <protection locked="0"/>
    </xf>
    <xf numFmtId="171" fontId="47" fillId="10" borderId="0" xfId="1" applyNumberFormat="1" applyFont="1" applyFill="1" applyAlignment="1" applyProtection="1">
      <alignment horizontal="center" vertical="center"/>
      <protection locked="0"/>
    </xf>
    <xf numFmtId="171" fontId="47" fillId="10" borderId="21" xfId="1" applyNumberFormat="1" applyFont="1" applyFill="1" applyBorder="1" applyAlignment="1" applyProtection="1">
      <alignment horizontal="center" vertical="center"/>
      <protection locked="0"/>
    </xf>
    <xf numFmtId="171" fontId="47" fillId="10" borderId="23" xfId="1" applyNumberFormat="1" applyFont="1" applyFill="1" applyBorder="1" applyAlignment="1" applyProtection="1">
      <alignment horizontal="center" vertical="center"/>
      <protection locked="0"/>
    </xf>
    <xf numFmtId="0" fontId="23" fillId="5" borderId="71" xfId="2" applyFont="1" applyFill="1" applyBorder="1" applyAlignment="1">
      <alignment horizontal="center" vertical="center"/>
    </xf>
    <xf numFmtId="0" fontId="188" fillId="5" borderId="25" xfId="2" quotePrefix="1" applyFont="1" applyFill="1" applyBorder="1" applyAlignment="1">
      <alignment horizontal="center" vertical="center"/>
    </xf>
    <xf numFmtId="0" fontId="23" fillId="5" borderId="6" xfId="2" applyFont="1" applyFill="1" applyBorder="1" applyAlignment="1">
      <alignment horizontal="left" vertical="center"/>
    </xf>
    <xf numFmtId="0" fontId="23" fillId="5" borderId="0" xfId="2" applyFont="1" applyFill="1" applyAlignment="1">
      <alignment horizontal="left" vertical="center"/>
    </xf>
    <xf numFmtId="0" fontId="3" fillId="5" borderId="0" xfId="1" applyFont="1" applyFill="1"/>
    <xf numFmtId="0" fontId="168" fillId="5" borderId="0" xfId="2" applyFont="1" applyFill="1" applyAlignment="1">
      <alignment horizontal="center" vertical="center" wrapText="1"/>
    </xf>
    <xf numFmtId="0" fontId="168" fillId="5" borderId="7" xfId="2" applyFont="1" applyFill="1" applyBorder="1" applyAlignment="1">
      <alignment horizontal="center" vertical="center" wrapText="1"/>
    </xf>
    <xf numFmtId="0" fontId="189" fillId="5" borderId="6" xfId="2" applyFont="1" applyFill="1" applyBorder="1" applyAlignment="1">
      <alignment horizontal="right" vertical="center"/>
    </xf>
    <xf numFmtId="0" fontId="168" fillId="5" borderId="8" xfId="2" applyFont="1" applyFill="1" applyBorder="1" applyAlignment="1">
      <alignment horizontal="center" vertical="center" wrapText="1"/>
    </xf>
    <xf numFmtId="0" fontId="168" fillId="5" borderId="10" xfId="2" applyFont="1" applyFill="1" applyBorder="1" applyAlignment="1">
      <alignment horizontal="center" vertical="center" wrapText="1"/>
    </xf>
    <xf numFmtId="0" fontId="189" fillId="5" borderId="118" xfId="2" applyFont="1" applyFill="1" applyBorder="1" applyAlignment="1">
      <alignment horizontal="right" vertical="center"/>
    </xf>
    <xf numFmtId="0" fontId="23" fillId="5" borderId="121" xfId="2" applyFont="1" applyFill="1" applyBorder="1" applyAlignment="1">
      <alignment horizontal="left" vertical="center"/>
    </xf>
    <xf numFmtId="0" fontId="23" fillId="5" borderId="122" xfId="2" applyFont="1" applyFill="1" applyBorder="1" applyAlignment="1">
      <alignment horizontal="left" vertical="center"/>
    </xf>
    <xf numFmtId="0" fontId="18" fillId="5" borderId="122" xfId="1" applyFont="1" applyFill="1" applyBorder="1"/>
    <xf numFmtId="0" fontId="168" fillId="5" borderId="123" xfId="2" applyFont="1" applyFill="1" applyBorder="1" applyAlignment="1">
      <alignment horizontal="center" vertical="center" wrapText="1"/>
    </xf>
    <xf numFmtId="0" fontId="3" fillId="5" borderId="8" xfId="1" applyFont="1" applyFill="1" applyBorder="1"/>
    <xf numFmtId="0" fontId="82" fillId="47" borderId="0" xfId="2" applyFont="1" applyFill="1" applyAlignment="1">
      <alignment horizontal="center" vertical="center"/>
    </xf>
    <xf numFmtId="0" fontId="190" fillId="5" borderId="0" xfId="1" applyFont="1" applyFill="1"/>
    <xf numFmtId="2" fontId="17" fillId="51" borderId="0" xfId="1" applyNumberFormat="1" applyFont="1" applyFill="1" applyAlignment="1" applyProtection="1">
      <alignment horizontal="center" vertical="center"/>
      <protection locked="0"/>
    </xf>
    <xf numFmtId="196" fontId="47" fillId="5" borderId="0" xfId="1" applyNumberFormat="1" applyFont="1" applyFill="1" applyAlignment="1" applyProtection="1">
      <alignment horizontal="center" vertical="center"/>
      <protection locked="0"/>
    </xf>
    <xf numFmtId="0" fontId="192" fillId="5" borderId="0" xfId="2" applyFont="1" applyFill="1" applyAlignment="1">
      <alignment horizontal="center" vertical="center"/>
    </xf>
    <xf numFmtId="0" fontId="47" fillId="48" borderId="103" xfId="24" applyFont="1" applyFill="1" applyBorder="1" applyAlignment="1" applyProtection="1">
      <alignment horizontal="left" vertical="center"/>
      <protection locked="0"/>
    </xf>
    <xf numFmtId="0" fontId="47" fillId="48" borderId="74" xfId="24" applyFont="1" applyFill="1" applyBorder="1" applyAlignment="1" applyProtection="1">
      <alignment horizontal="centerContinuous" vertical="center"/>
      <protection locked="0"/>
    </xf>
    <xf numFmtId="0" fontId="47" fillId="48" borderId="75" xfId="24" applyFont="1" applyFill="1" applyBorder="1" applyAlignment="1" applyProtection="1">
      <alignment horizontal="right" vertical="center"/>
      <protection locked="0"/>
    </xf>
    <xf numFmtId="0" fontId="194" fillId="0" borderId="0" xfId="26" applyFont="1"/>
    <xf numFmtId="0" fontId="193" fillId="0" borderId="0" xfId="26"/>
    <xf numFmtId="0" fontId="195" fillId="0" borderId="0" xfId="26" applyFont="1" applyAlignment="1">
      <alignment horizontal="centerContinuous" vertical="center"/>
    </xf>
    <xf numFmtId="0" fontId="193" fillId="0" borderId="0" xfId="26" applyAlignment="1">
      <alignment horizontal="centerContinuous" vertical="center"/>
    </xf>
    <xf numFmtId="0" fontId="193" fillId="0" borderId="0" xfId="26" applyAlignment="1">
      <alignment horizontal="center" vertical="center"/>
    </xf>
    <xf numFmtId="0" fontId="2" fillId="15" borderId="0" xfId="27" applyFont="1"/>
    <xf numFmtId="0" fontId="2" fillId="15" borderId="0" xfId="27" applyFont="1" applyAlignment="1">
      <alignment horizontal="right"/>
    </xf>
    <xf numFmtId="0" fontId="1" fillId="16" borderId="124" xfId="28" applyBorder="1"/>
    <xf numFmtId="0" fontId="1" fillId="16" borderId="124" xfId="28" applyBorder="1" applyAlignment="1">
      <alignment horizontal="right"/>
    </xf>
    <xf numFmtId="0" fontId="194" fillId="0" borderId="0" xfId="26" applyFont="1" applyAlignment="1">
      <alignment wrapText="1"/>
    </xf>
    <xf numFmtId="0" fontId="1" fillId="0" borderId="0" xfId="29" applyAlignment="1">
      <alignment horizontal="left"/>
    </xf>
    <xf numFmtId="0" fontId="1" fillId="16" borderId="125" xfId="30" applyAlignment="1">
      <alignment horizontal="left"/>
    </xf>
    <xf numFmtId="0" fontId="1" fillId="46" borderId="1" xfId="31" applyAlignment="1">
      <alignment horizontal="right"/>
    </xf>
    <xf numFmtId="0" fontId="196" fillId="0" borderId="0" xfId="3" applyFont="1" applyAlignment="1">
      <alignment vertical="center" wrapText="1"/>
    </xf>
    <xf numFmtId="0" fontId="197" fillId="0" borderId="0" xfId="3" applyFont="1"/>
    <xf numFmtId="0" fontId="199" fillId="0" borderId="0" xfId="32" applyFont="1" applyAlignment="1">
      <alignment vertical="center" wrapText="1"/>
    </xf>
    <xf numFmtId="0" fontId="95" fillId="0" borderId="0" xfId="3" applyFont="1"/>
    <xf numFmtId="0" fontId="200" fillId="0" borderId="0" xfId="32" applyFont="1" applyAlignment="1">
      <alignment vertical="center" wrapText="1"/>
    </xf>
    <xf numFmtId="0" fontId="201" fillId="0" borderId="0" xfId="3" applyFont="1" applyAlignment="1">
      <alignment vertical="center"/>
    </xf>
    <xf numFmtId="0" fontId="202" fillId="0" borderId="0" xfId="3" applyFont="1" applyAlignment="1">
      <alignment vertical="center"/>
    </xf>
    <xf numFmtId="0" fontId="7" fillId="0" borderId="0" xfId="3" applyFont="1" applyAlignment="1">
      <alignment horizontal="left" vertical="center"/>
    </xf>
    <xf numFmtId="0" fontId="202" fillId="0" borderId="0" xfId="3" applyFont="1" applyAlignment="1">
      <alignment horizontal="left" vertical="center"/>
    </xf>
    <xf numFmtId="0" fontId="203" fillId="0" borderId="0" xfId="3" applyFont="1" applyAlignment="1">
      <alignment horizontal="left" vertical="center"/>
    </xf>
    <xf numFmtId="0" fontId="204" fillId="0" borderId="126" xfId="3" applyFont="1" applyBorder="1" applyAlignment="1">
      <alignment horizontal="justify" vertical="center"/>
    </xf>
    <xf numFmtId="0" fontId="205" fillId="0" borderId="0" xfId="3" applyFont="1" applyAlignment="1">
      <alignment horizontal="justify" vertical="center" wrapText="1"/>
    </xf>
    <xf numFmtId="0" fontId="207" fillId="0" borderId="0" xfId="3" applyFont="1" applyAlignment="1">
      <alignment horizontal="left" vertical="center" wrapText="1"/>
    </xf>
    <xf numFmtId="0" fontId="206" fillId="0" borderId="0" xfId="3" applyFont="1"/>
    <xf numFmtId="0" fontId="208" fillId="0" borderId="0" xfId="3" applyFont="1" applyAlignment="1">
      <alignment vertical="center" wrapText="1"/>
    </xf>
    <xf numFmtId="15" fontId="209" fillId="0" borderId="0" xfId="3" applyNumberFormat="1" applyFont="1" applyAlignment="1">
      <alignment vertical="center" wrapText="1"/>
    </xf>
    <xf numFmtId="0" fontId="210" fillId="0" borderId="0" xfId="3" applyFont="1" applyAlignment="1">
      <alignment horizontal="left" vertical="center" wrapText="1" indent="1"/>
    </xf>
    <xf numFmtId="0" fontId="211" fillId="0" borderId="0" xfId="3" applyFont="1" applyAlignment="1">
      <alignment vertical="center" wrapText="1"/>
    </xf>
    <xf numFmtId="0" fontId="212" fillId="0" borderId="0" xfId="3" applyFont="1" applyAlignment="1">
      <alignment vertical="center" wrapText="1"/>
    </xf>
    <xf numFmtId="0" fontId="213" fillId="0" borderId="0" xfId="3" applyFont="1" applyAlignment="1">
      <alignment vertical="center" wrapText="1"/>
    </xf>
    <xf numFmtId="0" fontId="212" fillId="0" borderId="0" xfId="3" applyFont="1"/>
    <xf numFmtId="0" fontId="155" fillId="10" borderId="0" xfId="2" applyFont="1" applyFill="1" applyAlignment="1">
      <alignment horizontal="center" vertical="center"/>
    </xf>
    <xf numFmtId="0" fontId="1" fillId="11" borderId="0" xfId="1" applyFill="1"/>
    <xf numFmtId="0" fontId="215" fillId="11" borderId="0" xfId="13" applyFont="1" applyFill="1" applyAlignment="1">
      <alignment vertical="center"/>
    </xf>
    <xf numFmtId="0" fontId="216" fillId="11" borderId="0" xfId="2" applyFont="1" applyFill="1" applyAlignment="1">
      <alignment horizontal="center"/>
    </xf>
    <xf numFmtId="0" fontId="82" fillId="11" borderId="0" xfId="2" applyFont="1" applyFill="1" applyAlignment="1">
      <alignment horizontal="center"/>
    </xf>
    <xf numFmtId="0" fontId="95" fillId="5" borderId="0" xfId="5" applyFont="1" applyFill="1" applyAlignment="1">
      <alignment horizontal="right" vertical="center"/>
    </xf>
    <xf numFmtId="200" fontId="112" fillId="66" borderId="0" xfId="5" applyNumberFormat="1" applyFont="1" applyFill="1" applyAlignment="1">
      <alignment horizontal="center" vertical="center"/>
    </xf>
    <xf numFmtId="0" fontId="217" fillId="11" borderId="0" xfId="1" applyFont="1" applyFill="1" applyAlignment="1">
      <alignment vertical="center"/>
    </xf>
    <xf numFmtId="0" fontId="218" fillId="11" borderId="0" xfId="2" applyFont="1" applyFill="1" applyAlignment="1">
      <alignment vertical="center"/>
    </xf>
    <xf numFmtId="0" fontId="219" fillId="67" borderId="0" xfId="2" applyFont="1" applyFill="1" applyAlignment="1">
      <alignment horizontal="center" vertical="center"/>
    </xf>
    <xf numFmtId="0" fontId="219" fillId="55" borderId="0" xfId="2" applyFont="1" applyFill="1" applyAlignment="1">
      <alignment horizontal="center" vertical="center"/>
    </xf>
    <xf numFmtId="0" fontId="220" fillId="8" borderId="0" xfId="2" applyFont="1" applyFill="1" applyAlignment="1">
      <alignment horizontal="center" vertical="center"/>
    </xf>
    <xf numFmtId="0" fontId="7" fillId="11" borderId="0" xfId="2" applyFont="1" applyFill="1" applyProtection="1">
      <protection hidden="1"/>
    </xf>
    <xf numFmtId="0" fontId="221" fillId="11" borderId="0" xfId="2" applyFont="1" applyFill="1" applyAlignment="1">
      <alignment vertical="center"/>
    </xf>
    <xf numFmtId="0" fontId="18" fillId="8" borderId="0" xfId="1" applyFont="1" applyFill="1"/>
    <xf numFmtId="0" fontId="155" fillId="8" borderId="0" xfId="1" applyFont="1" applyFill="1" applyAlignment="1">
      <alignment horizontal="right" vertical="center"/>
    </xf>
    <xf numFmtId="0" fontId="7" fillId="11" borderId="0" xfId="2" applyFont="1" applyFill="1" applyAlignment="1">
      <alignment vertical="center"/>
    </xf>
    <xf numFmtId="0" fontId="219" fillId="11" borderId="0" xfId="2" applyFont="1" applyFill="1" applyAlignment="1">
      <alignment horizontal="right" vertical="center"/>
    </xf>
    <xf numFmtId="0" fontId="222" fillId="11" borderId="0" xfId="5" applyFont="1" applyFill="1" applyAlignment="1">
      <alignment horizontal="left" vertical="center"/>
    </xf>
    <xf numFmtId="0" fontId="220" fillId="8" borderId="0" xfId="2" applyFont="1" applyFill="1" applyAlignment="1">
      <alignment horizontal="left" vertical="center"/>
    </xf>
    <xf numFmtId="0" fontId="6" fillId="16" borderId="0" xfId="2" applyFill="1" applyProtection="1">
      <protection hidden="1"/>
    </xf>
    <xf numFmtId="0" fontId="82" fillId="11" borderId="0" xfId="2" applyFont="1" applyFill="1" applyAlignment="1">
      <alignment horizontal="center" vertical="top"/>
    </xf>
    <xf numFmtId="0" fontId="1" fillId="11" borderId="0" xfId="33" applyFill="1"/>
    <xf numFmtId="0" fontId="6" fillId="11" borderId="0" xfId="2" applyFill="1"/>
    <xf numFmtId="0" fontId="156" fillId="11" borderId="0" xfId="2" applyFont="1" applyFill="1"/>
    <xf numFmtId="0" fontId="156" fillId="11" borderId="0" xfId="5" applyFont="1" applyFill="1" applyAlignment="1">
      <alignment horizontal="right" vertical="center"/>
    </xf>
    <xf numFmtId="0" fontId="95" fillId="11" borderId="0" xfId="5" applyFont="1" applyFill="1" applyAlignment="1">
      <alignment horizontal="right" vertical="center"/>
    </xf>
    <xf numFmtId="0" fontId="224" fillId="11" borderId="0" xfId="2" applyFont="1" applyFill="1" applyAlignment="1">
      <alignment vertical="center"/>
    </xf>
    <xf numFmtId="0" fontId="225" fillId="11" borderId="0" xfId="1" applyFont="1" applyFill="1" applyAlignment="1">
      <alignment vertical="center"/>
    </xf>
    <xf numFmtId="0" fontId="226" fillId="11" borderId="0" xfId="33" applyFont="1" applyFill="1" applyAlignment="1">
      <alignment vertical="center"/>
    </xf>
    <xf numFmtId="0" fontId="156" fillId="5" borderId="0" xfId="5" applyFont="1" applyFill="1" applyAlignment="1">
      <alignment horizontal="right" vertical="center"/>
    </xf>
    <xf numFmtId="0" fontId="28" fillId="55" borderId="6" xfId="2" applyFont="1" applyFill="1" applyBorder="1" applyAlignment="1" applyProtection="1">
      <alignment horizontal="right" vertical="center"/>
      <protection hidden="1"/>
    </xf>
    <xf numFmtId="0" fontId="182" fillId="8" borderId="0" xfId="34" applyFont="1" applyFill="1" applyBorder="1" applyAlignment="1">
      <alignment horizontal="left" vertical="center"/>
    </xf>
    <xf numFmtId="0" fontId="89" fillId="16" borderId="0" xfId="5" applyFont="1" applyFill="1" applyAlignment="1">
      <alignment horizontal="left" vertical="center"/>
    </xf>
    <xf numFmtId="0" fontId="226" fillId="11" borderId="0" xfId="2" applyFont="1" applyFill="1" applyAlignment="1">
      <alignment horizontal="center" vertical="center"/>
    </xf>
    <xf numFmtId="0" fontId="89" fillId="11" borderId="0" xfId="2" applyFont="1" applyFill="1"/>
    <xf numFmtId="0" fontId="101" fillId="11" borderId="127" xfId="2" applyFont="1" applyFill="1" applyBorder="1"/>
    <xf numFmtId="0" fontId="227" fillId="11" borderId="128" xfId="2" applyFont="1" applyFill="1" applyBorder="1"/>
    <xf numFmtId="0" fontId="227" fillId="11" borderId="128" xfId="5" applyFont="1" applyFill="1" applyBorder="1" applyAlignment="1">
      <alignment horizontal="right" vertical="center"/>
    </xf>
    <xf numFmtId="0" fontId="227" fillId="11" borderId="128" xfId="2" applyFont="1" applyFill="1" applyBorder="1" applyAlignment="1">
      <alignment vertical="center"/>
    </xf>
    <xf numFmtId="0" fontId="227" fillId="11" borderId="129" xfId="2" applyFont="1" applyFill="1" applyBorder="1"/>
    <xf numFmtId="0" fontId="227" fillId="11" borderId="130" xfId="5" applyFont="1" applyFill="1" applyBorder="1" applyAlignment="1">
      <alignment horizontal="center" vertical="center"/>
    </xf>
    <xf numFmtId="0" fontId="229" fillId="11" borderId="0" xfId="5" applyFont="1" applyFill="1" applyAlignment="1">
      <alignment horizontal="left" vertical="center"/>
    </xf>
    <xf numFmtId="0" fontId="227" fillId="11" borderId="0" xfId="5" applyFont="1" applyFill="1" applyAlignment="1">
      <alignment horizontal="right" vertical="center"/>
    </xf>
    <xf numFmtId="0" fontId="227" fillId="11" borderId="0" xfId="2" applyFont="1" applyFill="1" applyAlignment="1">
      <alignment vertical="center"/>
    </xf>
    <xf numFmtId="0" fontId="227" fillId="11" borderId="0" xfId="2" applyFont="1" applyFill="1"/>
    <xf numFmtId="0" fontId="227" fillId="11" borderId="131" xfId="2" applyFont="1" applyFill="1" applyBorder="1"/>
    <xf numFmtId="0" fontId="10" fillId="8" borderId="0" xfId="1" applyFont="1" applyFill="1" applyAlignment="1">
      <alignment vertical="center"/>
    </xf>
    <xf numFmtId="0" fontId="227" fillId="11" borderId="0" xfId="1" applyFont="1" applyFill="1" applyAlignment="1">
      <alignment vertical="center"/>
    </xf>
    <xf numFmtId="0" fontId="149" fillId="11" borderId="0" xfId="2" applyFont="1" applyFill="1" applyAlignment="1">
      <alignment horizontal="right" vertical="center"/>
    </xf>
    <xf numFmtId="0" fontId="230" fillId="11" borderId="0" xfId="2" applyFont="1" applyFill="1"/>
    <xf numFmtId="0" fontId="230" fillId="11" borderId="131" xfId="2" applyFont="1" applyFill="1" applyBorder="1"/>
    <xf numFmtId="49" fontId="190" fillId="5" borderId="6" xfId="1" applyNumberFormat="1" applyFont="1" applyFill="1" applyBorder="1" applyAlignment="1">
      <alignment horizontal="center" vertical="center"/>
    </xf>
    <xf numFmtId="49" fontId="190" fillId="5" borderId="0" xfId="1" applyNumberFormat="1" applyFont="1" applyFill="1" applyAlignment="1">
      <alignment horizontal="center" vertical="center"/>
    </xf>
    <xf numFmtId="0" fontId="149" fillId="11" borderId="0" xfId="1" applyFont="1" applyFill="1" applyAlignment="1">
      <alignment vertical="center"/>
    </xf>
    <xf numFmtId="0" fontId="149" fillId="11" borderId="131" xfId="1" applyFont="1" applyFill="1" applyBorder="1" applyAlignment="1">
      <alignment vertical="center"/>
    </xf>
    <xf numFmtId="49" fontId="232" fillId="5" borderId="6" xfId="1" applyNumberFormat="1" applyFont="1" applyFill="1" applyBorder="1" applyAlignment="1">
      <alignment horizontal="center" vertical="center" wrapText="1"/>
    </xf>
    <xf numFmtId="49" fontId="232" fillId="5" borderId="0" xfId="1" applyNumberFormat="1" applyFont="1" applyFill="1" applyAlignment="1">
      <alignment horizontal="center" vertical="center" wrapText="1"/>
    </xf>
    <xf numFmtId="0" fontId="101" fillId="11" borderId="137" xfId="2" applyFont="1" applyFill="1" applyBorder="1"/>
    <xf numFmtId="0" fontId="233" fillId="11" borderId="138" xfId="2" applyFont="1" applyFill="1" applyBorder="1"/>
    <xf numFmtId="0" fontId="227" fillId="11" borderId="138" xfId="5" applyFont="1" applyFill="1" applyBorder="1" applyAlignment="1">
      <alignment horizontal="right" vertical="center"/>
    </xf>
    <xf numFmtId="0" fontId="227" fillId="11" borderId="138" xfId="2" applyFont="1" applyFill="1" applyBorder="1" applyAlignment="1">
      <alignment vertical="center"/>
    </xf>
    <xf numFmtId="0" fontId="227" fillId="11" borderId="138" xfId="2" applyFont="1" applyFill="1" applyBorder="1"/>
    <xf numFmtId="0" fontId="227" fillId="11" borderId="139" xfId="2" applyFont="1" applyFill="1" applyBorder="1"/>
    <xf numFmtId="0" fontId="157" fillId="11" borderId="0" xfId="5" applyFont="1" applyFill="1" applyAlignment="1">
      <alignment horizontal="right" vertical="center"/>
    </xf>
    <xf numFmtId="0" fontId="89" fillId="11" borderId="0" xfId="5" applyFont="1" applyFill="1" applyAlignment="1">
      <alignment horizontal="right" vertical="center"/>
    </xf>
    <xf numFmtId="0" fontId="156" fillId="11" borderId="127" xfId="2" applyFont="1" applyFill="1" applyBorder="1"/>
    <xf numFmtId="0" fontId="89" fillId="11" borderId="128" xfId="2" applyFont="1" applyFill="1" applyBorder="1"/>
    <xf numFmtId="0" fontId="157" fillId="11" borderId="128" xfId="5" applyFont="1" applyFill="1" applyBorder="1" applyAlignment="1">
      <alignment horizontal="right" vertical="center"/>
    </xf>
    <xf numFmtId="0" fontId="89" fillId="11" borderId="128" xfId="5" applyFont="1" applyFill="1" applyBorder="1" applyAlignment="1">
      <alignment horizontal="right" vertical="center"/>
    </xf>
    <xf numFmtId="0" fontId="89" fillId="11" borderId="128" xfId="2" applyFont="1" applyFill="1" applyBorder="1" applyAlignment="1">
      <alignment vertical="center"/>
    </xf>
    <xf numFmtId="0" fontId="89" fillId="11" borderId="129" xfId="2" applyFont="1" applyFill="1" applyBorder="1"/>
    <xf numFmtId="0" fontId="225" fillId="11" borderId="0" xfId="5" applyFont="1" applyFill="1" applyAlignment="1">
      <alignment horizontal="left" vertical="center"/>
    </xf>
    <xf numFmtId="0" fontId="227" fillId="16" borderId="0" xfId="1" applyFont="1" applyFill="1" applyAlignment="1">
      <alignment vertical="center"/>
    </xf>
    <xf numFmtId="0" fontId="156" fillId="11" borderId="137" xfId="2" applyFont="1" applyFill="1" applyBorder="1"/>
    <xf numFmtId="0" fontId="101" fillId="11" borderId="138" xfId="2" applyFont="1" applyFill="1" applyBorder="1"/>
    <xf numFmtId="0" fontId="101" fillId="11" borderId="139" xfId="2" applyFont="1" applyFill="1" applyBorder="1"/>
    <xf numFmtId="0" fontId="191" fillId="51" borderId="151" xfId="2" applyFont="1" applyFill="1" applyBorder="1" applyProtection="1">
      <protection hidden="1"/>
    </xf>
    <xf numFmtId="0" fontId="191" fillId="51" borderId="152" xfId="2" applyFont="1" applyFill="1" applyBorder="1" applyProtection="1">
      <protection hidden="1"/>
    </xf>
    <xf numFmtId="0" fontId="191" fillId="0" borderId="153" xfId="2" applyFont="1" applyBorder="1" applyProtection="1">
      <protection hidden="1"/>
    </xf>
    <xf numFmtId="0" fontId="227" fillId="11" borderId="129" xfId="2" applyFont="1" applyFill="1" applyBorder="1" applyAlignment="1">
      <alignment vertical="center"/>
    </xf>
    <xf numFmtId="0" fontId="238" fillId="11" borderId="0" xfId="5" applyFont="1" applyFill="1" applyAlignment="1">
      <alignment horizontal="left" vertical="center"/>
    </xf>
    <xf numFmtId="0" fontId="227" fillId="11" borderId="0" xfId="5" applyFont="1" applyFill="1" applyAlignment="1">
      <alignment horizontal="left" vertical="center"/>
    </xf>
    <xf numFmtId="0" fontId="227" fillId="5" borderId="0" xfId="1" applyFont="1" applyFill="1" applyAlignment="1">
      <alignment vertical="center"/>
    </xf>
    <xf numFmtId="0" fontId="149" fillId="5" borderId="0" xfId="2" applyFont="1" applyFill="1" applyAlignment="1">
      <alignment horizontal="right" vertical="center"/>
    </xf>
    <xf numFmtId="0" fontId="227" fillId="5" borderId="131" xfId="2" applyFont="1" applyFill="1" applyBorder="1"/>
    <xf numFmtId="0" fontId="89" fillId="11" borderId="129" xfId="5" applyFont="1" applyFill="1" applyBorder="1" applyAlignment="1">
      <alignment horizontal="right" vertical="center"/>
    </xf>
    <xf numFmtId="0" fontId="89" fillId="11" borderId="131" xfId="5" applyFont="1" applyFill="1" applyBorder="1" applyAlignment="1">
      <alignment horizontal="right" vertical="center"/>
    </xf>
    <xf numFmtId="0" fontId="183" fillId="8" borderId="0" xfId="1" applyFont="1" applyFill="1" applyAlignment="1">
      <alignment vertical="center"/>
    </xf>
    <xf numFmtId="0" fontId="89" fillId="5" borderId="0" xfId="5" applyFont="1" applyFill="1" applyAlignment="1">
      <alignment horizontal="left" vertical="center"/>
    </xf>
    <xf numFmtId="0" fontId="89" fillId="11" borderId="138" xfId="2" applyFont="1" applyFill="1" applyBorder="1"/>
    <xf numFmtId="0" fontId="157" fillId="11" borderId="138" xfId="5" applyFont="1" applyFill="1" applyBorder="1" applyAlignment="1">
      <alignment horizontal="right" vertical="center"/>
    </xf>
    <xf numFmtId="0" fontId="89" fillId="11" borderId="138" xfId="5" applyFont="1" applyFill="1" applyBorder="1" applyAlignment="1">
      <alignment horizontal="right" vertical="center"/>
    </xf>
    <xf numFmtId="0" fontId="89" fillId="11" borderId="139" xfId="5" applyFont="1" applyFill="1" applyBorder="1" applyAlignment="1">
      <alignment horizontal="right" vertical="center"/>
    </xf>
    <xf numFmtId="0" fontId="149" fillId="16" borderId="0" xfId="2" applyFont="1" applyFill="1" applyAlignment="1">
      <alignment horizontal="right" vertical="center"/>
    </xf>
    <xf numFmtId="0" fontId="230" fillId="16" borderId="0" xfId="2" applyFont="1" applyFill="1"/>
    <xf numFmtId="0" fontId="227" fillId="16" borderId="131" xfId="2" applyFont="1" applyFill="1" applyBorder="1"/>
    <xf numFmtId="0" fontId="101" fillId="11" borderId="130" xfId="2" applyFont="1" applyFill="1" applyBorder="1"/>
    <xf numFmtId="0" fontId="27" fillId="11" borderId="138" xfId="2" applyFont="1" applyFill="1" applyBorder="1"/>
    <xf numFmtId="0" fontId="183" fillId="69" borderId="0" xfId="1" applyFont="1" applyFill="1" applyAlignment="1">
      <alignment vertical="center"/>
    </xf>
    <xf numFmtId="0" fontId="101" fillId="16" borderId="0" xfId="5" applyFont="1" applyFill="1" applyAlignment="1">
      <alignment horizontal="right" vertical="center"/>
    </xf>
    <xf numFmtId="0" fontId="230" fillId="11" borderId="154" xfId="2" applyFont="1" applyFill="1" applyBorder="1"/>
    <xf numFmtId="0" fontId="149" fillId="11" borderId="154" xfId="1" applyFont="1" applyFill="1" applyBorder="1" applyAlignment="1">
      <alignment vertical="center"/>
    </xf>
    <xf numFmtId="0" fontId="149" fillId="11" borderId="138" xfId="1" applyFont="1" applyFill="1" applyBorder="1" applyAlignment="1">
      <alignment vertical="center"/>
    </xf>
    <xf numFmtId="0" fontId="89" fillId="11" borderId="0" xfId="5" applyFont="1" applyFill="1" applyAlignment="1">
      <alignment horizontal="left" vertical="center"/>
    </xf>
    <xf numFmtId="0" fontId="89" fillId="11" borderId="138" xfId="2" applyFont="1" applyFill="1" applyBorder="1" applyAlignment="1">
      <alignment vertical="center"/>
    </xf>
    <xf numFmtId="0" fontId="89" fillId="11" borderId="139" xfId="2" applyFont="1" applyFill="1" applyBorder="1"/>
    <xf numFmtId="0" fontId="239" fillId="11" borderId="155" xfId="2" applyFont="1" applyFill="1" applyBorder="1"/>
    <xf numFmtId="0" fontId="230" fillId="11" borderId="156" xfId="2" applyFont="1" applyFill="1" applyBorder="1"/>
    <xf numFmtId="0" fontId="227" fillId="11" borderId="156" xfId="5" applyFont="1" applyFill="1" applyBorder="1" applyAlignment="1">
      <alignment horizontal="right" vertical="center"/>
    </xf>
    <xf numFmtId="0" fontId="230" fillId="11" borderId="156" xfId="5" applyFont="1" applyFill="1" applyBorder="1" applyAlignment="1">
      <alignment horizontal="right" vertical="center"/>
    </xf>
    <xf numFmtId="0" fontId="230" fillId="11" borderId="156" xfId="2" applyFont="1" applyFill="1" applyBorder="1" applyAlignment="1">
      <alignment vertical="center"/>
    </xf>
    <xf numFmtId="0" fontId="230" fillId="11" borderId="157" xfId="2" applyFont="1" applyFill="1" applyBorder="1"/>
    <xf numFmtId="0" fontId="230" fillId="11" borderId="0" xfId="5" applyFont="1" applyFill="1" applyAlignment="1">
      <alignment horizontal="right" vertical="center"/>
    </xf>
    <xf numFmtId="0" fontId="230" fillId="11" borderId="0" xfId="2" applyFont="1" applyFill="1" applyAlignment="1">
      <alignment vertical="center"/>
    </xf>
    <xf numFmtId="0" fontId="239" fillId="11" borderId="158" xfId="2" applyFont="1" applyFill="1" applyBorder="1"/>
    <xf numFmtId="0" fontId="36" fillId="16" borderId="138" xfId="2" applyFont="1" applyFill="1" applyBorder="1"/>
    <xf numFmtId="0" fontId="100" fillId="16" borderId="159" xfId="5" applyFont="1" applyFill="1" applyBorder="1" applyAlignment="1">
      <alignment horizontal="right" vertical="center"/>
    </xf>
    <xf numFmtId="0" fontId="240" fillId="16" borderId="159" xfId="5" applyFont="1" applyFill="1" applyBorder="1" applyAlignment="1">
      <alignment horizontal="right" vertical="center"/>
    </xf>
    <xf numFmtId="0" fontId="230" fillId="11" borderId="159" xfId="2" applyFont="1" applyFill="1" applyBorder="1"/>
    <xf numFmtId="0" fontId="230" fillId="11" borderId="160" xfId="2" applyFont="1" applyFill="1" applyBorder="1"/>
    <xf numFmtId="0" fontId="241" fillId="11" borderId="0" xfId="2" applyFont="1" applyFill="1" applyAlignment="1">
      <alignment horizontal="center" vertical="center"/>
    </xf>
    <xf numFmtId="0" fontId="149" fillId="11" borderId="0" xfId="2" applyFont="1" applyFill="1" applyAlignment="1">
      <alignment horizontal="left" vertical="center"/>
    </xf>
    <xf numFmtId="0" fontId="241" fillId="11" borderId="0" xfId="33" applyFont="1" applyFill="1" applyAlignment="1">
      <alignment vertical="center"/>
    </xf>
    <xf numFmtId="0" fontId="227" fillId="11" borderId="161" xfId="33" applyFont="1" applyFill="1" applyBorder="1" applyAlignment="1">
      <alignment vertical="center"/>
    </xf>
    <xf numFmtId="0" fontId="227" fillId="11" borderId="162" xfId="33" applyFont="1" applyFill="1" applyBorder="1"/>
    <xf numFmtId="0" fontId="10" fillId="8" borderId="162" xfId="1" applyFont="1" applyFill="1" applyBorder="1" applyAlignment="1">
      <alignment vertical="center"/>
    </xf>
    <xf numFmtId="0" fontId="227" fillId="16" borderId="163" xfId="1" applyFont="1" applyFill="1" applyBorder="1" applyAlignment="1">
      <alignment vertical="center"/>
    </xf>
    <xf numFmtId="0" fontId="89" fillId="11" borderId="131" xfId="2" applyFont="1" applyFill="1" applyBorder="1"/>
    <xf numFmtId="0" fontId="101" fillId="16" borderId="0" xfId="2" applyFont="1" applyFill="1" applyAlignment="1">
      <alignment horizontal="center" vertical="center"/>
    </xf>
    <xf numFmtId="0" fontId="242" fillId="8" borderId="0" xfId="1" applyFont="1" applyFill="1" applyAlignment="1">
      <alignment horizontal="center" vertical="center"/>
    </xf>
    <xf numFmtId="0" fontId="241" fillId="11" borderId="0" xfId="2" applyFont="1" applyFill="1" applyAlignment="1">
      <alignment horizontal="left" vertical="center"/>
    </xf>
    <xf numFmtId="0" fontId="227" fillId="11" borderId="137" xfId="2" applyFont="1" applyFill="1" applyBorder="1"/>
    <xf numFmtId="0" fontId="149" fillId="11" borderId="0" xfId="33" applyFont="1" applyFill="1" applyAlignment="1">
      <alignment vertical="center"/>
    </xf>
    <xf numFmtId="0" fontId="100" fillId="16" borderId="0" xfId="33" applyFont="1" applyFill="1" applyAlignment="1">
      <alignment vertical="center"/>
    </xf>
    <xf numFmtId="0" fontId="149" fillId="11" borderId="138" xfId="2" applyFont="1" applyFill="1" applyBorder="1" applyAlignment="1">
      <alignment horizontal="left" vertical="center"/>
    </xf>
    <xf numFmtId="0" fontId="101" fillId="11" borderId="0" xfId="2" applyFont="1" applyFill="1"/>
    <xf numFmtId="0" fontId="101" fillId="11" borderId="155" xfId="2" applyFont="1" applyFill="1" applyBorder="1"/>
    <xf numFmtId="0" fontId="227" fillId="11" borderId="156" xfId="2" applyFont="1" applyFill="1" applyBorder="1"/>
    <xf numFmtId="0" fontId="227" fillId="11" borderId="164" xfId="5" applyFont="1" applyFill="1" applyBorder="1" applyAlignment="1">
      <alignment horizontal="right" vertical="center"/>
    </xf>
    <xf numFmtId="0" fontId="101" fillId="11" borderId="165" xfId="2" applyFont="1" applyFill="1" applyBorder="1"/>
    <xf numFmtId="0" fontId="227" fillId="11" borderId="166" xfId="5" applyFont="1" applyFill="1" applyBorder="1" applyAlignment="1">
      <alignment horizontal="right" vertical="center"/>
    </xf>
    <xf numFmtId="0" fontId="238" fillId="11" borderId="0" xfId="2" applyFont="1" applyFill="1"/>
    <xf numFmtId="0" fontId="227" fillId="11" borderId="166" xfId="2" applyFont="1" applyFill="1" applyBorder="1"/>
    <xf numFmtId="0" fontId="227" fillId="11" borderId="165" xfId="5" applyFont="1" applyFill="1" applyBorder="1" applyAlignment="1">
      <alignment horizontal="center" vertical="center"/>
    </xf>
    <xf numFmtId="0" fontId="241" fillId="11" borderId="0" xfId="2" applyFont="1" applyFill="1" applyAlignment="1">
      <alignment horizontal="right" vertical="center"/>
    </xf>
    <xf numFmtId="0" fontId="227" fillId="11" borderId="0" xfId="2" applyFont="1" applyFill="1" applyAlignment="1">
      <alignment horizontal="left" vertical="center"/>
    </xf>
    <xf numFmtId="203" fontId="99" fillId="69" borderId="0" xfId="1" applyNumberFormat="1" applyFont="1" applyFill="1" applyAlignment="1">
      <alignment horizontal="center" vertical="center"/>
    </xf>
    <xf numFmtId="0" fontId="227" fillId="11" borderId="0" xfId="33" applyFont="1" applyFill="1"/>
    <xf numFmtId="0" fontId="101" fillId="11" borderId="166" xfId="2" applyFont="1" applyFill="1" applyBorder="1"/>
    <xf numFmtId="0" fontId="227" fillId="11" borderId="166" xfId="2" applyFont="1" applyFill="1" applyBorder="1" applyAlignment="1">
      <alignment vertical="center"/>
    </xf>
    <xf numFmtId="0" fontId="101" fillId="11" borderId="158" xfId="2" applyFont="1" applyFill="1" applyBorder="1"/>
    <xf numFmtId="0" fontId="241" fillId="11" borderId="159" xfId="2" applyFont="1" applyFill="1" applyBorder="1" applyAlignment="1">
      <alignment horizontal="left" vertical="center"/>
    </xf>
    <xf numFmtId="0" fontId="227" fillId="11" borderId="159" xfId="2" applyFont="1" applyFill="1" applyBorder="1" applyAlignment="1">
      <alignment vertical="center"/>
    </xf>
    <xf numFmtId="0" fontId="227" fillId="11" borderId="167" xfId="2" applyFont="1" applyFill="1" applyBorder="1" applyAlignment="1">
      <alignment vertical="center"/>
    </xf>
    <xf numFmtId="0" fontId="238" fillId="11" borderId="0" xfId="5" applyFont="1" applyFill="1" applyAlignment="1">
      <alignment horizontal="right" vertical="center"/>
    </xf>
    <xf numFmtId="0" fontId="238" fillId="11" borderId="0" xfId="1" applyFont="1" applyFill="1" applyAlignment="1">
      <alignment vertical="center"/>
    </xf>
    <xf numFmtId="0" fontId="243" fillId="71" borderId="0" xfId="1" applyFont="1" applyFill="1" applyAlignment="1">
      <alignment horizontal="center" vertical="center"/>
    </xf>
    <xf numFmtId="0" fontId="149" fillId="11" borderId="0" xfId="1" applyFont="1" applyFill="1" applyAlignment="1">
      <alignment horizontal="left" vertical="center"/>
    </xf>
    <xf numFmtId="14" fontId="149" fillId="11" borderId="0" xfId="33" applyNumberFormat="1" applyFont="1" applyFill="1" applyAlignment="1">
      <alignment horizontal="center" vertical="center"/>
    </xf>
    <xf numFmtId="0" fontId="227" fillId="11" borderId="131" xfId="2" applyFont="1" applyFill="1" applyBorder="1" applyAlignment="1">
      <alignment vertical="center"/>
    </xf>
    <xf numFmtId="0" fontId="7" fillId="11" borderId="131" xfId="2" applyFont="1" applyFill="1" applyBorder="1" applyAlignment="1">
      <alignment vertical="center"/>
    </xf>
    <xf numFmtId="0" fontId="238" fillId="11" borderId="138" xfId="1" applyFont="1" applyFill="1" applyBorder="1" applyAlignment="1">
      <alignment vertical="center"/>
    </xf>
    <xf numFmtId="14" fontId="244" fillId="11" borderId="0" xfId="2" applyNumberFormat="1" applyFont="1" applyFill="1"/>
    <xf numFmtId="0" fontId="27" fillId="11" borderId="0" xfId="33" applyFont="1" applyFill="1" applyAlignment="1">
      <alignment vertical="center"/>
    </xf>
    <xf numFmtId="0" fontId="245" fillId="11" borderId="0" xfId="2" applyFont="1" applyFill="1" applyAlignment="1">
      <alignment horizontal="center" vertical="center"/>
    </xf>
    <xf numFmtId="0" fontId="27" fillId="11" borderId="0" xfId="2" applyFont="1" applyFill="1" applyAlignment="1">
      <alignment horizontal="left" vertical="center"/>
    </xf>
    <xf numFmtId="0" fontId="246" fillId="11" borderId="0" xfId="5" applyFont="1" applyFill="1" applyAlignment="1">
      <alignment horizontal="right" vertical="center"/>
    </xf>
    <xf numFmtId="0" fontId="246" fillId="11" borderId="0" xfId="2" applyFont="1" applyFill="1" applyAlignment="1">
      <alignment vertical="center"/>
    </xf>
    <xf numFmtId="0" fontId="246" fillId="11" borderId="0" xfId="2" applyFont="1" applyFill="1"/>
    <xf numFmtId="0" fontId="191" fillId="11" borderId="0" xfId="2" applyFont="1" applyFill="1"/>
    <xf numFmtId="0" fontId="17" fillId="11" borderId="0" xfId="2" applyFont="1" applyFill="1" applyAlignment="1">
      <alignment horizontal="left" vertical="center"/>
    </xf>
    <xf numFmtId="203" fontId="190" fillId="11" borderId="0" xfId="1" applyNumberFormat="1" applyFont="1" applyFill="1" applyAlignment="1">
      <alignment horizontal="center" vertical="center"/>
    </xf>
    <xf numFmtId="0" fontId="247" fillId="11" borderId="0" xfId="2" applyFont="1" applyFill="1" applyAlignment="1">
      <alignment horizontal="center" vertical="center"/>
    </xf>
    <xf numFmtId="0" fontId="10" fillId="8" borderId="0" xfId="35" applyFont="1" applyFill="1"/>
    <xf numFmtId="0" fontId="7" fillId="16" borderId="0" xfId="35" applyFont="1" applyFill="1"/>
    <xf numFmtId="0" fontId="84" fillId="16" borderId="0" xfId="2" applyFont="1" applyFill="1"/>
    <xf numFmtId="0" fontId="149" fillId="55" borderId="0" xfId="2" applyFont="1" applyFill="1" applyAlignment="1" applyProtection="1">
      <alignment horizontal="center" vertical="center"/>
      <protection hidden="1"/>
    </xf>
    <xf numFmtId="0" fontId="248" fillId="16" borderId="0" xfId="22" applyFont="1" applyFill="1" applyAlignment="1" applyProtection="1"/>
    <xf numFmtId="0" fontId="191" fillId="16" borderId="0" xfId="2" applyFont="1" applyFill="1"/>
    <xf numFmtId="0" fontId="249" fillId="11" borderId="0" xfId="2" applyFont="1" applyFill="1" applyAlignment="1">
      <alignment vertical="center"/>
    </xf>
    <xf numFmtId="0" fontId="249" fillId="11" borderId="0" xfId="2" applyFont="1" applyFill="1" applyProtection="1">
      <protection hidden="1"/>
    </xf>
    <xf numFmtId="0" fontId="250" fillId="10" borderId="0" xfId="2" applyFont="1" applyFill="1" applyAlignment="1">
      <alignment vertical="center"/>
    </xf>
    <xf numFmtId="0" fontId="1" fillId="0" borderId="0" xfId="1" applyFont="1"/>
    <xf numFmtId="0" fontId="1" fillId="5" borderId="0" xfId="1" applyFont="1" applyFill="1"/>
    <xf numFmtId="0" fontId="7" fillId="5" borderId="0" xfId="2" applyFont="1" applyFill="1" applyProtection="1">
      <protection hidden="1"/>
    </xf>
    <xf numFmtId="0" fontId="18" fillId="5" borderId="0" xfId="2" applyFont="1" applyFill="1" applyAlignment="1" applyProtection="1">
      <alignment vertical="center"/>
      <protection hidden="1"/>
    </xf>
    <xf numFmtId="0" fontId="7" fillId="0" borderId="0" xfId="2" applyFont="1" applyProtection="1">
      <protection hidden="1"/>
    </xf>
    <xf numFmtId="0" fontId="149" fillId="56" borderId="71" xfId="2" applyFont="1" applyFill="1" applyBorder="1" applyAlignment="1">
      <alignment horizontal="center" vertical="center"/>
    </xf>
    <xf numFmtId="0" fontId="24" fillId="5" borderId="0" xfId="2" applyFont="1" applyFill="1" applyAlignment="1" applyProtection="1">
      <alignment vertical="center"/>
      <protection hidden="1"/>
    </xf>
    <xf numFmtId="0" fontId="18" fillId="0" borderId="0" xfId="2" applyFont="1" applyAlignment="1" applyProtection="1">
      <alignment vertical="center"/>
      <protection hidden="1"/>
    </xf>
    <xf numFmtId="0" fontId="8" fillId="56" borderId="33" xfId="2" applyFont="1" applyFill="1" applyBorder="1" applyAlignment="1">
      <alignment horizontal="center" vertical="center"/>
    </xf>
    <xf numFmtId="0" fontId="1" fillId="10" borderId="54" xfId="1" applyFont="1" applyFill="1" applyBorder="1" applyAlignment="1">
      <alignment horizontal="center" vertical="center"/>
    </xf>
    <xf numFmtId="0" fontId="166" fillId="5" borderId="55" xfId="20" applyFont="1" applyFill="1" applyBorder="1" applyAlignment="1">
      <alignment vertical="center"/>
    </xf>
    <xf numFmtId="0" fontId="40" fillId="0" borderId="55" xfId="14" applyFont="1" applyBorder="1"/>
    <xf numFmtId="0" fontId="40" fillId="0" borderId="72" xfId="14" applyFont="1" applyBorder="1"/>
    <xf numFmtId="0" fontId="40" fillId="0" borderId="0" xfId="14" applyFont="1"/>
    <xf numFmtId="0" fontId="18" fillId="5" borderId="55" xfId="2" applyFont="1" applyFill="1" applyBorder="1" applyAlignment="1" applyProtection="1">
      <alignment horizontal="center" vertical="center"/>
      <protection hidden="1"/>
    </xf>
    <xf numFmtId="187" fontId="43" fillId="5" borderId="0" xfId="2" applyNumberFormat="1" applyFont="1" applyFill="1" applyAlignment="1" applyProtection="1">
      <alignment horizontal="center" vertical="center"/>
      <protection hidden="1"/>
    </xf>
    <xf numFmtId="188" fontId="24" fillId="5" borderId="0" xfId="2" applyNumberFormat="1" applyFont="1" applyFill="1" applyAlignment="1" applyProtection="1">
      <alignment horizontal="center" vertical="center"/>
      <protection hidden="1"/>
    </xf>
    <xf numFmtId="165" fontId="18" fillId="16" borderId="7" xfId="5" applyNumberFormat="1" applyFont="1" applyFill="1" applyBorder="1" applyAlignment="1">
      <alignment horizontal="center" vertical="center"/>
    </xf>
    <xf numFmtId="0" fontId="1" fillId="10" borderId="73" xfId="1" applyFont="1" applyFill="1" applyBorder="1" applyAlignment="1">
      <alignment horizontal="center" vertical="center"/>
    </xf>
    <xf numFmtId="0" fontId="166" fillId="5" borderId="75" xfId="20" applyFont="1" applyFill="1" applyBorder="1" applyAlignment="1">
      <alignment vertical="center"/>
    </xf>
    <xf numFmtId="0" fontId="1" fillId="5" borderId="76" xfId="1" applyFont="1" applyFill="1" applyBorder="1"/>
    <xf numFmtId="0" fontId="169" fillId="5" borderId="84" xfId="2" applyFont="1" applyFill="1" applyBorder="1" applyAlignment="1">
      <alignment horizontal="center" vertical="center"/>
    </xf>
    <xf numFmtId="0" fontId="169" fillId="5" borderId="85" xfId="2" applyFont="1" applyFill="1" applyBorder="1" applyAlignment="1">
      <alignment horizontal="center" vertical="center"/>
    </xf>
    <xf numFmtId="49" fontId="1" fillId="5" borderId="90" xfId="1" applyNumberFormat="1" applyFont="1" applyFill="1" applyBorder="1" applyAlignment="1">
      <alignment horizontal="center" vertical="center"/>
    </xf>
    <xf numFmtId="49" fontId="1" fillId="5" borderId="91" xfId="1" applyNumberFormat="1" applyFont="1" applyFill="1" applyBorder="1" applyAlignment="1">
      <alignment horizontal="center" vertical="center"/>
    </xf>
    <xf numFmtId="49" fontId="1" fillId="5" borderId="0" xfId="1" applyNumberFormat="1" applyFont="1" applyFill="1" applyAlignment="1">
      <alignment horizontal="center" vertical="center"/>
    </xf>
    <xf numFmtId="49" fontId="1" fillId="5" borderId="7" xfId="1" applyNumberFormat="1" applyFont="1" applyFill="1" applyBorder="1" applyAlignment="1">
      <alignment horizontal="center" vertical="center"/>
    </xf>
    <xf numFmtId="0" fontId="1" fillId="5" borderId="25" xfId="1" applyFont="1" applyFill="1" applyBorder="1"/>
    <xf numFmtId="0" fontId="1" fillId="5" borderId="27" xfId="1" applyFont="1" applyFill="1" applyBorder="1"/>
    <xf numFmtId="0" fontId="37" fillId="48" borderId="33" xfId="2" applyFont="1" applyFill="1" applyBorder="1" applyAlignment="1">
      <alignment horizontal="center" vertical="center"/>
    </xf>
    <xf numFmtId="0" fontId="2" fillId="5" borderId="55" xfId="2" applyFont="1" applyFill="1" applyBorder="1" applyAlignment="1">
      <alignment horizontal="center"/>
    </xf>
    <xf numFmtId="0" fontId="2" fillId="5" borderId="72" xfId="2" applyFont="1" applyFill="1" applyBorder="1" applyAlignment="1">
      <alignment horizontal="center"/>
    </xf>
    <xf numFmtId="0" fontId="1" fillId="10" borderId="95" xfId="1" applyFont="1" applyFill="1" applyBorder="1" applyAlignment="1">
      <alignment horizontal="center" vertical="center"/>
    </xf>
    <xf numFmtId="0" fontId="166" fillId="5" borderId="96" xfId="20" applyFont="1" applyFill="1" applyBorder="1" applyAlignment="1">
      <alignment vertical="center"/>
    </xf>
    <xf numFmtId="0" fontId="252" fillId="5" borderId="6" xfId="1" applyFont="1" applyFill="1" applyBorder="1"/>
    <xf numFmtId="0" fontId="7" fillId="5" borderId="0" xfId="2" applyFont="1" applyFill="1"/>
    <xf numFmtId="0" fontId="252" fillId="5" borderId="0" xfId="1" applyFont="1" applyFill="1"/>
    <xf numFmtId="0" fontId="7" fillId="5" borderId="7" xfId="2" applyFont="1" applyFill="1" applyBorder="1"/>
    <xf numFmtId="0" fontId="253" fillId="58" borderId="18" xfId="23" applyFont="1" applyFill="1" applyBorder="1" applyAlignment="1">
      <alignment horizontal="center" vertical="center"/>
    </xf>
    <xf numFmtId="0" fontId="254" fillId="58" borderId="0" xfId="23" applyFont="1" applyFill="1" applyAlignment="1" applyProtection="1">
      <alignment horizontal="center" vertical="center"/>
      <protection locked="0"/>
    </xf>
    <xf numFmtId="0" fontId="254" fillId="58" borderId="11" xfId="23" applyFont="1" applyFill="1" applyBorder="1" applyAlignment="1" applyProtection="1">
      <alignment horizontal="center" vertical="center"/>
      <protection locked="0"/>
    </xf>
    <xf numFmtId="189" fontId="255" fillId="59" borderId="18" xfId="23" applyNumberFormat="1" applyFont="1" applyFill="1" applyBorder="1" applyAlignment="1" applyProtection="1">
      <alignment horizontal="center" vertical="center"/>
      <protection locked="0"/>
    </xf>
    <xf numFmtId="0" fontId="255" fillId="59" borderId="0" xfId="23" applyFont="1" applyFill="1" applyAlignment="1" applyProtection="1">
      <alignment horizontal="center" vertical="center"/>
      <protection locked="0"/>
    </xf>
    <xf numFmtId="0" fontId="255" fillId="59" borderId="11" xfId="23" applyFont="1" applyFill="1" applyBorder="1" applyAlignment="1" applyProtection="1">
      <alignment horizontal="center" vertical="center"/>
      <protection locked="0"/>
    </xf>
    <xf numFmtId="189" fontId="256" fillId="58" borderId="18" xfId="23" applyNumberFormat="1" applyFont="1" applyFill="1" applyBorder="1" applyAlignment="1" applyProtection="1">
      <alignment horizontal="center" vertical="center"/>
      <protection locked="0"/>
    </xf>
    <xf numFmtId="0" fontId="47" fillId="0" borderId="0" xfId="23" applyFont="1" applyAlignment="1">
      <alignment horizontal="center" vertical="center"/>
    </xf>
    <xf numFmtId="1" fontId="47" fillId="0" borderId="11" xfId="23" applyNumberFormat="1" applyFont="1" applyBorder="1" applyAlignment="1">
      <alignment horizontal="center" vertical="center"/>
    </xf>
    <xf numFmtId="189" fontId="47" fillId="0" borderId="18" xfId="23" applyNumberFormat="1" applyFont="1" applyBorder="1" applyAlignment="1" applyProtection="1">
      <alignment horizontal="center" vertical="center"/>
      <protection locked="0"/>
    </xf>
    <xf numFmtId="0" fontId="177" fillId="58" borderId="0" xfId="23" applyFont="1" applyFill="1" applyAlignment="1">
      <alignment horizontal="center" vertical="center"/>
    </xf>
    <xf numFmtId="0" fontId="47" fillId="0" borderId="11" xfId="23" applyFont="1" applyBorder="1" applyAlignment="1">
      <alignment horizontal="center" vertical="center"/>
    </xf>
    <xf numFmtId="0" fontId="177" fillId="58" borderId="11" xfId="23" applyFont="1" applyFill="1" applyBorder="1" applyAlignment="1">
      <alignment horizontal="center" vertical="center"/>
    </xf>
    <xf numFmtId="0" fontId="7" fillId="5" borderId="6" xfId="2" applyFont="1" applyFill="1" applyBorder="1"/>
    <xf numFmtId="0" fontId="7" fillId="5" borderId="9" xfId="2" applyFont="1" applyFill="1" applyBorder="1"/>
    <xf numFmtId="0" fontId="7" fillId="5" borderId="8" xfId="2" applyFont="1" applyFill="1" applyBorder="1"/>
    <xf numFmtId="0" fontId="7" fillId="5" borderId="10" xfId="2" applyFont="1" applyFill="1" applyBorder="1"/>
    <xf numFmtId="1" fontId="1" fillId="0" borderId="0" xfId="10" applyNumberFormat="1" applyAlignment="1">
      <alignment horizontal="center"/>
    </xf>
    <xf numFmtId="0" fontId="0" fillId="0" borderId="0" xfId="0" applyAlignment="1">
      <alignment horizontal="center" vertical="center"/>
    </xf>
    <xf numFmtId="0" fontId="234" fillId="0" borderId="0" xfId="0" applyFont="1"/>
    <xf numFmtId="0" fontId="1" fillId="51" borderId="0" xfId="10" applyFill="1"/>
    <xf numFmtId="0" fontId="1" fillId="0" borderId="0" xfId="10"/>
    <xf numFmtId="0" fontId="17" fillId="8" borderId="0" xfId="0" applyFont="1" applyFill="1" applyAlignment="1">
      <alignment vertical="center"/>
    </xf>
    <xf numFmtId="0" fontId="0" fillId="48" borderId="168" xfId="0" applyFill="1" applyBorder="1"/>
    <xf numFmtId="0" fontId="0" fillId="48" borderId="169" xfId="0" applyFill="1" applyBorder="1"/>
    <xf numFmtId="0" fontId="0" fillId="48" borderId="170" xfId="0" applyFill="1" applyBorder="1"/>
    <xf numFmtId="0" fontId="258" fillId="51" borderId="18" xfId="0" applyFont="1" applyFill="1" applyBorder="1" applyAlignment="1">
      <alignment vertical="center"/>
    </xf>
    <xf numFmtId="0" fontId="259" fillId="51" borderId="0" xfId="0" applyFont="1" applyFill="1" applyAlignment="1">
      <alignment vertical="center"/>
    </xf>
    <xf numFmtId="0" fontId="258" fillId="51" borderId="0" xfId="0" applyFont="1" applyFill="1" applyAlignment="1">
      <alignment vertical="center"/>
    </xf>
    <xf numFmtId="0" fontId="258" fillId="51" borderId="11" xfId="0" applyFont="1" applyFill="1" applyBorder="1" applyAlignment="1">
      <alignment vertical="center"/>
    </xf>
    <xf numFmtId="0" fontId="260" fillId="51" borderId="18" xfId="0" applyFont="1" applyFill="1" applyBorder="1" applyAlignment="1">
      <alignment vertical="center"/>
    </xf>
    <xf numFmtId="0" fontId="261" fillId="51" borderId="0" xfId="0" applyFont="1" applyFill="1" applyAlignment="1">
      <alignment vertical="center"/>
    </xf>
    <xf numFmtId="0" fontId="260" fillId="51" borderId="0" xfId="0" applyFont="1" applyFill="1" applyAlignment="1">
      <alignment vertical="center"/>
    </xf>
    <xf numFmtId="0" fontId="260" fillId="51" borderId="11" xfId="0" applyFont="1" applyFill="1" applyBorder="1" applyAlignment="1">
      <alignment vertical="center"/>
    </xf>
    <xf numFmtId="0" fontId="111" fillId="73" borderId="0" xfId="0" applyFont="1" applyFill="1" applyAlignment="1">
      <alignment horizontal="right" vertical="center"/>
    </xf>
    <xf numFmtId="0" fontId="180" fillId="51" borderId="0" xfId="4" applyFont="1" applyFill="1" applyBorder="1" applyAlignment="1">
      <alignment vertical="center"/>
    </xf>
    <xf numFmtId="0" fontId="262" fillId="51" borderId="18" xfId="0" applyFont="1" applyFill="1" applyBorder="1" applyAlignment="1">
      <alignment vertical="center"/>
    </xf>
    <xf numFmtId="0" fontId="263" fillId="51" borderId="18" xfId="0" applyFont="1" applyFill="1" applyBorder="1" applyAlignment="1">
      <alignment vertical="center"/>
    </xf>
    <xf numFmtId="0" fontId="260" fillId="51" borderId="0" xfId="0" applyFont="1" applyFill="1" applyAlignment="1">
      <alignment vertical="center" wrapText="1"/>
    </xf>
    <xf numFmtId="0" fontId="260" fillId="51" borderId="11" xfId="0" applyFont="1" applyFill="1" applyBorder="1" applyAlignment="1">
      <alignment vertical="center" wrapText="1"/>
    </xf>
    <xf numFmtId="0" fontId="264" fillId="51" borderId="18" xfId="0" applyFont="1" applyFill="1" applyBorder="1" applyAlignment="1">
      <alignment vertical="center"/>
    </xf>
    <xf numFmtId="0" fontId="265" fillId="51" borderId="0" xfId="0" applyFont="1" applyFill="1" applyAlignment="1">
      <alignment vertical="center"/>
    </xf>
    <xf numFmtId="0" fontId="266" fillId="51" borderId="0" xfId="0" applyFont="1" applyFill="1" applyAlignment="1">
      <alignment vertical="center"/>
    </xf>
    <xf numFmtId="0" fontId="266" fillId="51" borderId="11" xfId="0" applyFont="1" applyFill="1" applyBorder="1" applyAlignment="1">
      <alignment vertical="center"/>
    </xf>
    <xf numFmtId="0" fontId="266" fillId="51" borderId="0" xfId="0" applyFont="1" applyFill="1" applyAlignment="1">
      <alignment vertical="center" wrapText="1"/>
    </xf>
    <xf numFmtId="0" fontId="266" fillId="51" borderId="11" xfId="0" applyFont="1" applyFill="1" applyBorder="1" applyAlignment="1">
      <alignment vertical="center" wrapText="1"/>
    </xf>
    <xf numFmtId="0" fontId="267" fillId="51" borderId="18" xfId="0" applyFont="1" applyFill="1" applyBorder="1" applyAlignment="1">
      <alignment vertical="center"/>
    </xf>
    <xf numFmtId="0" fontId="268" fillId="51" borderId="0" xfId="0" applyFont="1" applyFill="1" applyAlignment="1">
      <alignment vertical="center"/>
    </xf>
    <xf numFmtId="0" fontId="269" fillId="51" borderId="0" xfId="0" applyFont="1" applyFill="1" applyAlignment="1">
      <alignment vertical="center"/>
    </xf>
    <xf numFmtId="0" fontId="269" fillId="51" borderId="11" xfId="0" applyFont="1" applyFill="1" applyBorder="1" applyAlignment="1">
      <alignment vertical="center"/>
    </xf>
    <xf numFmtId="0" fontId="269" fillId="51" borderId="0" xfId="0" applyFont="1" applyFill="1" applyAlignment="1">
      <alignment vertical="center" wrapText="1"/>
    </xf>
    <xf numFmtId="0" fontId="269" fillId="51" borderId="11" xfId="0" applyFont="1" applyFill="1" applyBorder="1" applyAlignment="1">
      <alignment vertical="center" wrapText="1"/>
    </xf>
    <xf numFmtId="0" fontId="270" fillId="68" borderId="0" xfId="0" applyFont="1" applyFill="1" applyAlignment="1">
      <alignment horizontal="left" vertical="center"/>
    </xf>
    <xf numFmtId="0" fontId="271" fillId="68" borderId="0" xfId="0" applyFont="1" applyFill="1" applyAlignment="1">
      <alignment vertical="center"/>
    </xf>
    <xf numFmtId="0" fontId="271" fillId="68" borderId="0" xfId="0" applyFont="1" applyFill="1" applyAlignment="1">
      <alignment vertical="center" wrapText="1"/>
    </xf>
    <xf numFmtId="0" fontId="271" fillId="68" borderId="11" xfId="0" applyFont="1" applyFill="1" applyBorder="1" applyAlignment="1">
      <alignment vertical="center" wrapText="1"/>
    </xf>
    <xf numFmtId="0" fontId="156" fillId="5" borderId="0" xfId="2" applyFont="1" applyFill="1" applyAlignment="1">
      <alignment vertical="center"/>
    </xf>
    <xf numFmtId="0" fontId="10" fillId="0" borderId="0" xfId="2" applyFont="1" applyAlignment="1">
      <alignment horizontal="right" vertical="center"/>
    </xf>
    <xf numFmtId="0" fontId="84" fillId="67" borderId="0" xfId="2" applyFont="1" applyFill="1" applyAlignment="1">
      <alignment horizontal="center" vertical="center"/>
    </xf>
    <xf numFmtId="0" fontId="37" fillId="13" borderId="11" xfId="2" applyFont="1" applyFill="1" applyBorder="1" applyAlignment="1" applyProtection="1">
      <alignment horizontal="center" vertical="center" textRotation="90"/>
      <protection locked="0"/>
    </xf>
    <xf numFmtId="0" fontId="171" fillId="51" borderId="0" xfId="4" applyFont="1" applyFill="1" applyBorder="1" applyAlignment="1">
      <alignment vertical="center"/>
    </xf>
    <xf numFmtId="0" fontId="266" fillId="51" borderId="18" xfId="0" applyFont="1" applyFill="1" applyBorder="1"/>
    <xf numFmtId="0" fontId="265" fillId="51" borderId="0" xfId="0" applyFont="1" applyFill="1"/>
    <xf numFmtId="0" fontId="273" fillId="48" borderId="20" xfId="0" applyFont="1" applyFill="1" applyBorder="1" applyAlignment="1">
      <alignment vertical="center"/>
    </xf>
    <xf numFmtId="0" fontId="273" fillId="48" borderId="21" xfId="0" applyFont="1" applyFill="1" applyBorder="1" applyAlignment="1">
      <alignment vertical="center"/>
    </xf>
    <xf numFmtId="0" fontId="273" fillId="48" borderId="28" xfId="0" applyFont="1" applyFill="1" applyBorder="1" applyAlignment="1">
      <alignment vertical="center"/>
    </xf>
    <xf numFmtId="0" fontId="47" fillId="5" borderId="0" xfId="1" applyFont="1" applyFill="1"/>
    <xf numFmtId="0" fontId="7" fillId="5" borderId="0" xfId="6" applyFont="1" applyFill="1" applyAlignment="1">
      <alignment vertical="center"/>
    </xf>
    <xf numFmtId="0" fontId="166" fillId="5" borderId="0" xfId="20" applyFont="1" applyFill="1" applyBorder="1" applyAlignment="1">
      <alignment vertical="center"/>
    </xf>
    <xf numFmtId="0" fontId="47" fillId="60" borderId="97" xfId="6" applyFont="1" applyFill="1" applyBorder="1" applyAlignment="1" applyProtection="1">
      <alignment horizontal="centerContinuous" vertical="center"/>
      <protection locked="0"/>
    </xf>
    <xf numFmtId="0" fontId="47" fillId="60" borderId="98" xfId="6" applyFont="1" applyFill="1" applyBorder="1" applyAlignment="1" applyProtection="1">
      <alignment horizontal="centerContinuous" vertical="center"/>
      <protection locked="0"/>
    </xf>
    <xf numFmtId="0" fontId="47" fillId="61" borderId="98" xfId="6" applyFont="1" applyFill="1" applyBorder="1" applyAlignment="1" applyProtection="1">
      <alignment horizontal="centerContinuous" vertical="center"/>
      <protection locked="0"/>
    </xf>
    <xf numFmtId="0" fontId="47" fillId="60" borderId="99" xfId="6" applyFont="1" applyFill="1" applyBorder="1" applyAlignment="1" applyProtection="1">
      <alignment horizontal="right" vertical="center"/>
      <protection locked="0"/>
    </xf>
    <xf numFmtId="0" fontId="1" fillId="10" borderId="92" xfId="1" applyFont="1" applyFill="1" applyBorder="1" applyAlignment="1">
      <alignment horizontal="center" vertical="center"/>
    </xf>
    <xf numFmtId="0" fontId="166" fillId="5" borderId="68" xfId="20" applyFont="1" applyFill="1" applyBorder="1" applyAlignment="1">
      <alignment vertical="center"/>
    </xf>
    <xf numFmtId="0" fontId="166" fillId="5" borderId="100" xfId="20" applyFont="1" applyFill="1" applyBorder="1" applyAlignment="1">
      <alignment vertical="center"/>
    </xf>
    <xf numFmtId="0" fontId="274" fillId="5" borderId="6" xfId="1" applyFont="1" applyFill="1" applyBorder="1" applyAlignment="1" applyProtection="1">
      <alignment horizontal="left" vertical="center"/>
      <protection locked="0"/>
    </xf>
    <xf numFmtId="0" fontId="274" fillId="5" borderId="101" xfId="1" applyFont="1" applyFill="1" applyBorder="1" applyAlignment="1" applyProtection="1">
      <alignment horizontal="right" vertical="center"/>
      <protection locked="0"/>
    </xf>
    <xf numFmtId="168" fontId="275" fillId="62" borderId="11" xfId="1" applyNumberFormat="1" applyFont="1" applyFill="1" applyBorder="1" applyAlignment="1" applyProtection="1">
      <alignment horizontal="center" vertical="center"/>
      <protection locked="0"/>
    </xf>
    <xf numFmtId="0" fontId="274" fillId="5" borderId="0" xfId="1" applyFont="1" applyFill="1" applyAlignment="1" applyProtection="1">
      <alignment horizontal="right" vertical="center"/>
      <protection locked="0"/>
    </xf>
    <xf numFmtId="0" fontId="178" fillId="5" borderId="0" xfId="1" applyFont="1" applyFill="1" applyAlignment="1" applyProtection="1">
      <alignment horizontal="right" vertical="center"/>
      <protection locked="0"/>
    </xf>
    <xf numFmtId="168" fontId="179" fillId="62" borderId="7" xfId="1" applyNumberFormat="1" applyFont="1" applyFill="1" applyBorder="1" applyAlignment="1" applyProtection="1">
      <alignment horizontal="center" vertical="center"/>
      <protection locked="0"/>
    </xf>
    <xf numFmtId="0" fontId="276" fillId="5" borderId="6" xfId="1" applyFont="1" applyFill="1" applyBorder="1" applyAlignment="1" applyProtection="1">
      <alignment horizontal="left" vertical="center"/>
      <protection locked="0"/>
    </xf>
    <xf numFmtId="0" fontId="276" fillId="5" borderId="0" xfId="1" applyFont="1" applyFill="1" applyAlignment="1" applyProtection="1">
      <alignment horizontal="right" vertical="center"/>
      <protection locked="0"/>
    </xf>
    <xf numFmtId="185" fontId="179" fillId="62" borderId="11" xfId="1" applyNumberFormat="1" applyFont="1" applyFill="1" applyBorder="1" applyAlignment="1" applyProtection="1">
      <alignment horizontal="center" vertical="center"/>
      <protection locked="0"/>
    </xf>
    <xf numFmtId="168" fontId="179" fillId="62" borderId="11" xfId="1" applyNumberFormat="1" applyFont="1" applyFill="1" applyBorder="1" applyAlignment="1" applyProtection="1">
      <alignment horizontal="center" vertical="center"/>
      <protection locked="0"/>
    </xf>
    <xf numFmtId="168" fontId="275" fillId="62" borderId="7" xfId="1" applyNumberFormat="1" applyFont="1" applyFill="1" applyBorder="1" applyAlignment="1" applyProtection="1">
      <alignment horizontal="center" vertical="center"/>
      <protection locked="0"/>
    </xf>
    <xf numFmtId="0" fontId="23" fillId="5" borderId="6" xfId="1" applyFont="1" applyFill="1" applyBorder="1" applyAlignment="1" applyProtection="1">
      <alignment horizontal="left" vertical="center"/>
      <protection locked="0"/>
    </xf>
    <xf numFmtId="0" fontId="23" fillId="5" borderId="0" xfId="1" applyFont="1" applyFill="1" applyAlignment="1" applyProtection="1">
      <alignment horizontal="right" vertical="center"/>
      <protection locked="0"/>
    </xf>
    <xf numFmtId="168" fontId="18" fillId="5" borderId="11" xfId="1" applyNumberFormat="1" applyFont="1" applyFill="1" applyBorder="1" applyAlignment="1" applyProtection="1">
      <alignment horizontal="center" vertical="center"/>
      <protection locked="0"/>
    </xf>
    <xf numFmtId="0" fontId="7" fillId="5" borderId="0" xfId="1" applyFont="1" applyFill="1" applyAlignment="1" applyProtection="1">
      <alignment horizontal="right" vertical="center"/>
      <protection locked="0"/>
    </xf>
    <xf numFmtId="168" fontId="18" fillId="5" borderId="7" xfId="1" applyNumberFormat="1" applyFont="1" applyFill="1" applyBorder="1" applyAlignment="1" applyProtection="1">
      <alignment horizontal="center" vertical="center"/>
      <protection locked="0"/>
    </xf>
    <xf numFmtId="0" fontId="7" fillId="5" borderId="54" xfId="1" applyFont="1" applyFill="1" applyBorder="1" applyAlignment="1" applyProtection="1">
      <alignment horizontal="left" vertical="center"/>
      <protection locked="0"/>
    </xf>
    <xf numFmtId="0" fontId="18" fillId="5" borderId="0" xfId="1" applyFont="1" applyFill="1" applyAlignment="1" applyProtection="1">
      <alignment horizontal="right" vertical="center"/>
      <protection locked="0"/>
    </xf>
    <xf numFmtId="185" fontId="18" fillId="5" borderId="11" xfId="1" applyNumberFormat="1" applyFont="1" applyFill="1" applyBorder="1" applyAlignment="1" applyProtection="1">
      <alignment horizontal="center" vertical="center"/>
      <protection locked="0"/>
    </xf>
    <xf numFmtId="185" fontId="18" fillId="5" borderId="7" xfId="1" applyNumberFormat="1" applyFont="1" applyFill="1" applyBorder="1" applyAlignment="1" applyProtection="1">
      <alignment horizontal="center" vertical="center"/>
      <protection locked="0"/>
    </xf>
    <xf numFmtId="0" fontId="7" fillId="10" borderId="102" xfId="1" applyFont="1" applyFill="1" applyBorder="1" applyAlignment="1" applyProtection="1">
      <alignment horizontal="left" vertical="center"/>
      <protection locked="0"/>
    </xf>
    <xf numFmtId="0" fontId="7" fillId="10" borderId="68" xfId="1" applyFont="1" applyFill="1" applyBorder="1" applyAlignment="1" applyProtection="1">
      <alignment horizontal="right" vertical="center"/>
      <protection locked="0"/>
    </xf>
    <xf numFmtId="168" fontId="18" fillId="10" borderId="68" xfId="1" applyNumberFormat="1" applyFont="1" applyFill="1" applyBorder="1" applyAlignment="1" applyProtection="1">
      <alignment horizontal="center" vertical="center"/>
      <protection locked="0"/>
    </xf>
    <xf numFmtId="0" fontId="7" fillId="10" borderId="68" xfId="2" applyFont="1" applyFill="1" applyBorder="1" applyProtection="1">
      <protection hidden="1"/>
    </xf>
    <xf numFmtId="0" fontId="18" fillId="10" borderId="68" xfId="1" applyFont="1" applyFill="1" applyBorder="1" applyAlignment="1" applyProtection="1">
      <alignment horizontal="right" vertical="center"/>
      <protection locked="0"/>
    </xf>
    <xf numFmtId="185" fontId="18" fillId="10" borderId="68" xfId="1" applyNumberFormat="1" applyFont="1" applyFill="1" applyBorder="1" applyAlignment="1" applyProtection="1">
      <alignment horizontal="center" vertical="center"/>
      <protection locked="0"/>
    </xf>
    <xf numFmtId="185" fontId="18" fillId="10" borderId="100" xfId="1" applyNumberFormat="1" applyFont="1" applyFill="1" applyBorder="1" applyAlignment="1" applyProtection="1">
      <alignment horizontal="center" vertical="center"/>
      <protection locked="0"/>
    </xf>
    <xf numFmtId="0" fontId="178" fillId="5" borderId="6" xfId="1" applyFont="1" applyFill="1" applyBorder="1" applyAlignment="1" applyProtection="1">
      <alignment horizontal="left" vertical="center"/>
      <protection locked="0"/>
    </xf>
    <xf numFmtId="0" fontId="276" fillId="5" borderId="0" xfId="1" applyFont="1" applyFill="1" applyAlignment="1" applyProtection="1">
      <alignment horizontal="right" vertical="center" wrapText="1"/>
      <protection locked="0"/>
    </xf>
    <xf numFmtId="191" fontId="277" fillId="62" borderId="11" xfId="1" applyNumberFormat="1" applyFont="1" applyFill="1" applyBorder="1" applyAlignment="1" applyProtection="1">
      <alignment horizontal="center" vertical="center"/>
      <protection locked="0"/>
    </xf>
    <xf numFmtId="0" fontId="18" fillId="5" borderId="34" xfId="1" applyFont="1" applyFill="1" applyBorder="1" applyAlignment="1" applyProtection="1">
      <alignment horizontal="left" vertical="center"/>
      <protection locked="0"/>
    </xf>
    <xf numFmtId="0" fontId="18" fillId="5" borderId="21" xfId="1" applyFont="1" applyFill="1" applyBorder="1" applyAlignment="1" applyProtection="1">
      <alignment horizontal="right" vertical="center"/>
      <protection locked="0"/>
    </xf>
    <xf numFmtId="185" fontId="18" fillId="5" borderId="28" xfId="1" applyNumberFormat="1" applyFont="1" applyFill="1" applyBorder="1" applyAlignment="1" applyProtection="1">
      <alignment horizontal="center" vertical="center"/>
      <protection locked="0"/>
    </xf>
    <xf numFmtId="0" fontId="7" fillId="5" borderId="21" xfId="1" applyFont="1" applyFill="1" applyBorder="1" applyAlignment="1" applyProtection="1">
      <alignment horizontal="right" vertical="center"/>
      <protection locked="0"/>
    </xf>
    <xf numFmtId="168" fontId="18" fillId="5" borderId="28" xfId="1" applyNumberFormat="1" applyFont="1" applyFill="1" applyBorder="1" applyAlignment="1" applyProtection="1">
      <alignment horizontal="center" vertical="center"/>
      <protection locked="0"/>
    </xf>
    <xf numFmtId="185" fontId="18" fillId="5" borderId="23" xfId="1" applyNumberFormat="1" applyFont="1" applyFill="1" applyBorder="1" applyAlignment="1" applyProtection="1">
      <alignment horizontal="center" vertical="center"/>
      <protection locked="0"/>
    </xf>
    <xf numFmtId="0" fontId="7" fillId="5" borderId="0" xfId="2" applyFont="1" applyFill="1" applyAlignment="1">
      <alignment horizontal="center" vertical="center" wrapText="1"/>
    </xf>
    <xf numFmtId="0" fontId="7" fillId="5" borderId="0" xfId="2" applyFont="1" applyFill="1" applyAlignment="1">
      <alignment horizontal="centerContinuous" vertical="center"/>
    </xf>
    <xf numFmtId="0" fontId="166" fillId="5" borderId="94" xfId="20" applyFont="1" applyFill="1" applyBorder="1" applyAlignment="1">
      <alignment vertical="center"/>
    </xf>
    <xf numFmtId="169" fontId="176" fillId="18" borderId="11" xfId="1" applyNumberFormat="1" applyFont="1" applyFill="1" applyBorder="1" applyAlignment="1" applyProtection="1">
      <alignment horizontal="center" vertical="center"/>
      <protection locked="0"/>
    </xf>
    <xf numFmtId="192" fontId="176" fillId="62" borderId="11" xfId="1" applyNumberFormat="1" applyFont="1" applyFill="1" applyBorder="1" applyAlignment="1" applyProtection="1">
      <alignment horizontal="center" vertical="center"/>
      <protection locked="0"/>
    </xf>
    <xf numFmtId="169" fontId="177" fillId="62" borderId="11" xfId="1" applyNumberFormat="1" applyFont="1" applyFill="1" applyBorder="1" applyAlignment="1" applyProtection="1">
      <alignment horizontal="center" vertical="center"/>
      <protection locked="0"/>
    </xf>
    <xf numFmtId="191" fontId="177" fillId="62" borderId="11" xfId="1" applyNumberFormat="1" applyFont="1" applyFill="1" applyBorder="1" applyAlignment="1" applyProtection="1">
      <alignment horizontal="center" vertical="center"/>
      <protection locked="0"/>
    </xf>
    <xf numFmtId="192" fontId="177" fillId="62" borderId="11" xfId="1" applyNumberFormat="1" applyFont="1" applyFill="1" applyBorder="1" applyAlignment="1" applyProtection="1">
      <alignment horizontal="center" vertical="center"/>
      <protection locked="0"/>
    </xf>
    <xf numFmtId="169" fontId="177" fillId="62" borderId="26" xfId="1" applyNumberFormat="1" applyFont="1" applyFill="1" applyBorder="1" applyAlignment="1" applyProtection="1">
      <alignment horizontal="center" vertical="center"/>
      <protection locked="0"/>
    </xf>
    <xf numFmtId="192" fontId="14" fillId="62" borderId="11" xfId="1" applyNumberFormat="1" applyFont="1" applyFill="1" applyBorder="1" applyAlignment="1" applyProtection="1">
      <alignment horizontal="center" vertical="center"/>
      <protection locked="0"/>
    </xf>
    <xf numFmtId="192" fontId="14" fillId="62" borderId="26" xfId="1" applyNumberFormat="1" applyFont="1" applyFill="1" applyBorder="1" applyAlignment="1" applyProtection="1">
      <alignment horizontal="center" vertical="center"/>
      <protection locked="0"/>
    </xf>
    <xf numFmtId="191" fontId="169" fillId="62" borderId="11" xfId="1" applyNumberFormat="1" applyFont="1" applyFill="1" applyBorder="1" applyAlignment="1" applyProtection="1">
      <alignment horizontal="center" vertical="center"/>
      <protection locked="0"/>
    </xf>
    <xf numFmtId="192" fontId="169" fillId="62" borderId="11" xfId="1" applyNumberFormat="1" applyFont="1" applyFill="1" applyBorder="1" applyAlignment="1" applyProtection="1">
      <alignment horizontal="center" vertical="center"/>
      <protection locked="0"/>
    </xf>
    <xf numFmtId="0" fontId="70" fillId="5" borderId="0" xfId="1" applyFont="1" applyFill="1" applyAlignment="1">
      <alignment vertical="center"/>
    </xf>
    <xf numFmtId="0" fontId="70" fillId="5" borderId="0" xfId="1" applyFont="1" applyFill="1"/>
    <xf numFmtId="0" fontId="169" fillId="5" borderId="0" xfId="1" applyFont="1" applyFill="1"/>
    <xf numFmtId="0" fontId="1" fillId="10" borderId="102" xfId="1" applyFont="1" applyFill="1" applyBorder="1" applyAlignment="1">
      <alignment horizontal="center" vertical="center"/>
    </xf>
    <xf numFmtId="195" fontId="178" fillId="62" borderId="7" xfId="1" applyNumberFormat="1" applyFont="1" applyFill="1" applyBorder="1" applyAlignment="1" applyProtection="1">
      <alignment horizontal="center" vertical="center"/>
      <protection locked="0"/>
    </xf>
    <xf numFmtId="195" fontId="278" fillId="62" borderId="7" xfId="1" applyNumberFormat="1" applyFont="1" applyFill="1" applyBorder="1" applyAlignment="1" applyProtection="1">
      <alignment horizontal="center" vertical="center"/>
      <protection locked="0"/>
    </xf>
    <xf numFmtId="191" fontId="167" fillId="62" borderId="7" xfId="1" applyNumberFormat="1" applyFont="1" applyFill="1" applyBorder="1" applyAlignment="1" applyProtection="1">
      <alignment horizontal="center" vertical="center"/>
      <protection locked="0"/>
    </xf>
    <xf numFmtId="195" fontId="177" fillId="62" borderId="7" xfId="1" applyNumberFormat="1" applyFont="1" applyFill="1" applyBorder="1" applyAlignment="1" applyProtection="1">
      <alignment horizontal="center" vertical="center"/>
      <protection locked="0"/>
    </xf>
    <xf numFmtId="191" fontId="169" fillId="62" borderId="7" xfId="1" applyNumberFormat="1" applyFont="1" applyFill="1" applyBorder="1" applyAlignment="1" applyProtection="1">
      <alignment horizontal="center" vertical="center"/>
      <protection locked="0"/>
    </xf>
    <xf numFmtId="195" fontId="179" fillId="62" borderId="7" xfId="1" applyNumberFormat="1" applyFont="1" applyFill="1" applyBorder="1" applyAlignment="1" applyProtection="1">
      <alignment horizontal="center" vertical="center"/>
      <protection locked="0"/>
    </xf>
    <xf numFmtId="191" fontId="3" fillId="62" borderId="7" xfId="1" applyNumberFormat="1" applyFont="1" applyFill="1" applyBorder="1" applyAlignment="1" applyProtection="1">
      <alignment horizontal="center" vertical="center"/>
      <protection locked="0"/>
    </xf>
    <xf numFmtId="0" fontId="1" fillId="5" borderId="6" xfId="1" applyFont="1" applyFill="1" applyBorder="1"/>
    <xf numFmtId="0" fontId="1" fillId="5" borderId="7" xfId="1" applyFont="1" applyFill="1" applyBorder="1"/>
    <xf numFmtId="0" fontId="166" fillId="5" borderId="0" xfId="19" applyFont="1" applyFill="1"/>
    <xf numFmtId="0" fontId="47" fillId="5" borderId="0" xfId="2" applyFont="1" applyFill="1" applyAlignment="1">
      <alignment horizontal="left" vertical="center"/>
    </xf>
    <xf numFmtId="0" fontId="29" fillId="39" borderId="0" xfId="2" applyFont="1" applyFill="1" applyAlignment="1">
      <alignment horizontal="left" vertical="center"/>
    </xf>
    <xf numFmtId="0" fontId="81" fillId="39" borderId="0" xfId="2" applyFont="1" applyFill="1" applyAlignment="1">
      <alignment horizontal="centerContinuous" vertical="center"/>
    </xf>
    <xf numFmtId="0" fontId="81" fillId="39" borderId="0" xfId="2" applyFont="1" applyFill="1" applyAlignment="1">
      <alignment horizontal="center" vertical="center"/>
    </xf>
    <xf numFmtId="0" fontId="19" fillId="5" borderId="0" xfId="19" applyFont="1" applyFill="1" applyAlignment="1">
      <alignment horizontal="left" vertical="center"/>
    </xf>
    <xf numFmtId="0" fontId="10" fillId="5" borderId="0" xfId="2" applyFont="1" applyFill="1" applyAlignment="1">
      <alignment horizontal="centerContinuous" vertical="center"/>
    </xf>
    <xf numFmtId="0" fontId="10" fillId="5" borderId="0" xfId="2" applyFont="1" applyFill="1" applyAlignment="1">
      <alignment horizontal="center" vertical="center"/>
    </xf>
    <xf numFmtId="0" fontId="1" fillId="5" borderId="0" xfId="1" applyFont="1" applyFill="1" applyAlignment="1">
      <alignment horizontal="right"/>
    </xf>
    <xf numFmtId="2" fontId="18" fillId="64" borderId="110" xfId="1" applyNumberFormat="1" applyFont="1" applyFill="1" applyBorder="1" applyAlignment="1" applyProtection="1">
      <alignment horizontal="center" vertical="center" wrapText="1"/>
      <protection locked="0"/>
    </xf>
    <xf numFmtId="0" fontId="1" fillId="10" borderId="0" xfId="1" applyFont="1" applyFill="1"/>
    <xf numFmtId="174" fontId="37" fillId="10" borderId="111" xfId="1" applyNumberFormat="1" applyFont="1" applyFill="1" applyBorder="1" applyAlignment="1">
      <alignment horizontal="center" vertical="center"/>
    </xf>
    <xf numFmtId="0" fontId="7" fillId="10" borderId="112" xfId="1" applyFont="1" applyFill="1" applyBorder="1" applyAlignment="1">
      <alignment horizontal="center" vertical="center"/>
    </xf>
    <xf numFmtId="2" fontId="37" fillId="10" borderId="113" xfId="1" applyNumberFormat="1" applyFont="1" applyFill="1" applyBorder="1" applyAlignment="1">
      <alignment horizontal="center" vertical="center"/>
    </xf>
    <xf numFmtId="9" fontId="37" fillId="63" borderId="29" xfId="1" applyNumberFormat="1" applyFont="1" applyFill="1" applyBorder="1" applyAlignment="1">
      <alignment horizontal="center" vertical="center"/>
    </xf>
    <xf numFmtId="0" fontId="47" fillId="10" borderId="0" xfId="6" applyFont="1" applyFill="1" applyAlignment="1">
      <alignment horizontal="centerContinuous" vertical="center"/>
    </xf>
    <xf numFmtId="0" fontId="1" fillId="63" borderId="0" xfId="1" applyFont="1" applyFill="1" applyAlignment="1">
      <alignment horizontal="centerContinuous" vertical="center" wrapText="1"/>
    </xf>
    <xf numFmtId="0" fontId="37" fillId="63" borderId="0" xfId="6" applyFont="1" applyFill="1" applyAlignment="1">
      <alignment horizontal="right" vertical="center"/>
    </xf>
    <xf numFmtId="165" fontId="274" fillId="18" borderId="114" xfId="6" applyNumberFormat="1" applyFont="1" applyFill="1" applyBorder="1" applyAlignment="1">
      <alignment horizontal="center" vertical="center"/>
    </xf>
    <xf numFmtId="9" fontId="69" fillId="63" borderId="115" xfId="1" applyNumberFormat="1" applyFont="1" applyFill="1" applyBorder="1" applyAlignment="1">
      <alignment horizontal="center" vertical="center"/>
    </xf>
    <xf numFmtId="199" fontId="7" fillId="65" borderId="7" xfId="1" applyNumberFormat="1" applyFont="1" applyFill="1" applyBorder="1" applyAlignment="1">
      <alignment horizontal="centerContinuous" vertical="center" wrapText="1"/>
    </xf>
    <xf numFmtId="177" fontId="178" fillId="62" borderId="29" xfId="1" applyNumberFormat="1" applyFont="1" applyFill="1" applyBorder="1" applyAlignment="1">
      <alignment horizontal="center" vertical="center"/>
    </xf>
    <xf numFmtId="0" fontId="177" fillId="62" borderId="0" xfId="6" applyFont="1" applyFill="1" applyAlignment="1">
      <alignment horizontal="left" vertical="center"/>
    </xf>
    <xf numFmtId="191" fontId="278" fillId="18" borderId="0" xfId="1" applyNumberFormat="1" applyFont="1" applyFill="1" applyAlignment="1" applyProtection="1">
      <alignment horizontal="center" vertical="center"/>
      <protection locked="0"/>
    </xf>
    <xf numFmtId="191" fontId="278" fillId="62" borderId="0" xfId="1" applyNumberFormat="1" applyFont="1" applyFill="1" applyAlignment="1" applyProtection="1">
      <alignment horizontal="center" vertical="center"/>
      <protection locked="0"/>
    </xf>
    <xf numFmtId="177" fontId="178" fillId="62" borderId="117" xfId="1" applyNumberFormat="1" applyFont="1" applyFill="1" applyBorder="1" applyAlignment="1">
      <alignment horizontal="center" vertical="center"/>
    </xf>
    <xf numFmtId="0" fontId="177" fillId="62" borderId="21" xfId="6" applyFont="1" applyFill="1" applyBorder="1" applyAlignment="1">
      <alignment horizontal="left" vertical="center"/>
    </xf>
    <xf numFmtId="191" fontId="278" fillId="62" borderId="21" xfId="1" applyNumberFormat="1" applyFont="1" applyFill="1" applyBorder="1" applyAlignment="1" applyProtection="1">
      <alignment horizontal="center" vertical="center"/>
      <protection locked="0"/>
    </xf>
    <xf numFmtId="191" fontId="24" fillId="10" borderId="25" xfId="25" applyNumberFormat="1" applyFont="1" applyFill="1" applyBorder="1" applyAlignment="1" applyProtection="1">
      <alignment horizontal="center" vertical="center" wrapText="1"/>
      <protection locked="0"/>
    </xf>
    <xf numFmtId="197" fontId="24" fillId="10" borderId="27" xfId="25" applyNumberFormat="1" applyFont="1" applyFill="1" applyBorder="1" applyAlignment="1" applyProtection="1">
      <alignment horizontal="center" vertical="center" wrapText="1"/>
      <protection locked="0"/>
    </xf>
    <xf numFmtId="0" fontId="1" fillId="5" borderId="9" xfId="1" applyFont="1" applyFill="1" applyBorder="1"/>
    <xf numFmtId="0" fontId="1" fillId="5" borderId="8" xfId="1" applyFont="1" applyFill="1" applyBorder="1"/>
    <xf numFmtId="0" fontId="1" fillId="5" borderId="119" xfId="1" applyFont="1" applyFill="1" applyBorder="1"/>
    <xf numFmtId="0" fontId="1" fillId="0" borderId="119" xfId="1" applyFont="1" applyBorder="1"/>
    <xf numFmtId="0" fontId="1" fillId="0" borderId="120" xfId="1" applyFont="1" applyBorder="1"/>
    <xf numFmtId="0" fontId="234" fillId="5" borderId="0" xfId="1" applyFont="1" applyFill="1" applyAlignment="1">
      <alignment vertical="center"/>
    </xf>
    <xf numFmtId="0" fontId="71" fillId="5" borderId="0" xfId="2" applyFont="1" applyFill="1" applyAlignment="1">
      <alignment horizontal="center" vertical="center" wrapText="1"/>
    </xf>
    <xf numFmtId="0" fontId="71" fillId="5" borderId="0" xfId="2" applyFont="1" applyFill="1" applyProtection="1">
      <protection hidden="1"/>
    </xf>
    <xf numFmtId="0" fontId="71" fillId="5" borderId="0" xfId="2" applyFont="1" applyFill="1" applyAlignment="1">
      <alignment horizontal="center" vertical="center"/>
    </xf>
    <xf numFmtId="0" fontId="71" fillId="5" borderId="0" xfId="2" applyFont="1" applyFill="1" applyAlignment="1">
      <alignment horizontal="centerContinuous" vertical="center"/>
    </xf>
    <xf numFmtId="0" fontId="234" fillId="5" borderId="0" xfId="1" applyFont="1" applyFill="1"/>
    <xf numFmtId="0" fontId="280" fillId="5" borderId="0" xfId="19" applyFont="1" applyFill="1"/>
    <xf numFmtId="0" fontId="104" fillId="5" borderId="0" xfId="1" applyFont="1" applyFill="1"/>
    <xf numFmtId="1" fontId="281" fillId="21" borderId="7" xfId="5" applyNumberFormat="1" applyFont="1" applyFill="1" applyBorder="1" applyAlignment="1">
      <alignment horizontal="center" vertical="center"/>
    </xf>
    <xf numFmtId="168" fontId="71" fillId="5" borderId="7" xfId="2" applyNumberFormat="1" applyFont="1" applyFill="1" applyBorder="1" applyAlignment="1">
      <alignment horizontal="center" vertical="center"/>
    </xf>
    <xf numFmtId="0" fontId="281" fillId="16" borderId="6" xfId="2" applyFont="1" applyFill="1" applyBorder="1" applyAlignment="1">
      <alignment horizontal="left" vertical="center"/>
    </xf>
    <xf numFmtId="0" fontId="30" fillId="5" borderId="0" xfId="2" applyFont="1" applyFill="1" applyBorder="1" applyAlignment="1">
      <alignment horizontal="left"/>
    </xf>
    <xf numFmtId="0" fontId="31" fillId="16" borderId="0" xfId="2" applyFont="1" applyFill="1" applyBorder="1" applyAlignment="1">
      <alignment vertical="center" wrapText="1"/>
    </xf>
    <xf numFmtId="0" fontId="100" fillId="5" borderId="6" xfId="2" applyFont="1" applyFill="1" applyBorder="1" applyAlignment="1">
      <alignment horizontal="left" vertical="center"/>
    </xf>
    <xf numFmtId="0" fontId="34" fillId="5" borderId="0" xfId="2" applyFont="1" applyFill="1" applyBorder="1" applyAlignment="1">
      <alignment horizontal="left" vertical="center"/>
    </xf>
    <xf numFmtId="0" fontId="1" fillId="5" borderId="0" xfId="1" applyFill="1" applyBorder="1"/>
    <xf numFmtId="0" fontId="37" fillId="5" borderId="0" xfId="2" applyFont="1" applyFill="1" applyBorder="1"/>
    <xf numFmtId="166" fontId="100" fillId="8" borderId="6" xfId="2" applyNumberFormat="1" applyFont="1" applyFill="1" applyBorder="1" applyAlignment="1" applyProtection="1">
      <alignment horizontal="center" vertical="center"/>
      <protection hidden="1"/>
    </xf>
    <xf numFmtId="0" fontId="39" fillId="5" borderId="0" xfId="2" applyFont="1" applyFill="1" applyBorder="1" applyAlignment="1">
      <alignment horizontal="left" vertical="center"/>
    </xf>
    <xf numFmtId="167" fontId="71" fillId="5" borderId="6" xfId="2" applyNumberFormat="1" applyFont="1" applyFill="1" applyBorder="1" applyAlignment="1" applyProtection="1">
      <alignment horizontal="center" vertical="center"/>
      <protection hidden="1"/>
    </xf>
    <xf numFmtId="0" fontId="30" fillId="5" borderId="0" xfId="2" applyFont="1" applyFill="1" applyBorder="1" applyAlignment="1">
      <alignment horizontal="left" vertical="center"/>
    </xf>
    <xf numFmtId="0" fontId="36" fillId="5" borderId="0" xfId="2" applyFont="1" applyFill="1" applyBorder="1" applyAlignment="1">
      <alignment horizontal="center" vertical="center"/>
    </xf>
    <xf numFmtId="0" fontId="1" fillId="5" borderId="0" xfId="1" applyFill="1" applyBorder="1" applyAlignment="1">
      <alignment horizontal="right" vertical="center"/>
    </xf>
    <xf numFmtId="167" fontId="71" fillId="5" borderId="0" xfId="2" applyNumberFormat="1" applyFont="1" applyFill="1" applyBorder="1" applyAlignment="1" applyProtection="1">
      <alignment vertical="center"/>
      <protection hidden="1"/>
    </xf>
    <xf numFmtId="0" fontId="1" fillId="0" borderId="0" xfId="1" applyBorder="1"/>
    <xf numFmtId="0" fontId="17" fillId="5" borderId="0" xfId="2" applyFont="1" applyFill="1" applyBorder="1" applyAlignment="1">
      <alignment horizontal="right" vertical="center"/>
    </xf>
    <xf numFmtId="167" fontId="46" fillId="5" borderId="6" xfId="2" applyNumberFormat="1" applyFont="1" applyFill="1" applyBorder="1" applyAlignment="1" applyProtection="1">
      <alignment horizontal="left" vertical="center"/>
      <protection hidden="1"/>
    </xf>
    <xf numFmtId="0" fontId="43" fillId="5" borderId="0" xfId="2" applyFont="1" applyFill="1" applyBorder="1" applyAlignment="1">
      <alignment vertical="center"/>
    </xf>
    <xf numFmtId="0" fontId="7" fillId="5" borderId="0" xfId="2" applyFont="1" applyFill="1" applyBorder="1" applyAlignment="1">
      <alignment vertical="center"/>
    </xf>
    <xf numFmtId="0" fontId="7" fillId="5" borderId="0" xfId="2" applyFont="1" applyFill="1" applyBorder="1" applyAlignment="1">
      <alignment horizontal="right" vertical="center"/>
    </xf>
    <xf numFmtId="0" fontId="18" fillId="5" borderId="0" xfId="2" applyFont="1" applyFill="1" applyBorder="1" applyAlignment="1">
      <alignment horizontal="right" vertical="center"/>
    </xf>
    <xf numFmtId="168" fontId="23" fillId="5" borderId="0" xfId="2" applyNumberFormat="1" applyFont="1" applyFill="1" applyBorder="1" applyAlignment="1">
      <alignment horizontal="center" vertical="center"/>
    </xf>
    <xf numFmtId="0" fontId="30" fillId="5" borderId="0" xfId="2" applyFont="1" applyFill="1" applyBorder="1" applyAlignment="1">
      <alignment horizontal="right" vertical="center"/>
    </xf>
    <xf numFmtId="0" fontId="83" fillId="5" borderId="0" xfId="2" applyFont="1" applyFill="1" applyBorder="1" applyAlignment="1">
      <alignment horizontal="right" vertical="center"/>
    </xf>
    <xf numFmtId="167" fontId="7" fillId="10" borderId="8" xfId="2" applyNumberFormat="1" applyFont="1" applyFill="1" applyBorder="1" applyAlignment="1" applyProtection="1">
      <alignment horizontal="center" vertical="center"/>
      <protection hidden="1"/>
    </xf>
    <xf numFmtId="0" fontId="46" fillId="5" borderId="8" xfId="2" applyFont="1" applyFill="1" applyBorder="1" applyAlignment="1">
      <alignment horizontal="left" vertical="center"/>
    </xf>
    <xf numFmtId="0" fontId="7" fillId="5" borderId="8" xfId="2" applyFont="1" applyFill="1" applyBorder="1" applyAlignment="1">
      <alignment horizontal="right" vertical="center"/>
    </xf>
    <xf numFmtId="0" fontId="47" fillId="5" borderId="8" xfId="1" applyFont="1" applyFill="1" applyBorder="1" applyAlignment="1">
      <alignment horizontal="right"/>
    </xf>
    <xf numFmtId="0" fontId="24" fillId="5" borderId="8" xfId="2" applyFont="1" applyFill="1" applyBorder="1" applyAlignment="1">
      <alignment horizontal="right" vertical="center"/>
    </xf>
    <xf numFmtId="168" fontId="47" fillId="5" borderId="10" xfId="2" applyNumberFormat="1" applyFont="1" applyFill="1" applyBorder="1" applyAlignment="1">
      <alignment horizontal="center" vertical="center"/>
    </xf>
    <xf numFmtId="0" fontId="283" fillId="8" borderId="9" xfId="2" applyFont="1" applyFill="1" applyBorder="1" applyAlignment="1">
      <alignment horizontal="center" vertical="center"/>
    </xf>
    <xf numFmtId="166" fontId="283" fillId="18" borderId="8" xfId="2" applyNumberFormat="1" applyFont="1" applyFill="1" applyBorder="1" applyAlignment="1" applyProtection="1">
      <alignment horizontal="center" vertical="center"/>
      <protection hidden="1"/>
    </xf>
    <xf numFmtId="0" fontId="284" fillId="16" borderId="21" xfId="2" applyFont="1" applyFill="1" applyBorder="1" applyAlignment="1" applyProtection="1">
      <alignment horizontal="center" vertical="center" wrapText="1"/>
      <protection hidden="1"/>
    </xf>
    <xf numFmtId="0" fontId="285" fillId="8" borderId="21" xfId="2" applyFont="1" applyFill="1" applyBorder="1" applyAlignment="1" applyProtection="1">
      <alignment horizontal="center" vertical="center" wrapText="1"/>
      <protection hidden="1"/>
    </xf>
    <xf numFmtId="0" fontId="82" fillId="24" borderId="21" xfId="2" applyFont="1" applyFill="1" applyBorder="1" applyAlignment="1" applyProtection="1">
      <alignment horizontal="center" vertical="center" wrapText="1"/>
      <protection hidden="1"/>
    </xf>
    <xf numFmtId="0" fontId="56" fillId="25" borderId="21" xfId="2" applyFont="1" applyFill="1" applyBorder="1" applyAlignment="1" applyProtection="1">
      <alignment horizontal="center" vertical="center" wrapText="1"/>
      <protection hidden="1"/>
    </xf>
    <xf numFmtId="0" fontId="56" fillId="26" borderId="21" xfId="2" applyFont="1" applyFill="1" applyBorder="1" applyAlignment="1" applyProtection="1">
      <alignment horizontal="center" vertical="center" wrapText="1"/>
      <protection hidden="1"/>
    </xf>
    <xf numFmtId="0" fontId="56" fillId="27" borderId="21" xfId="2" applyFont="1" applyFill="1" applyBorder="1" applyAlignment="1" applyProtection="1">
      <alignment horizontal="center" vertical="center" wrapText="1"/>
      <protection hidden="1"/>
    </xf>
    <xf numFmtId="170" fontId="287" fillId="16" borderId="31" xfId="2" applyNumberFormat="1" applyFont="1" applyFill="1" applyBorder="1" applyAlignment="1">
      <alignment horizontal="center" vertical="center"/>
    </xf>
    <xf numFmtId="172" fontId="288" fillId="16" borderId="31" xfId="2" applyNumberFormat="1" applyFont="1" applyFill="1" applyBorder="1" applyAlignment="1">
      <alignment horizontal="center" vertical="center"/>
    </xf>
    <xf numFmtId="166" fontId="289" fillId="16" borderId="32" xfId="2" applyNumberFormat="1" applyFont="1" applyFill="1" applyBorder="1" applyAlignment="1" applyProtection="1">
      <alignment horizontal="center" vertical="center"/>
      <protection hidden="1"/>
    </xf>
    <xf numFmtId="173" fontId="290" fillId="16" borderId="32" xfId="2" applyNumberFormat="1" applyFont="1" applyFill="1" applyBorder="1" applyAlignment="1" applyProtection="1">
      <alignment horizontal="center" vertical="center"/>
      <protection hidden="1"/>
    </xf>
    <xf numFmtId="169" fontId="289" fillId="16" borderId="32" xfId="2" applyNumberFormat="1" applyFont="1" applyFill="1" applyBorder="1" applyAlignment="1" applyProtection="1">
      <alignment horizontal="center" vertical="center"/>
      <protection hidden="1"/>
    </xf>
    <xf numFmtId="0" fontId="286" fillId="16" borderId="31" xfId="2" applyFont="1" applyFill="1" applyBorder="1" applyAlignment="1">
      <alignment horizontal="center" vertical="center"/>
    </xf>
    <xf numFmtId="0" fontId="14" fillId="28" borderId="30" xfId="2" applyFont="1" applyFill="1" applyBorder="1" applyAlignment="1">
      <alignment horizontal="center" vertical="center"/>
    </xf>
    <xf numFmtId="0" fontId="89" fillId="11" borderId="0" xfId="2" applyFont="1" applyFill="1" applyAlignment="1">
      <alignment horizontal="centerContinuous" vertical="center"/>
    </xf>
    <xf numFmtId="0" fontId="6" fillId="11" borderId="0" xfId="2" applyFill="1" applyAlignment="1">
      <alignment horizontal="centerContinuous" vertical="center"/>
    </xf>
    <xf numFmtId="0" fontId="32" fillId="10" borderId="3" xfId="2" applyFont="1" applyFill="1" applyBorder="1" applyAlignment="1" applyProtection="1">
      <alignment horizontal="center" vertical="center"/>
      <protection hidden="1"/>
    </xf>
    <xf numFmtId="0" fontId="164" fillId="5" borderId="4" xfId="2" applyFont="1" applyFill="1" applyBorder="1" applyAlignment="1" applyProtection="1">
      <alignment vertical="center"/>
      <protection hidden="1"/>
    </xf>
    <xf numFmtId="0" fontId="103" fillId="5" borderId="4" xfId="2" applyFont="1" applyFill="1" applyBorder="1" applyAlignment="1" applyProtection="1">
      <alignment horizontal="left" vertical="center"/>
      <protection hidden="1"/>
    </xf>
    <xf numFmtId="0" fontId="95" fillId="5" borderId="4" xfId="2" applyFont="1" applyFill="1" applyBorder="1" applyAlignment="1">
      <alignment horizontal="center" vertical="center"/>
    </xf>
    <xf numFmtId="0" fontId="95" fillId="5" borderId="5" xfId="2" applyFont="1" applyFill="1" applyBorder="1" applyAlignment="1">
      <alignment horizontal="center" vertical="center"/>
    </xf>
    <xf numFmtId="0" fontId="165" fillId="16" borderId="6" xfId="2" applyFont="1" applyFill="1" applyBorder="1" applyAlignment="1" applyProtection="1">
      <alignment horizontal="center" vertical="center"/>
      <protection hidden="1"/>
    </xf>
    <xf numFmtId="0" fontId="164" fillId="5" borderId="0" xfId="2" applyFont="1" applyFill="1" applyBorder="1" applyAlignment="1" applyProtection="1">
      <alignment vertical="center"/>
      <protection hidden="1"/>
    </xf>
    <xf numFmtId="0" fontId="165" fillId="5" borderId="0" xfId="2" applyFont="1" applyFill="1" applyBorder="1" applyAlignment="1" applyProtection="1">
      <alignment horizontal="left" vertical="center"/>
      <protection hidden="1"/>
    </xf>
    <xf numFmtId="0" fontId="103" fillId="5" borderId="0" xfId="2" applyFont="1" applyFill="1" applyBorder="1" applyAlignment="1" applyProtection="1">
      <alignment horizontal="left" vertical="center"/>
      <protection hidden="1"/>
    </xf>
    <xf numFmtId="0" fontId="103" fillId="5" borderId="7" xfId="2" applyFont="1" applyFill="1" applyBorder="1" applyAlignment="1" applyProtection="1">
      <alignment horizontal="left" vertical="center"/>
      <protection hidden="1"/>
    </xf>
    <xf numFmtId="0" fontId="165" fillId="5" borderId="7" xfId="2" applyFont="1" applyFill="1" applyBorder="1" applyAlignment="1" applyProtection="1">
      <alignment horizontal="left" vertical="center"/>
      <protection hidden="1"/>
    </xf>
    <xf numFmtId="0" fontId="165" fillId="16" borderId="9" xfId="2" applyFont="1" applyFill="1" applyBorder="1" applyAlignment="1" applyProtection="1">
      <alignment horizontal="center" vertical="center"/>
      <protection hidden="1"/>
    </xf>
    <xf numFmtId="0" fontId="165" fillId="5" borderId="8" xfId="2" applyFont="1" applyFill="1" applyBorder="1" applyAlignment="1" applyProtection="1">
      <alignment horizontal="left" vertical="center"/>
      <protection hidden="1"/>
    </xf>
    <xf numFmtId="0" fontId="165" fillId="5" borderId="10" xfId="2" applyFont="1" applyFill="1" applyBorder="1" applyAlignment="1" applyProtection="1">
      <alignment horizontal="left" vertical="center"/>
      <protection hidden="1"/>
    </xf>
    <xf numFmtId="1" fontId="17" fillId="10" borderId="4" xfId="2" applyNumberFormat="1" applyFont="1" applyFill="1" applyBorder="1" applyAlignment="1" applyProtection="1">
      <alignment horizontal="center" vertical="center"/>
      <protection hidden="1"/>
    </xf>
    <xf numFmtId="1" fontId="17" fillId="10" borderId="0" xfId="2" applyNumberFormat="1" applyFont="1" applyFill="1" applyBorder="1" applyAlignment="1" applyProtection="1">
      <alignment horizontal="center" vertical="center"/>
      <protection hidden="1"/>
    </xf>
    <xf numFmtId="0" fontId="10" fillId="14" borderId="5" xfId="0" applyFont="1" applyFill="1" applyBorder="1" applyAlignment="1">
      <alignment horizontal="center" vertical="center" wrapText="1"/>
    </xf>
    <xf numFmtId="0" fontId="10" fillId="14" borderId="7" xfId="0" applyFont="1" applyFill="1" applyBorder="1" applyAlignment="1">
      <alignment horizontal="center" vertical="center" wrapText="1"/>
    </xf>
    <xf numFmtId="0" fontId="36" fillId="5" borderId="0" xfId="2" applyFont="1" applyFill="1" applyBorder="1" applyAlignment="1">
      <alignment horizontal="right" vertical="center" wrapText="1"/>
    </xf>
    <xf numFmtId="1" fontId="282" fillId="18" borderId="0" xfId="5" applyNumberFormat="1" applyFont="1" applyFill="1" applyBorder="1" applyAlignment="1">
      <alignment horizontal="center" vertical="center"/>
    </xf>
    <xf numFmtId="0" fontId="24" fillId="5" borderId="0" xfId="2" applyFont="1" applyFill="1" applyBorder="1" applyAlignment="1">
      <alignment horizontal="left" vertical="center" wrapText="1"/>
    </xf>
    <xf numFmtId="0" fontId="86" fillId="11" borderId="0" xfId="2" applyFont="1" applyFill="1" applyAlignment="1">
      <alignment horizontal="center" vertical="center"/>
    </xf>
    <xf numFmtId="165" fontId="92" fillId="29" borderId="0" xfId="5" applyNumberFormat="1" applyFont="1" applyFill="1" applyAlignment="1">
      <alignment horizontal="center" vertical="center"/>
    </xf>
    <xf numFmtId="0" fontId="96" fillId="10" borderId="0" xfId="2" applyFont="1" applyFill="1" applyAlignment="1">
      <alignment horizontal="center" vertical="center"/>
    </xf>
    <xf numFmtId="0" fontId="28" fillId="12" borderId="3" xfId="2" applyFont="1" applyFill="1" applyBorder="1" applyAlignment="1">
      <alignment horizontal="center" vertical="center" wrapText="1"/>
    </xf>
    <xf numFmtId="0" fontId="28" fillId="12" borderId="4" xfId="2" applyFont="1" applyFill="1" applyBorder="1" applyAlignment="1">
      <alignment horizontal="center" vertical="center" wrapText="1"/>
    </xf>
    <xf numFmtId="0" fontId="28" fillId="12" borderId="6" xfId="2" applyFont="1" applyFill="1" applyBorder="1" applyAlignment="1">
      <alignment horizontal="center" vertical="center" wrapText="1"/>
    </xf>
    <xf numFmtId="0" fontId="28" fillId="12" borderId="0" xfId="2" applyFont="1" applyFill="1" applyBorder="1" applyAlignment="1">
      <alignment horizontal="center" vertical="center" wrapText="1"/>
    </xf>
    <xf numFmtId="0" fontId="158" fillId="11" borderId="0" xfId="17" applyFont="1" applyFill="1" applyAlignment="1" applyProtection="1">
      <alignment horizontal="left" vertical="center"/>
    </xf>
    <xf numFmtId="0" fontId="11" fillId="7" borderId="0" xfId="2" applyFont="1" applyFill="1" applyAlignment="1" applyProtection="1">
      <alignment horizontal="center" vertical="center"/>
      <protection hidden="1"/>
    </xf>
    <xf numFmtId="0" fontId="11" fillId="7" borderId="7" xfId="2" applyFont="1" applyFill="1" applyBorder="1" applyAlignment="1" applyProtection="1">
      <alignment horizontal="center" vertical="center"/>
      <protection hidden="1"/>
    </xf>
    <xf numFmtId="164" fontId="13" fillId="5" borderId="0" xfId="2" applyNumberFormat="1" applyFont="1" applyFill="1" applyAlignment="1" applyProtection="1">
      <alignment horizontal="left" vertical="center"/>
      <protection hidden="1"/>
    </xf>
    <xf numFmtId="0" fontId="17" fillId="7" borderId="8" xfId="2" applyFont="1" applyFill="1" applyBorder="1" applyAlignment="1" applyProtection="1">
      <alignment horizontal="center" vertical="center"/>
      <protection hidden="1"/>
    </xf>
    <xf numFmtId="0" fontId="17" fillId="7" borderId="10" xfId="2" applyFont="1" applyFill="1" applyBorder="1" applyAlignment="1" applyProtection="1">
      <alignment horizontal="center" vertical="center"/>
      <protection hidden="1"/>
    </xf>
    <xf numFmtId="1" fontId="24" fillId="10" borderId="0" xfId="2" applyNumberFormat="1" applyFont="1" applyFill="1" applyAlignment="1" applyProtection="1">
      <alignment horizontal="center" vertical="center" wrapText="1"/>
      <protection hidden="1"/>
    </xf>
    <xf numFmtId="1" fontId="24" fillId="10" borderId="11" xfId="2" applyNumberFormat="1" applyFont="1" applyFill="1" applyBorder="1" applyAlignment="1" applyProtection="1">
      <alignment horizontal="center" vertical="center" wrapText="1"/>
      <protection hidden="1"/>
    </xf>
    <xf numFmtId="0" fontId="7" fillId="13" borderId="14" xfId="2" applyFont="1" applyFill="1" applyBorder="1" applyAlignment="1">
      <alignment horizontal="center" vertical="center"/>
    </xf>
    <xf numFmtId="0" fontId="7" fillId="13" borderId="17" xfId="2" applyFont="1" applyFill="1" applyBorder="1" applyAlignment="1">
      <alignment horizontal="center" vertical="center"/>
    </xf>
    <xf numFmtId="0" fontId="28" fillId="12" borderId="15" xfId="2" applyFont="1" applyFill="1" applyBorder="1" applyAlignment="1">
      <alignment horizontal="center" vertical="center" wrapText="1"/>
    </xf>
    <xf numFmtId="0" fontId="28" fillId="12" borderId="18" xfId="2" applyFont="1" applyFill="1" applyBorder="1" applyAlignment="1">
      <alignment horizontal="center" vertical="center" wrapText="1"/>
    </xf>
    <xf numFmtId="0" fontId="28" fillId="12" borderId="0" xfId="2" applyFont="1" applyFill="1" applyAlignment="1">
      <alignment horizontal="center" vertical="center" wrapText="1"/>
    </xf>
    <xf numFmtId="1" fontId="17" fillId="10" borderId="0" xfId="2" applyNumberFormat="1" applyFont="1" applyFill="1" applyAlignment="1" applyProtection="1">
      <alignment horizontal="center" vertical="center"/>
      <protection hidden="1"/>
    </xf>
    <xf numFmtId="0" fontId="8" fillId="6" borderId="3" xfId="2" applyFont="1" applyFill="1" applyBorder="1" applyAlignment="1" applyProtection="1">
      <alignment horizontal="center" vertical="center" textRotation="90"/>
      <protection locked="0"/>
    </xf>
    <xf numFmtId="0" fontId="8" fillId="6" borderId="6" xfId="2" applyFont="1" applyFill="1" applyBorder="1" applyAlignment="1" applyProtection="1">
      <alignment horizontal="center" vertical="center" textRotation="90"/>
      <protection locked="0"/>
    </xf>
    <xf numFmtId="0" fontId="8" fillId="6" borderId="9" xfId="2" applyFont="1" applyFill="1" applyBorder="1" applyAlignment="1" applyProtection="1">
      <alignment horizontal="center" vertical="center" textRotation="90"/>
      <protection locked="0"/>
    </xf>
    <xf numFmtId="0" fontId="9" fillId="5" borderId="4" xfId="2" applyFont="1" applyFill="1" applyBorder="1" applyAlignment="1" applyProtection="1">
      <alignment horizontal="center" vertical="center"/>
      <protection hidden="1"/>
    </xf>
    <xf numFmtId="0" fontId="9" fillId="5" borderId="0" xfId="2" applyFont="1" applyFill="1" applyAlignment="1" applyProtection="1">
      <alignment horizontal="center" vertical="center"/>
      <protection hidden="1"/>
    </xf>
    <xf numFmtId="0" fontId="10" fillId="7" borderId="4" xfId="2" applyFont="1" applyFill="1" applyBorder="1" applyAlignment="1" applyProtection="1">
      <alignment horizontal="center" vertical="center"/>
      <protection hidden="1"/>
    </xf>
    <xf numFmtId="0" fontId="10" fillId="7" borderId="5" xfId="2" applyFont="1" applyFill="1" applyBorder="1" applyAlignment="1" applyProtection="1">
      <alignment horizontal="center" vertical="center"/>
      <protection hidden="1"/>
    </xf>
    <xf numFmtId="0" fontId="17" fillId="13" borderId="3" xfId="2" applyFont="1" applyFill="1" applyBorder="1" applyAlignment="1">
      <alignment horizontal="center" vertical="center" wrapText="1"/>
    </xf>
    <xf numFmtId="0" fontId="17" fillId="13" borderId="4" xfId="2" applyFont="1" applyFill="1" applyBorder="1" applyAlignment="1">
      <alignment horizontal="center" vertical="center" wrapText="1"/>
    </xf>
    <xf numFmtId="0" fontId="17" fillId="13" borderId="5" xfId="2" applyFont="1" applyFill="1" applyBorder="1" applyAlignment="1">
      <alignment horizontal="center" vertical="center" wrapText="1"/>
    </xf>
    <xf numFmtId="0" fontId="17" fillId="13" borderId="6" xfId="2" applyFont="1" applyFill="1" applyBorder="1" applyAlignment="1">
      <alignment horizontal="center" vertical="center" wrapText="1"/>
    </xf>
    <xf numFmtId="0" fontId="17" fillId="13" borderId="0" xfId="2" applyFont="1" applyFill="1" applyAlignment="1">
      <alignment horizontal="center" vertical="center" wrapText="1"/>
    </xf>
    <xf numFmtId="0" fontId="17" fillId="13" borderId="7" xfId="2" applyFont="1" applyFill="1" applyBorder="1" applyAlignment="1">
      <alignment horizontal="center" vertical="center" wrapText="1"/>
    </xf>
    <xf numFmtId="1" fontId="2" fillId="15" borderId="0" xfId="2" applyNumberFormat="1" applyFont="1" applyFill="1" applyAlignment="1" applyProtection="1">
      <alignment horizontal="center" vertical="center" wrapText="1"/>
      <protection hidden="1"/>
    </xf>
    <xf numFmtId="0" fontId="29" fillId="12" borderId="16" xfId="1" applyFont="1" applyFill="1" applyBorder="1" applyAlignment="1">
      <alignment horizontal="center" vertical="center" wrapText="1"/>
    </xf>
    <xf numFmtId="0" fontId="29" fillId="12" borderId="17" xfId="2" applyFont="1" applyFill="1" applyBorder="1" applyAlignment="1">
      <alignment horizontal="center" vertical="center" textRotation="90"/>
    </xf>
    <xf numFmtId="1" fontId="2" fillId="17" borderId="0" xfId="2" applyNumberFormat="1" applyFont="1" applyFill="1" applyAlignment="1" applyProtection="1">
      <alignment horizontal="center" vertical="center" wrapText="1"/>
      <protection hidden="1"/>
    </xf>
    <xf numFmtId="0" fontId="35" fillId="5" borderId="0" xfId="2" applyFont="1" applyFill="1" applyAlignment="1">
      <alignment horizontal="right" vertical="center"/>
    </xf>
    <xf numFmtId="1" fontId="36" fillId="18" borderId="0" xfId="5" applyNumberFormat="1" applyFont="1" applyFill="1" applyAlignment="1">
      <alignment horizontal="center" vertical="center"/>
    </xf>
    <xf numFmtId="0" fontId="38" fillId="19" borderId="6" xfId="2" applyFont="1" applyFill="1" applyBorder="1" applyAlignment="1">
      <alignment horizontal="center" vertical="center"/>
    </xf>
    <xf numFmtId="0" fontId="38" fillId="19" borderId="0" xfId="2" applyFont="1" applyFill="1" applyAlignment="1">
      <alignment horizontal="center" vertical="center"/>
    </xf>
    <xf numFmtId="0" fontId="38" fillId="19" borderId="7" xfId="2" applyFont="1" applyFill="1" applyBorder="1" applyAlignment="1">
      <alignment horizontal="center" vertical="center"/>
    </xf>
    <xf numFmtId="2" fontId="18" fillId="5" borderId="16" xfId="1" applyNumberFormat="1" applyFont="1" applyFill="1" applyBorder="1" applyAlignment="1">
      <alignment horizontal="center" vertical="center" wrapText="1"/>
    </xf>
    <xf numFmtId="1" fontId="24" fillId="20" borderId="0" xfId="2" applyNumberFormat="1" applyFont="1" applyFill="1" applyAlignment="1" applyProtection="1">
      <alignment horizontal="center" vertical="center" wrapText="1"/>
      <protection hidden="1"/>
    </xf>
    <xf numFmtId="167" fontId="18" fillId="5" borderId="0" xfId="2" applyNumberFormat="1" applyFont="1" applyFill="1" applyAlignment="1" applyProtection="1">
      <alignment horizontal="center" vertical="center"/>
      <protection hidden="1"/>
    </xf>
    <xf numFmtId="168" fontId="23" fillId="5" borderId="0" xfId="2" applyNumberFormat="1" applyFont="1" applyFill="1" applyAlignment="1">
      <alignment horizontal="center" vertical="center"/>
    </xf>
    <xf numFmtId="1" fontId="17" fillId="10" borderId="0" xfId="2" applyNumberFormat="1" applyFont="1" applyFill="1" applyAlignment="1" applyProtection="1">
      <alignment horizontal="center" vertical="center" wrapText="1"/>
      <protection hidden="1"/>
    </xf>
    <xf numFmtId="1" fontId="17" fillId="10" borderId="7" xfId="2" applyNumberFormat="1" applyFont="1" applyFill="1" applyBorder="1" applyAlignment="1" applyProtection="1">
      <alignment horizontal="center" vertical="center" wrapText="1"/>
      <protection hidden="1"/>
    </xf>
    <xf numFmtId="1" fontId="24" fillId="22" borderId="0" xfId="2" applyNumberFormat="1" applyFont="1" applyFill="1" applyAlignment="1" applyProtection="1">
      <alignment horizontal="center" vertical="center" wrapText="1"/>
      <protection hidden="1"/>
    </xf>
    <xf numFmtId="0" fontId="47" fillId="5" borderId="16" xfId="5" applyFont="1" applyFill="1" applyBorder="1" applyAlignment="1" applyProtection="1">
      <alignment horizontal="center" vertical="center" wrapText="1"/>
      <protection locked="0"/>
    </xf>
    <xf numFmtId="0" fontId="30" fillId="0" borderId="24" xfId="2" applyFont="1" applyBorder="1" applyAlignment="1">
      <alignment horizontal="center" vertical="center"/>
    </xf>
    <xf numFmtId="0" fontId="30" fillId="0" borderId="0" xfId="2" applyFont="1" applyAlignment="1">
      <alignment horizontal="center" vertical="center"/>
    </xf>
    <xf numFmtId="0" fontId="49" fillId="16" borderId="6" xfId="2" applyFont="1" applyFill="1" applyBorder="1" applyAlignment="1">
      <alignment horizontal="left" vertical="center"/>
    </xf>
    <xf numFmtId="0" fontId="49" fillId="16" borderId="0" xfId="2" applyFont="1" applyFill="1" applyAlignment="1">
      <alignment horizontal="left" vertical="center"/>
    </xf>
    <xf numFmtId="0" fontId="49" fillId="16" borderId="7" xfId="2" applyFont="1" applyFill="1" applyBorder="1" applyAlignment="1">
      <alignment horizontal="left" vertical="center"/>
    </xf>
    <xf numFmtId="1" fontId="2" fillId="23" borderId="0" xfId="2" applyNumberFormat="1" applyFont="1" applyFill="1" applyAlignment="1" applyProtection="1">
      <alignment horizontal="center" vertical="center" wrapText="1"/>
      <protection hidden="1"/>
    </xf>
    <xf numFmtId="0" fontId="1" fillId="5" borderId="16" xfId="1" applyFill="1" applyBorder="1" applyAlignment="1">
      <alignment horizontal="center" vertical="center" wrapText="1"/>
    </xf>
    <xf numFmtId="0" fontId="24" fillId="5" borderId="21" xfId="2" applyFont="1" applyFill="1" applyBorder="1" applyAlignment="1">
      <alignment horizontal="center" vertical="center"/>
    </xf>
    <xf numFmtId="0" fontId="30" fillId="5" borderId="0" xfId="2" applyFont="1" applyFill="1" applyAlignment="1">
      <alignment horizontal="center" vertical="center"/>
    </xf>
    <xf numFmtId="1" fontId="24" fillId="33" borderId="0" xfId="2" applyNumberFormat="1" applyFont="1" applyFill="1" applyAlignment="1" applyProtection="1">
      <alignment horizontal="center" vertical="center" wrapText="1"/>
      <protection hidden="1"/>
    </xf>
    <xf numFmtId="1" fontId="2" fillId="42" borderId="0" xfId="2" applyNumberFormat="1" applyFont="1" applyFill="1" applyAlignment="1" applyProtection="1">
      <alignment horizontal="center" vertical="center" wrapText="1"/>
      <protection hidden="1"/>
    </xf>
    <xf numFmtId="1" fontId="2" fillId="35" borderId="0" xfId="2" applyNumberFormat="1" applyFont="1" applyFill="1" applyAlignment="1" applyProtection="1">
      <alignment horizontal="center" vertical="center" wrapText="1"/>
      <protection hidden="1"/>
    </xf>
    <xf numFmtId="0" fontId="1" fillId="5" borderId="6" xfId="1" applyFill="1" applyBorder="1" applyAlignment="1">
      <alignment horizontal="left" wrapText="1"/>
    </xf>
    <xf numFmtId="0" fontId="1" fillId="5" borderId="0" xfId="1" applyFill="1" applyAlignment="1">
      <alignment horizontal="left" wrapText="1"/>
    </xf>
    <xf numFmtId="0" fontId="1" fillId="5" borderId="7" xfId="1" applyFill="1" applyBorder="1" applyAlignment="1">
      <alignment horizontal="left" wrapText="1"/>
    </xf>
    <xf numFmtId="1" fontId="24" fillId="36" borderId="0" xfId="2" applyNumberFormat="1" applyFont="1" applyFill="1" applyAlignment="1" applyProtection="1">
      <alignment horizontal="center" vertical="center" wrapText="1"/>
      <protection hidden="1"/>
    </xf>
    <xf numFmtId="1" fontId="24" fillId="37" borderId="0" xfId="2" applyNumberFormat="1" applyFont="1" applyFill="1" applyAlignment="1" applyProtection="1">
      <alignment horizontal="center" vertical="center" wrapText="1"/>
      <protection hidden="1"/>
    </xf>
    <xf numFmtId="1" fontId="24" fillId="38" borderId="0" xfId="2" applyNumberFormat="1" applyFont="1" applyFill="1" applyAlignment="1" applyProtection="1">
      <alignment horizontal="center" vertical="center" wrapText="1"/>
      <protection hidden="1"/>
    </xf>
    <xf numFmtId="1" fontId="2" fillId="39" borderId="0" xfId="2" applyNumberFormat="1" applyFont="1" applyFill="1" applyAlignment="1" applyProtection="1">
      <alignment horizontal="center" vertical="center" wrapText="1"/>
      <protection hidden="1"/>
    </xf>
    <xf numFmtId="1" fontId="2" fillId="40" borderId="0" xfId="2" applyNumberFormat="1" applyFont="1" applyFill="1" applyAlignment="1" applyProtection="1">
      <alignment horizontal="center" vertical="center" wrapText="1"/>
      <protection hidden="1"/>
    </xf>
    <xf numFmtId="0" fontId="67" fillId="0" borderId="6" xfId="1" applyFont="1" applyBorder="1" applyAlignment="1">
      <alignment horizontal="center" vertical="center" wrapText="1"/>
    </xf>
    <xf numFmtId="0" fontId="67" fillId="0" borderId="0" xfId="1" applyFont="1" applyAlignment="1">
      <alignment horizontal="center" vertical="center" wrapText="1"/>
    </xf>
    <xf numFmtId="0" fontId="67" fillId="0" borderId="7" xfId="1" applyFont="1" applyBorder="1" applyAlignment="1">
      <alignment horizontal="center" vertical="center" wrapText="1"/>
    </xf>
    <xf numFmtId="1" fontId="24" fillId="41" borderId="0" xfId="2" applyNumberFormat="1" applyFont="1" applyFill="1" applyAlignment="1" applyProtection="1">
      <alignment horizontal="center" vertical="center" wrapText="1"/>
      <protection hidden="1"/>
    </xf>
    <xf numFmtId="1" fontId="24" fillId="4" borderId="0" xfId="2" applyNumberFormat="1" applyFont="1" applyFill="1" applyAlignment="1" applyProtection="1">
      <alignment horizontal="center" vertical="center" wrapText="1"/>
      <protection hidden="1"/>
    </xf>
    <xf numFmtId="1" fontId="24" fillId="43" borderId="0" xfId="2" applyNumberFormat="1" applyFont="1" applyFill="1" applyAlignment="1" applyProtection="1">
      <alignment horizontal="center" vertical="center" wrapText="1"/>
      <protection hidden="1"/>
    </xf>
    <xf numFmtId="2" fontId="23" fillId="18" borderId="6" xfId="9" applyNumberFormat="1" applyFont="1" applyFill="1" applyBorder="1" applyAlignment="1" applyProtection="1">
      <alignment horizontal="left" vertical="center"/>
      <protection locked="0"/>
    </xf>
    <xf numFmtId="2" fontId="23" fillId="18" borderId="0" xfId="9" applyNumberFormat="1" applyFont="1" applyFill="1" applyAlignment="1" applyProtection="1">
      <alignment horizontal="left" vertical="center"/>
      <protection locked="0"/>
    </xf>
    <xf numFmtId="2" fontId="23" fillId="18" borderId="7" xfId="9" applyNumberFormat="1" applyFont="1" applyFill="1" applyBorder="1" applyAlignment="1" applyProtection="1">
      <alignment horizontal="left" vertical="center"/>
      <protection locked="0"/>
    </xf>
    <xf numFmtId="0" fontId="29" fillId="21" borderId="6" xfId="2" applyFont="1" applyFill="1" applyBorder="1" applyAlignment="1">
      <alignment horizontal="center" vertical="center" textRotation="90"/>
    </xf>
    <xf numFmtId="0" fontId="29" fillId="21" borderId="9" xfId="2" applyFont="1" applyFill="1" applyBorder="1" applyAlignment="1">
      <alignment horizontal="center" vertical="center" textRotation="90"/>
    </xf>
    <xf numFmtId="173" fontId="43" fillId="44" borderId="49" xfId="2" applyNumberFormat="1" applyFont="1" applyFill="1" applyBorder="1" applyAlignment="1">
      <alignment horizontal="center" vertical="center"/>
    </xf>
    <xf numFmtId="0" fontId="29" fillId="21" borderId="29" xfId="2" applyFont="1" applyFill="1" applyBorder="1" applyAlignment="1">
      <alignment horizontal="center" vertical="center" textRotation="90"/>
    </xf>
    <xf numFmtId="0" fontId="29" fillId="21" borderId="64" xfId="2" applyFont="1" applyFill="1" applyBorder="1" applyAlignment="1">
      <alignment horizontal="center" vertical="center" textRotation="90"/>
    </xf>
    <xf numFmtId="165" fontId="24" fillId="16" borderId="0" xfId="2" applyNumberFormat="1" applyFont="1" applyFill="1" applyAlignment="1" applyProtection="1">
      <alignment horizontal="center" vertical="center"/>
      <protection hidden="1"/>
    </xf>
    <xf numFmtId="0" fontId="82" fillId="11" borderId="0" xfId="2" applyFont="1" applyFill="1" applyAlignment="1">
      <alignment horizontal="center" vertical="center"/>
    </xf>
    <xf numFmtId="0" fontId="32" fillId="21" borderId="0" xfId="2" applyFont="1" applyFill="1" applyAlignment="1">
      <alignment horizontal="center" vertical="center" wrapText="1"/>
    </xf>
    <xf numFmtId="0" fontId="73" fillId="0" borderId="0" xfId="1" applyFont="1" applyAlignment="1">
      <alignment horizontal="center" vertical="center" wrapText="1"/>
    </xf>
    <xf numFmtId="0" fontId="73" fillId="0" borderId="7" xfId="1" applyFont="1" applyBorder="1" applyAlignment="1">
      <alignment horizontal="center" vertical="center" wrapText="1"/>
    </xf>
    <xf numFmtId="0" fontId="23" fillId="5" borderId="6" xfId="2" applyFont="1" applyFill="1" applyBorder="1" applyAlignment="1" applyProtection="1">
      <alignment horizontal="center" vertical="center" wrapText="1"/>
      <protection locked="0"/>
    </xf>
    <xf numFmtId="0" fontId="23" fillId="5" borderId="0" xfId="2" applyFont="1" applyFill="1" applyAlignment="1" applyProtection="1">
      <alignment horizontal="center" vertical="center" wrapText="1"/>
      <protection locked="0"/>
    </xf>
    <xf numFmtId="0" fontId="23" fillId="5" borderId="7" xfId="2" applyFont="1" applyFill="1" applyBorder="1" applyAlignment="1" applyProtection="1">
      <alignment horizontal="center" vertical="center" wrapText="1"/>
      <protection locked="0"/>
    </xf>
    <xf numFmtId="0" fontId="23" fillId="5" borderId="34" xfId="2" applyFont="1" applyFill="1" applyBorder="1" applyAlignment="1" applyProtection="1">
      <alignment horizontal="center" vertical="center" wrapText="1"/>
      <protection locked="0"/>
    </xf>
    <xf numFmtId="0" fontId="23" fillId="5" borderId="21" xfId="2" applyFont="1" applyFill="1" applyBorder="1" applyAlignment="1" applyProtection="1">
      <alignment horizontal="center" vertical="center" wrapText="1"/>
      <protection locked="0"/>
    </xf>
    <xf numFmtId="0" fontId="23" fillId="5" borderId="23" xfId="2" applyFont="1" applyFill="1" applyBorder="1" applyAlignment="1" applyProtection="1">
      <alignment horizontal="center" vertical="center" wrapText="1"/>
      <protection locked="0"/>
    </xf>
    <xf numFmtId="0" fontId="257" fillId="72" borderId="0" xfId="2" applyFont="1" applyFill="1" applyAlignment="1">
      <alignment horizontal="center" vertical="center"/>
    </xf>
    <xf numFmtId="0" fontId="272" fillId="73" borderId="0" xfId="0" applyFont="1" applyFill="1" applyAlignment="1">
      <alignment horizontal="center" vertical="center"/>
    </xf>
    <xf numFmtId="0" fontId="251" fillId="2" borderId="0" xfId="2" applyFont="1" applyFill="1" applyAlignment="1" applyProtection="1">
      <alignment horizontal="center"/>
      <protection hidden="1"/>
    </xf>
    <xf numFmtId="0" fontId="95" fillId="5" borderId="0" xfId="2" applyFont="1" applyFill="1" applyAlignment="1">
      <alignment horizontal="center" vertical="center" wrapText="1"/>
    </xf>
    <xf numFmtId="49" fontId="29" fillId="56" borderId="3" xfId="2" applyNumberFormat="1" applyFont="1" applyFill="1" applyBorder="1" applyAlignment="1">
      <alignment horizontal="center" vertical="center"/>
    </xf>
    <xf numFmtId="49" fontId="29" fillId="56" borderId="4" xfId="2" applyNumberFormat="1" applyFont="1" applyFill="1" applyBorder="1" applyAlignment="1">
      <alignment horizontal="center" vertical="center"/>
    </xf>
    <xf numFmtId="49" fontId="29" fillId="56" borderId="5" xfId="2" applyNumberFormat="1" applyFont="1" applyFill="1" applyBorder="1" applyAlignment="1">
      <alignment horizontal="center" vertical="center"/>
    </xf>
    <xf numFmtId="0" fontId="43" fillId="54" borderId="7" xfId="2" applyFont="1" applyFill="1" applyBorder="1" applyAlignment="1">
      <alignment horizontal="center" vertical="center" textRotation="90" wrapText="1"/>
    </xf>
    <xf numFmtId="0" fontId="18" fillId="5" borderId="54" xfId="2" applyFont="1" applyFill="1" applyBorder="1" applyAlignment="1" applyProtection="1">
      <alignment horizontal="center" vertical="center"/>
      <protection hidden="1"/>
    </xf>
    <xf numFmtId="0" fontId="18" fillId="5" borderId="55" xfId="2" applyFont="1" applyFill="1" applyBorder="1" applyAlignment="1" applyProtection="1">
      <alignment horizontal="center" vertical="center"/>
      <protection hidden="1"/>
    </xf>
    <xf numFmtId="0" fontId="24" fillId="5" borderId="55" xfId="2" applyFont="1" applyFill="1" applyBorder="1" applyAlignment="1" applyProtection="1">
      <alignment horizontal="center" vertical="center"/>
      <protection hidden="1"/>
    </xf>
    <xf numFmtId="0" fontId="24" fillId="5" borderId="72" xfId="2" applyFont="1" applyFill="1" applyBorder="1" applyAlignment="1" applyProtection="1">
      <alignment horizontal="center" vertical="center"/>
      <protection hidden="1"/>
    </xf>
    <xf numFmtId="181" fontId="169" fillId="18" borderId="6" xfId="2" applyNumberFormat="1" applyFont="1" applyFill="1" applyBorder="1" applyAlignment="1" applyProtection="1">
      <alignment horizontal="center" vertical="center"/>
      <protection hidden="1"/>
    </xf>
    <xf numFmtId="167" fontId="47" fillId="10" borderId="0" xfId="2" applyNumberFormat="1" applyFont="1" applyFill="1" applyAlignment="1" applyProtection="1">
      <alignment horizontal="center" vertical="center"/>
      <protection hidden="1"/>
    </xf>
    <xf numFmtId="180" fontId="169" fillId="18" borderId="6" xfId="2" applyNumberFormat="1" applyFont="1" applyFill="1" applyBorder="1" applyAlignment="1" applyProtection="1">
      <alignment horizontal="center" vertical="center"/>
      <protection hidden="1"/>
    </xf>
    <xf numFmtId="0" fontId="167" fillId="5" borderId="65" xfId="2" applyFont="1" applyFill="1" applyBorder="1" applyAlignment="1">
      <alignment horizontal="center" vertical="center" wrapText="1"/>
    </xf>
    <xf numFmtId="0" fontId="167" fillId="5" borderId="66" xfId="2" applyFont="1" applyFill="1" applyBorder="1" applyAlignment="1">
      <alignment horizontal="center" vertical="center" wrapText="1"/>
    </xf>
    <xf numFmtId="0" fontId="167" fillId="5" borderId="67" xfId="2" applyFont="1" applyFill="1" applyBorder="1" applyAlignment="1">
      <alignment horizontal="center" vertical="center" wrapText="1"/>
    </xf>
    <xf numFmtId="0" fontId="29" fillId="57" borderId="3" xfId="1" applyFont="1" applyFill="1" applyBorder="1" applyAlignment="1">
      <alignment horizontal="center" vertical="center" wrapText="1"/>
    </xf>
    <xf numFmtId="0" fontId="29" fillId="57" borderId="4" xfId="1" applyFont="1" applyFill="1" applyBorder="1" applyAlignment="1">
      <alignment horizontal="center" vertical="center" wrapText="1"/>
    </xf>
    <xf numFmtId="0" fontId="29" fillId="57" borderId="5" xfId="1" applyFont="1" applyFill="1" applyBorder="1" applyAlignment="1">
      <alignment horizontal="center" vertical="center" wrapText="1"/>
    </xf>
    <xf numFmtId="0" fontId="29" fillId="57" borderId="6" xfId="1" applyFont="1" applyFill="1" applyBorder="1" applyAlignment="1">
      <alignment horizontal="center" vertical="center" wrapText="1"/>
    </xf>
    <xf numFmtId="0" fontId="29" fillId="57" borderId="0" xfId="1" applyFont="1" applyFill="1" applyAlignment="1">
      <alignment horizontal="center" vertical="center" wrapText="1"/>
    </xf>
    <xf numFmtId="0" fontId="29" fillId="57" borderId="7" xfId="1" applyFont="1" applyFill="1" applyBorder="1" applyAlignment="1">
      <alignment horizontal="center" vertical="center" wrapText="1"/>
    </xf>
    <xf numFmtId="0" fontId="29" fillId="57" borderId="9" xfId="1" applyFont="1" applyFill="1" applyBorder="1" applyAlignment="1">
      <alignment horizontal="center" vertical="center" wrapText="1"/>
    </xf>
    <xf numFmtId="0" fontId="29" fillId="57" borderId="8" xfId="1" applyFont="1" applyFill="1" applyBorder="1" applyAlignment="1">
      <alignment horizontal="center" vertical="center" wrapText="1"/>
    </xf>
    <xf numFmtId="0" fontId="29" fillId="57" borderId="10" xfId="1" applyFont="1" applyFill="1" applyBorder="1" applyAlignment="1">
      <alignment horizontal="center" vertical="center" wrapText="1"/>
    </xf>
    <xf numFmtId="0" fontId="4" fillId="0" borderId="71" xfId="1" applyFont="1" applyBorder="1" applyAlignment="1">
      <alignment horizontal="center" vertical="center"/>
    </xf>
    <xf numFmtId="0" fontId="4" fillId="0" borderId="25" xfId="1" applyFont="1" applyBorder="1" applyAlignment="1">
      <alignment horizontal="center" vertical="center"/>
    </xf>
    <xf numFmtId="0" fontId="4" fillId="0" borderId="27" xfId="1" applyFont="1" applyBorder="1" applyAlignment="1">
      <alignment horizontal="center" vertical="center"/>
    </xf>
    <xf numFmtId="0" fontId="24" fillId="5" borderId="6" xfId="2" applyFont="1" applyFill="1" applyBorder="1" applyAlignment="1" applyProtection="1">
      <alignment horizontal="center" vertical="center"/>
      <protection hidden="1"/>
    </xf>
    <xf numFmtId="0" fontId="24" fillId="5" borderId="0" xfId="2" applyFont="1" applyFill="1" applyAlignment="1" applyProtection="1">
      <alignment horizontal="center" vertical="center"/>
      <protection hidden="1"/>
    </xf>
    <xf numFmtId="0" fontId="24" fillId="5" borderId="7" xfId="2" applyFont="1" applyFill="1" applyBorder="1" applyAlignment="1" applyProtection="1">
      <alignment horizontal="center" vertical="center"/>
      <protection hidden="1"/>
    </xf>
    <xf numFmtId="49" fontId="1" fillId="5" borderId="80" xfId="1" applyNumberFormat="1" applyFont="1" applyFill="1" applyBorder="1" applyAlignment="1">
      <alignment horizontal="center" vertical="center"/>
    </xf>
    <xf numFmtId="49" fontId="1" fillId="5" borderId="81" xfId="1" applyNumberFormat="1" applyFont="1" applyFill="1" applyBorder="1" applyAlignment="1">
      <alignment horizontal="center" vertical="center"/>
    </xf>
    <xf numFmtId="49" fontId="1" fillId="5" borderId="82" xfId="1" applyNumberFormat="1" applyFont="1" applyFill="1" applyBorder="1" applyAlignment="1">
      <alignment horizontal="center" vertical="center"/>
    </xf>
    <xf numFmtId="49" fontId="169" fillId="0" borderId="6" xfId="1" applyNumberFormat="1" applyFont="1" applyBorder="1" applyAlignment="1">
      <alignment horizontal="center" vertical="center" wrapText="1"/>
    </xf>
    <xf numFmtId="49" fontId="169" fillId="0" borderId="86" xfId="1" applyNumberFormat="1" applyFont="1" applyBorder="1" applyAlignment="1">
      <alignment horizontal="center" vertical="center" wrapText="1"/>
    </xf>
    <xf numFmtId="49" fontId="169" fillId="0" borderId="0" xfId="1" applyNumberFormat="1" applyFont="1" applyAlignment="1">
      <alignment horizontal="center" vertical="center" wrapText="1"/>
    </xf>
    <xf numFmtId="49" fontId="169" fillId="0" borderId="87" xfId="1" applyNumberFormat="1" applyFont="1" applyBorder="1" applyAlignment="1">
      <alignment horizontal="center" vertical="center" wrapText="1"/>
    </xf>
    <xf numFmtId="49" fontId="169" fillId="0" borderId="7" xfId="1" applyNumberFormat="1" applyFont="1" applyBorder="1" applyAlignment="1">
      <alignment horizontal="center" vertical="center" wrapText="1"/>
    </xf>
    <xf numFmtId="49" fontId="169" fillId="0" borderId="88" xfId="1" applyNumberFormat="1" applyFont="1" applyBorder="1" applyAlignment="1">
      <alignment horizontal="center" vertical="center" wrapText="1"/>
    </xf>
    <xf numFmtId="49" fontId="170" fillId="0" borderId="6" xfId="21" applyNumberFormat="1" applyFont="1" applyBorder="1" applyAlignment="1">
      <alignment horizontal="center" vertical="center"/>
    </xf>
    <xf numFmtId="49" fontId="170" fillId="0" borderId="0" xfId="21" applyNumberFormat="1" applyFont="1" applyBorder="1" applyAlignment="1">
      <alignment horizontal="center" vertical="center"/>
    </xf>
    <xf numFmtId="49" fontId="170" fillId="0" borderId="7" xfId="21" applyNumberFormat="1" applyFont="1" applyBorder="1" applyAlignment="1">
      <alignment horizontal="center" vertical="center"/>
    </xf>
    <xf numFmtId="49" fontId="170" fillId="0" borderId="71" xfId="21" applyNumberFormat="1" applyFont="1" applyBorder="1" applyAlignment="1">
      <alignment horizontal="center" vertical="center"/>
    </xf>
    <xf numFmtId="49" fontId="170" fillId="0" borderId="25" xfId="21" applyNumberFormat="1" applyFont="1" applyBorder="1" applyAlignment="1">
      <alignment horizontal="center" vertical="center"/>
    </xf>
    <xf numFmtId="49" fontId="170" fillId="0" borderId="27" xfId="21" applyNumberFormat="1" applyFont="1" applyBorder="1" applyAlignment="1">
      <alignment horizontal="center" vertical="center"/>
    </xf>
    <xf numFmtId="0" fontId="167" fillId="5" borderId="6" xfId="2" applyFont="1" applyFill="1" applyBorder="1" applyAlignment="1">
      <alignment horizontal="center" vertical="center" wrapText="1"/>
    </xf>
    <xf numFmtId="0" fontId="167" fillId="5" borderId="0" xfId="2" applyFont="1" applyFill="1" applyAlignment="1">
      <alignment horizontal="center" vertical="center" wrapText="1"/>
    </xf>
    <xf numFmtId="0" fontId="167" fillId="5" borderId="7" xfId="2" applyFont="1" applyFill="1" applyBorder="1" applyAlignment="1">
      <alignment horizontal="center" vertical="center" wrapText="1"/>
    </xf>
    <xf numFmtId="0" fontId="167" fillId="5" borderId="9" xfId="2" applyFont="1" applyFill="1" applyBorder="1" applyAlignment="1">
      <alignment horizontal="center" vertical="center" wrapText="1"/>
    </xf>
    <xf numFmtId="0" fontId="167" fillId="5" borderId="8" xfId="2" applyFont="1" applyFill="1" applyBorder="1" applyAlignment="1">
      <alignment horizontal="center" vertical="center" wrapText="1"/>
    </xf>
    <xf numFmtId="0" fontId="167" fillId="5" borderId="10" xfId="2" applyFont="1" applyFill="1" applyBorder="1" applyAlignment="1">
      <alignment horizontal="center" vertical="center" wrapText="1"/>
    </xf>
    <xf numFmtId="0" fontId="2" fillId="56" borderId="3" xfId="2" applyFont="1" applyFill="1" applyBorder="1" applyAlignment="1">
      <alignment horizontal="center"/>
    </xf>
    <xf numFmtId="0" fontId="2" fillId="56" borderId="4" xfId="2" applyFont="1" applyFill="1" applyBorder="1" applyAlignment="1">
      <alignment horizontal="center"/>
    </xf>
    <xf numFmtId="0" fontId="2" fillId="56" borderId="5" xfId="2" applyFont="1" applyFill="1" applyBorder="1" applyAlignment="1">
      <alignment horizontal="center"/>
    </xf>
    <xf numFmtId="0" fontId="47" fillId="48" borderId="92" xfId="23" applyFont="1" applyFill="1" applyBorder="1" applyAlignment="1" applyProtection="1">
      <alignment horizontal="center" vertical="center" wrapText="1"/>
      <protection locked="0"/>
    </xf>
    <xf numFmtId="0" fontId="47" fillId="48" borderId="93" xfId="23" applyFont="1" applyFill="1" applyBorder="1" applyAlignment="1" applyProtection="1">
      <alignment horizontal="center" vertical="center" wrapText="1"/>
      <protection locked="0"/>
    </xf>
    <xf numFmtId="0" fontId="47" fillId="48" borderId="94" xfId="23" applyFont="1" applyFill="1" applyBorder="1" applyAlignment="1" applyProtection="1">
      <alignment horizontal="center" vertical="center" wrapText="1"/>
      <protection locked="0"/>
    </xf>
    <xf numFmtId="0" fontId="43" fillId="54" borderId="10" xfId="2" applyFont="1" applyFill="1" applyBorder="1" applyAlignment="1">
      <alignment horizontal="center" vertical="center" textRotation="90" wrapText="1"/>
    </xf>
    <xf numFmtId="0" fontId="43" fillId="54" borderId="11" xfId="2" applyFont="1" applyFill="1" applyBorder="1" applyAlignment="1">
      <alignment horizontal="center" vertical="center" textRotation="90" wrapText="1"/>
    </xf>
    <xf numFmtId="0" fontId="167" fillId="5" borderId="33" xfId="2" applyFont="1" applyFill="1" applyBorder="1" applyAlignment="1">
      <alignment horizontal="center" vertical="center" wrapText="1"/>
    </xf>
    <xf numFmtId="0" fontId="167" fillId="5" borderId="25" xfId="2" applyFont="1" applyFill="1" applyBorder="1" applyAlignment="1">
      <alignment horizontal="center" vertical="center" wrapText="1"/>
    </xf>
    <xf numFmtId="0" fontId="167" fillId="5" borderId="26" xfId="2" applyFont="1" applyFill="1" applyBorder="1" applyAlignment="1">
      <alignment horizontal="center" vertical="center" wrapText="1"/>
    </xf>
    <xf numFmtId="0" fontId="167" fillId="5" borderId="20" xfId="2" applyFont="1" applyFill="1" applyBorder="1" applyAlignment="1">
      <alignment horizontal="center" vertical="center" wrapText="1"/>
    </xf>
    <xf numFmtId="0" fontId="167" fillId="5" borderId="21" xfId="2" applyFont="1" applyFill="1" applyBorder="1" applyAlignment="1">
      <alignment horizontal="center" vertical="center" wrapText="1"/>
    </xf>
    <xf numFmtId="0" fontId="167" fillId="5" borderId="28" xfId="2" applyFont="1" applyFill="1" applyBorder="1" applyAlignment="1">
      <alignment horizontal="center" vertical="center" wrapText="1"/>
    </xf>
    <xf numFmtId="0" fontId="43" fillId="54" borderId="7" xfId="2" applyFont="1" applyFill="1" applyBorder="1" applyAlignment="1">
      <alignment horizontal="center" vertical="center" textRotation="90"/>
    </xf>
    <xf numFmtId="0" fontId="8" fillId="56" borderId="6" xfId="1" applyFont="1" applyFill="1" applyBorder="1" applyAlignment="1">
      <alignment horizontal="center" vertical="center"/>
    </xf>
    <xf numFmtId="0" fontId="8" fillId="56" borderId="0" xfId="1" applyFont="1" applyFill="1" applyAlignment="1">
      <alignment horizontal="center" vertical="center"/>
    </xf>
    <xf numFmtId="0" fontId="43" fillId="54" borderId="0" xfId="2" applyFont="1" applyFill="1" applyAlignment="1">
      <alignment horizontal="center" vertical="center" textRotation="90"/>
    </xf>
    <xf numFmtId="0" fontId="8" fillId="56" borderId="71" xfId="1" applyFont="1" applyFill="1" applyBorder="1" applyAlignment="1">
      <alignment horizontal="center" vertical="center"/>
    </xf>
    <xf numFmtId="0" fontId="8" fillId="56" borderId="25" xfId="1" applyFont="1" applyFill="1" applyBorder="1" applyAlignment="1">
      <alignment horizontal="center" vertical="center"/>
    </xf>
    <xf numFmtId="0" fontId="1" fillId="5" borderId="106" xfId="1" applyFont="1" applyFill="1" applyBorder="1" applyAlignment="1">
      <alignment horizontal="center"/>
    </xf>
    <xf numFmtId="0" fontId="1" fillId="5" borderId="107" xfId="1" applyFont="1" applyFill="1" applyBorder="1" applyAlignment="1">
      <alignment horizontal="center"/>
    </xf>
    <xf numFmtId="0" fontId="24" fillId="5" borderId="3" xfId="1" applyFont="1" applyFill="1" applyBorder="1" applyAlignment="1">
      <alignment horizontal="center" wrapText="1"/>
    </xf>
    <xf numFmtId="0" fontId="24" fillId="5" borderId="5" xfId="1" applyFont="1" applyFill="1" applyBorder="1" applyAlignment="1">
      <alignment horizontal="center" wrapText="1"/>
    </xf>
    <xf numFmtId="0" fontId="24" fillId="5" borderId="6" xfId="1" applyFont="1" applyFill="1" applyBorder="1" applyAlignment="1">
      <alignment horizontal="center" wrapText="1"/>
    </xf>
    <xf numFmtId="0" fontId="24" fillId="5" borderId="7" xfId="1" applyFont="1" applyFill="1" applyBorder="1" applyAlignment="1">
      <alignment horizontal="center" wrapText="1"/>
    </xf>
    <xf numFmtId="0" fontId="69" fillId="54" borderId="7" xfId="2" applyFont="1" applyFill="1" applyBorder="1" applyAlignment="1">
      <alignment horizontal="center" vertical="center" textRotation="90"/>
    </xf>
    <xf numFmtId="0" fontId="69" fillId="54" borderId="7" xfId="2" applyFont="1" applyFill="1" applyBorder="1" applyAlignment="1">
      <alignment horizontal="center" vertical="center" textRotation="90" wrapText="1"/>
    </xf>
    <xf numFmtId="0" fontId="47" fillId="5" borderId="3" xfId="1" applyFont="1" applyFill="1" applyBorder="1" applyAlignment="1">
      <alignment horizontal="center" vertical="center"/>
    </xf>
    <xf numFmtId="0" fontId="47" fillId="5" borderId="5" xfId="1" applyFont="1" applyFill="1" applyBorder="1" applyAlignment="1">
      <alignment horizontal="center" vertical="center"/>
    </xf>
    <xf numFmtId="0" fontId="4" fillId="5" borderId="3" xfId="1" applyFont="1" applyFill="1" applyBorder="1" applyAlignment="1">
      <alignment horizontal="center" vertical="center" wrapText="1"/>
    </xf>
    <xf numFmtId="0" fontId="4" fillId="5" borderId="5" xfId="1" applyFont="1" applyFill="1" applyBorder="1" applyAlignment="1">
      <alignment horizontal="center" vertical="center" wrapText="1"/>
    </xf>
    <xf numFmtId="0" fontId="4" fillId="5" borderId="6" xfId="1" applyFont="1" applyFill="1" applyBorder="1" applyAlignment="1">
      <alignment horizontal="center" vertical="center" wrapText="1"/>
    </xf>
    <xf numFmtId="0" fontId="4" fillId="5" borderId="7" xfId="1" applyFont="1" applyFill="1" applyBorder="1" applyAlignment="1">
      <alignment horizontal="center" vertical="center" wrapText="1"/>
    </xf>
    <xf numFmtId="0" fontId="18" fillId="5" borderId="6" xfId="1" applyFont="1" applyFill="1" applyBorder="1" applyAlignment="1">
      <alignment horizontal="center" vertical="center"/>
    </xf>
    <xf numFmtId="0" fontId="18" fillId="5" borderId="7" xfId="1" applyFont="1" applyFill="1" applyBorder="1" applyAlignment="1">
      <alignment horizontal="center" vertical="center"/>
    </xf>
    <xf numFmtId="0" fontId="4" fillId="5" borderId="104" xfId="1" applyFont="1" applyFill="1" applyBorder="1" applyAlignment="1">
      <alignment horizontal="center" vertical="center"/>
    </xf>
    <xf numFmtId="0" fontId="4" fillId="5" borderId="105" xfId="1" applyFont="1" applyFill="1" applyBorder="1" applyAlignment="1">
      <alignment horizontal="center" vertical="center"/>
    </xf>
    <xf numFmtId="0" fontId="1" fillId="5" borderId="6" xfId="1" applyFont="1" applyFill="1" applyBorder="1" applyAlignment="1">
      <alignment horizontal="center"/>
    </xf>
    <xf numFmtId="0" fontId="1" fillId="5" borderId="7" xfId="1" applyFont="1" applyFill="1" applyBorder="1" applyAlignment="1">
      <alignment horizontal="center"/>
    </xf>
    <xf numFmtId="0" fontId="70" fillId="0" borderId="106" xfId="1" applyFont="1" applyBorder="1" applyAlignment="1">
      <alignment horizontal="center"/>
    </xf>
    <xf numFmtId="0" fontId="70" fillId="0" borderId="107" xfId="1" applyFont="1" applyBorder="1" applyAlignment="1">
      <alignment horizontal="center"/>
    </xf>
    <xf numFmtId="0" fontId="4" fillId="5" borderId="104" xfId="1" applyFont="1" applyFill="1" applyBorder="1" applyAlignment="1">
      <alignment horizontal="center"/>
    </xf>
    <xf numFmtId="0" fontId="4" fillId="5" borderId="105" xfId="1" applyFont="1" applyFill="1" applyBorder="1" applyAlignment="1">
      <alignment horizontal="center"/>
    </xf>
    <xf numFmtId="0" fontId="40" fillId="5" borderId="6" xfId="1" applyFont="1" applyFill="1" applyBorder="1" applyAlignment="1">
      <alignment horizontal="center"/>
    </xf>
    <xf numFmtId="0" fontId="40" fillId="5" borderId="7" xfId="1" applyFont="1" applyFill="1" applyBorder="1" applyAlignment="1">
      <alignment horizontal="center"/>
    </xf>
    <xf numFmtId="0" fontId="180" fillId="5" borderId="0" xfId="19" applyFont="1" applyFill="1" applyAlignment="1">
      <alignment horizontal="left" vertical="center"/>
    </xf>
    <xf numFmtId="0" fontId="182" fillId="0" borderId="0" xfId="19" applyFont="1" applyAlignment="1">
      <alignment horizontal="center" vertical="center"/>
    </xf>
    <xf numFmtId="0" fontId="47" fillId="48" borderId="3" xfId="14" applyFont="1" applyFill="1" applyBorder="1" applyAlignment="1">
      <alignment horizontal="center"/>
    </xf>
    <xf numFmtId="0" fontId="47" fillId="48" borderId="4" xfId="14" applyFont="1" applyFill="1" applyBorder="1" applyAlignment="1">
      <alignment horizontal="center"/>
    </xf>
    <xf numFmtId="0" fontId="47" fillId="48" borderId="5" xfId="14" applyFont="1" applyFill="1" applyBorder="1" applyAlignment="1">
      <alignment horizontal="center"/>
    </xf>
    <xf numFmtId="0" fontId="10" fillId="48" borderId="3" xfId="6" applyFont="1" applyFill="1" applyBorder="1" applyAlignment="1" applyProtection="1">
      <alignment horizontal="right" vertical="center"/>
      <protection locked="0"/>
    </xf>
    <xf numFmtId="0" fontId="10" fillId="48" borderId="4" xfId="6" applyFont="1" applyFill="1" applyBorder="1" applyAlignment="1" applyProtection="1">
      <alignment horizontal="right" vertical="center"/>
      <protection locked="0"/>
    </xf>
    <xf numFmtId="0" fontId="10" fillId="48" borderId="5" xfId="6" applyFont="1" applyFill="1" applyBorder="1" applyAlignment="1" applyProtection="1">
      <alignment horizontal="right" vertical="center"/>
      <protection locked="0"/>
    </xf>
    <xf numFmtId="0" fontId="184" fillId="18" borderId="101" xfId="1" applyFont="1" applyFill="1" applyBorder="1" applyAlignment="1">
      <alignment horizontal="center" vertical="center"/>
    </xf>
    <xf numFmtId="0" fontId="184" fillId="18" borderId="109" xfId="1" applyFont="1" applyFill="1" applyBorder="1" applyAlignment="1">
      <alignment horizontal="center" vertical="center"/>
    </xf>
    <xf numFmtId="0" fontId="184" fillId="18" borderId="55" xfId="1" applyFont="1" applyFill="1" applyBorder="1" applyAlignment="1">
      <alignment horizontal="center" vertical="center"/>
    </xf>
    <xf numFmtId="0" fontId="184" fillId="18" borderId="72" xfId="1" applyFont="1" applyFill="1" applyBorder="1" applyAlignment="1">
      <alignment horizontal="center" vertical="center"/>
    </xf>
    <xf numFmtId="0" fontId="37" fillId="63" borderId="108" xfId="6" applyFont="1" applyFill="1" applyBorder="1" applyAlignment="1">
      <alignment horizontal="center" vertical="center"/>
    </xf>
    <xf numFmtId="0" fontId="37" fillId="63" borderId="101" xfId="6" applyFont="1" applyFill="1" applyBorder="1" applyAlignment="1">
      <alignment horizontal="center" vertical="center"/>
    </xf>
    <xf numFmtId="0" fontId="37" fillId="63" borderId="34" xfId="6" applyFont="1" applyFill="1" applyBorder="1" applyAlignment="1">
      <alignment horizontal="center" vertical="center"/>
    </xf>
    <xf numFmtId="0" fontId="37" fillId="63" borderId="21" xfId="6" applyFont="1" applyFill="1" applyBorder="1" applyAlignment="1">
      <alignment horizontal="center" vertical="center"/>
    </xf>
    <xf numFmtId="197" fontId="14" fillId="8" borderId="101" xfId="25" applyNumberFormat="1" applyFont="1" applyFill="1" applyBorder="1" applyAlignment="1" applyProtection="1">
      <alignment horizontal="center" vertical="center" wrapText="1"/>
      <protection locked="0"/>
    </xf>
    <xf numFmtId="197" fontId="14" fillId="8" borderId="21" xfId="25" applyNumberFormat="1" applyFont="1" applyFill="1" applyBorder="1" applyAlignment="1" applyProtection="1">
      <alignment horizontal="center" vertical="center" wrapText="1"/>
      <protection locked="0"/>
    </xf>
    <xf numFmtId="191" fontId="47" fillId="16" borderId="109" xfId="25" applyNumberFormat="1" applyFont="1" applyFill="1" applyBorder="1" applyAlignment="1" applyProtection="1">
      <alignment horizontal="center" vertical="center" wrapText="1"/>
      <protection locked="0"/>
    </xf>
    <xf numFmtId="191" fontId="47" fillId="16" borderId="23" xfId="25" applyNumberFormat="1" applyFont="1" applyFill="1" applyBorder="1" applyAlignment="1" applyProtection="1">
      <alignment horizontal="center" vertical="center" wrapText="1"/>
      <protection locked="0"/>
    </xf>
    <xf numFmtId="0" fontId="1" fillId="0" borderId="108" xfId="1" applyFont="1" applyBorder="1" applyAlignment="1">
      <alignment horizontal="center" vertical="center"/>
    </xf>
    <xf numFmtId="0" fontId="1" fillId="0" borderId="54" xfId="1" applyFont="1" applyBorder="1" applyAlignment="1">
      <alignment horizontal="center" vertical="center"/>
    </xf>
    <xf numFmtId="0" fontId="73" fillId="5" borderId="108" xfId="1" applyFont="1" applyFill="1" applyBorder="1" applyAlignment="1">
      <alignment horizontal="center" vertical="center" wrapText="1"/>
    </xf>
    <xf numFmtId="0" fontId="73" fillId="5" borderId="6" xfId="1" applyFont="1" applyFill="1" applyBorder="1" applyAlignment="1">
      <alignment horizontal="center" vertical="center" wrapText="1"/>
    </xf>
    <xf numFmtId="0" fontId="184" fillId="18" borderId="0" xfId="1" applyFont="1" applyFill="1" applyAlignment="1">
      <alignment horizontal="center" vertical="center"/>
    </xf>
    <xf numFmtId="0" fontId="184" fillId="18" borderId="7" xfId="1" applyFont="1" applyFill="1" applyBorder="1" applyAlignment="1">
      <alignment horizontal="center" vertical="center"/>
    </xf>
    <xf numFmtId="0" fontId="73" fillId="5" borderId="108" xfId="1" applyFont="1" applyFill="1" applyBorder="1" applyAlignment="1">
      <alignment horizontal="center" vertical="center"/>
    </xf>
    <xf numFmtId="0" fontId="73" fillId="5" borderId="54" xfId="1" applyFont="1" applyFill="1" applyBorder="1" applyAlignment="1">
      <alignment horizontal="center" vertical="center"/>
    </xf>
    <xf numFmtId="177" fontId="47" fillId="5" borderId="101" xfId="6" applyNumberFormat="1" applyFont="1" applyFill="1" applyBorder="1" applyAlignment="1">
      <alignment horizontal="left" vertical="center"/>
    </xf>
    <xf numFmtId="177" fontId="47" fillId="5" borderId="0" xfId="6" applyNumberFormat="1" applyFont="1" applyFill="1" applyAlignment="1">
      <alignment horizontal="left" vertical="center"/>
    </xf>
    <xf numFmtId="0" fontId="17" fillId="5" borderId="101" xfId="6" applyFont="1" applyFill="1" applyBorder="1" applyAlignment="1">
      <alignment horizontal="right" vertical="center"/>
    </xf>
    <xf numFmtId="0" fontId="17" fillId="5" borderId="55" xfId="6" applyFont="1" applyFill="1" applyBorder="1" applyAlignment="1">
      <alignment horizontal="right" vertical="center"/>
    </xf>
    <xf numFmtId="9" fontId="17" fillId="5" borderId="109" xfId="1" applyNumberFormat="1" applyFont="1" applyFill="1" applyBorder="1" applyAlignment="1">
      <alignment horizontal="center" vertical="center"/>
    </xf>
    <xf numFmtId="9" fontId="17" fillId="5" borderId="72" xfId="1" applyNumberFormat="1" applyFont="1" applyFill="1" applyBorder="1" applyAlignment="1">
      <alignment horizontal="center" vertical="center"/>
    </xf>
    <xf numFmtId="0" fontId="185" fillId="16" borderId="6" xfId="2" applyFont="1" applyFill="1" applyBorder="1" applyAlignment="1">
      <alignment horizontal="center" vertical="center"/>
    </xf>
    <xf numFmtId="0" fontId="185" fillId="16" borderId="54" xfId="2" applyFont="1" applyFill="1" applyBorder="1" applyAlignment="1">
      <alignment horizontal="center" vertical="center"/>
    </xf>
    <xf numFmtId="177" fontId="279" fillId="18" borderId="0" xfId="25" applyNumberFormat="1" applyFont="1" applyFill="1" applyAlignment="1" applyProtection="1">
      <alignment horizontal="center" vertical="center" wrapText="1"/>
      <protection locked="0"/>
    </xf>
    <xf numFmtId="177" fontId="279" fillId="18" borderId="55" xfId="25" applyNumberFormat="1" applyFont="1" applyFill="1" applyBorder="1" applyAlignment="1" applyProtection="1">
      <alignment horizontal="center" vertical="center" wrapText="1"/>
      <protection locked="0"/>
    </xf>
    <xf numFmtId="198" fontId="13" fillId="8" borderId="0" xfId="25" applyNumberFormat="1" applyFont="1" applyFill="1" applyAlignment="1" applyProtection="1">
      <alignment horizontal="center" vertical="center" wrapText="1"/>
      <protection locked="0"/>
    </xf>
    <xf numFmtId="198" fontId="13" fillId="8" borderId="55" xfId="25" applyNumberFormat="1" applyFont="1" applyFill="1" applyBorder="1" applyAlignment="1" applyProtection="1">
      <alignment horizontal="center" vertical="center" wrapText="1"/>
      <protection locked="0"/>
    </xf>
    <xf numFmtId="178" fontId="18" fillId="16" borderId="7" xfId="25" applyNumberFormat="1" applyFont="1" applyFill="1" applyBorder="1" applyAlignment="1" applyProtection="1">
      <alignment horizontal="center" vertical="center" wrapText="1"/>
      <protection locked="0"/>
    </xf>
    <xf numFmtId="178" fontId="18" fillId="16" borderId="72" xfId="25" applyNumberFormat="1" applyFont="1" applyFill="1" applyBorder="1" applyAlignment="1" applyProtection="1">
      <alignment horizontal="center" vertical="center" wrapText="1"/>
      <protection locked="0"/>
    </xf>
    <xf numFmtId="0" fontId="23" fillId="5" borderId="102" xfId="2" applyFont="1" applyFill="1" applyBorder="1" applyAlignment="1">
      <alignment horizontal="center" vertical="center"/>
    </xf>
    <xf numFmtId="0" fontId="23" fillId="5" borderId="108" xfId="2" applyFont="1" applyFill="1" applyBorder="1" applyAlignment="1">
      <alignment horizontal="center" vertical="center"/>
    </xf>
    <xf numFmtId="0" fontId="3" fillId="5" borderId="68" xfId="2" quotePrefix="1" applyFont="1" applyFill="1" applyBorder="1" applyAlignment="1">
      <alignment horizontal="center" vertical="center"/>
    </xf>
    <xf numFmtId="0" fontId="3" fillId="5" borderId="101" xfId="2" quotePrefix="1" applyFont="1" applyFill="1" applyBorder="1" applyAlignment="1">
      <alignment horizontal="center" vertical="center"/>
    </xf>
    <xf numFmtId="198" fontId="24" fillId="5" borderId="68" xfId="25" applyNumberFormat="1" applyFont="1" applyFill="1" applyBorder="1" applyAlignment="1" applyProtection="1">
      <alignment horizontal="center" vertical="center" wrapText="1"/>
      <protection locked="0"/>
    </xf>
    <xf numFmtId="198" fontId="24" fillId="5" borderId="101" xfId="25" applyNumberFormat="1" applyFont="1" applyFill="1" applyBorder="1" applyAlignment="1" applyProtection="1">
      <alignment horizontal="center" vertical="center" wrapText="1"/>
      <protection locked="0"/>
    </xf>
    <xf numFmtId="178" fontId="24" fillId="5" borderId="100" xfId="25" applyNumberFormat="1" applyFont="1" applyFill="1" applyBorder="1" applyAlignment="1" applyProtection="1">
      <alignment horizontal="center" vertical="center" wrapText="1"/>
      <protection locked="0"/>
    </xf>
    <xf numFmtId="178" fontId="24" fillId="5" borderId="109" xfId="25" applyNumberFormat="1" applyFont="1" applyFill="1" applyBorder="1" applyAlignment="1" applyProtection="1">
      <alignment horizontal="center" vertical="center" wrapText="1"/>
      <protection locked="0"/>
    </xf>
    <xf numFmtId="0" fontId="186" fillId="16" borderId="6" xfId="2" applyFont="1" applyFill="1" applyBorder="1" applyAlignment="1">
      <alignment horizontal="center" vertical="center"/>
    </xf>
    <xf numFmtId="177" fontId="169" fillId="18" borderId="0" xfId="25" applyNumberFormat="1" applyFont="1" applyFill="1" applyAlignment="1" applyProtection="1">
      <alignment horizontal="center" vertical="center" wrapText="1"/>
      <protection locked="0"/>
    </xf>
    <xf numFmtId="198" fontId="169" fillId="8" borderId="0" xfId="25" applyNumberFormat="1" applyFont="1" applyFill="1" applyAlignment="1" applyProtection="1">
      <alignment horizontal="center" vertical="center" wrapText="1"/>
      <protection locked="0"/>
    </xf>
    <xf numFmtId="0" fontId="23" fillId="5" borderId="80" xfId="2" applyFont="1" applyFill="1" applyBorder="1" applyAlignment="1">
      <alignment horizontal="center" vertical="center"/>
    </xf>
    <xf numFmtId="0" fontId="17" fillId="5" borderId="81" xfId="1" applyFont="1" applyFill="1" applyBorder="1" applyAlignment="1">
      <alignment horizontal="right" vertical="center"/>
    </xf>
    <xf numFmtId="0" fontId="17" fillId="5" borderId="68" xfId="1" applyFont="1" applyFill="1" applyBorder="1" applyAlignment="1">
      <alignment horizontal="right" vertical="center"/>
    </xf>
    <xf numFmtId="198" fontId="47" fillId="5" borderId="81" xfId="25" applyNumberFormat="1" applyFont="1" applyFill="1" applyBorder="1" applyAlignment="1" applyProtection="1">
      <alignment horizontal="center" vertical="center" wrapText="1"/>
      <protection locked="0"/>
    </xf>
    <xf numFmtId="198" fontId="47" fillId="5" borderId="68" xfId="25" applyNumberFormat="1" applyFont="1" applyFill="1" applyBorder="1" applyAlignment="1" applyProtection="1">
      <alignment horizontal="center" vertical="center" wrapText="1"/>
      <protection locked="0"/>
    </xf>
    <xf numFmtId="178" fontId="47" fillId="5" borderId="82" xfId="25" applyNumberFormat="1" applyFont="1" applyFill="1" applyBorder="1" applyAlignment="1" applyProtection="1">
      <alignment horizontal="center" vertical="center" wrapText="1"/>
      <protection locked="0"/>
    </xf>
    <xf numFmtId="178" fontId="47" fillId="5" borderId="100" xfId="25" applyNumberFormat="1" applyFont="1" applyFill="1" applyBorder="1" applyAlignment="1" applyProtection="1">
      <alignment horizontal="center" vertical="center" wrapText="1"/>
      <protection locked="0"/>
    </xf>
    <xf numFmtId="0" fontId="187" fillId="5" borderId="68" xfId="2" applyFont="1" applyFill="1" applyBorder="1" applyAlignment="1">
      <alignment horizontal="right" vertical="center"/>
    </xf>
    <xf numFmtId="0" fontId="3" fillId="5" borderId="101" xfId="2" applyFont="1" applyFill="1" applyBorder="1" applyAlignment="1">
      <alignment horizontal="center" vertical="center"/>
    </xf>
    <xf numFmtId="0" fontId="3" fillId="5" borderId="55" xfId="2" applyFont="1" applyFill="1" applyBorder="1" applyAlignment="1">
      <alignment horizontal="center" vertical="center"/>
    </xf>
    <xf numFmtId="0" fontId="280" fillId="5" borderId="0" xfId="19" applyFont="1" applyFill="1" applyAlignment="1">
      <alignment horizontal="left" vertical="center"/>
    </xf>
    <xf numFmtId="0" fontId="168" fillId="5" borderId="71" xfId="2" applyFont="1" applyFill="1" applyBorder="1" applyAlignment="1">
      <alignment horizontal="center" vertical="center" wrapText="1"/>
    </xf>
    <xf numFmtId="0" fontId="168" fillId="5" borderId="25" xfId="2" applyFont="1" applyFill="1" applyBorder="1" applyAlignment="1">
      <alignment horizontal="center" vertical="center" wrapText="1"/>
    </xf>
    <xf numFmtId="0" fontId="168" fillId="5" borderId="27" xfId="2" applyFont="1" applyFill="1" applyBorder="1" applyAlignment="1">
      <alignment horizontal="center" vertical="center" wrapText="1"/>
    </xf>
    <xf numFmtId="0" fontId="168" fillId="5" borderId="6" xfId="2" applyFont="1" applyFill="1" applyBorder="1" applyAlignment="1">
      <alignment horizontal="center" vertical="center" wrapText="1"/>
    </xf>
    <xf numFmtId="0" fontId="168" fillId="5" borderId="0" xfId="2" applyFont="1" applyFill="1" applyAlignment="1">
      <alignment horizontal="center" vertical="center" wrapText="1"/>
    </xf>
    <xf numFmtId="0" fontId="168" fillId="5" borderId="7" xfId="2" applyFont="1" applyFill="1" applyBorder="1" applyAlignment="1">
      <alignment horizontal="center" vertical="center" wrapText="1"/>
    </xf>
    <xf numFmtId="201" fontId="223" fillId="69" borderId="0" xfId="33" applyNumberFormat="1" applyFont="1" applyFill="1" applyAlignment="1">
      <alignment horizontal="left" vertical="center"/>
    </xf>
    <xf numFmtId="204" fontId="243" fillId="71" borderId="0" xfId="1" applyNumberFormat="1" applyFont="1" applyFill="1" applyAlignment="1">
      <alignment horizontal="center" vertical="center"/>
    </xf>
    <xf numFmtId="14" fontId="99" fillId="69" borderId="0" xfId="2" applyNumberFormat="1" applyFont="1" applyFill="1" applyAlignment="1">
      <alignment horizontal="center"/>
    </xf>
    <xf numFmtId="14" fontId="183" fillId="69" borderId="0" xfId="33" applyNumberFormat="1" applyFont="1" applyFill="1" applyAlignment="1">
      <alignment horizontal="center" vertical="center"/>
    </xf>
    <xf numFmtId="201" fontId="183" fillId="69" borderId="0" xfId="33" applyNumberFormat="1" applyFont="1" applyFill="1" applyAlignment="1">
      <alignment horizontal="center" vertical="center"/>
    </xf>
    <xf numFmtId="14" fontId="95" fillId="69" borderId="0" xfId="2" applyNumberFormat="1" applyFont="1" applyFill="1" applyAlignment="1">
      <alignment horizontal="center"/>
    </xf>
    <xf numFmtId="0" fontId="223" fillId="69" borderId="0" xfId="33" applyFont="1" applyFill="1" applyAlignment="1">
      <alignment horizontal="center" vertical="center"/>
    </xf>
    <xf numFmtId="0" fontId="157" fillId="55" borderId="140" xfId="1" applyFont="1" applyFill="1" applyBorder="1" applyAlignment="1">
      <alignment horizontal="right" vertical="center"/>
    </xf>
    <xf numFmtId="0" fontId="157" fillId="55" borderId="6" xfId="1" applyFont="1" applyFill="1" applyBorder="1" applyAlignment="1">
      <alignment horizontal="right" vertical="center"/>
    </xf>
    <xf numFmtId="49" fontId="237" fillId="0" borderId="141" xfId="21" applyNumberFormat="1" applyFont="1" applyBorder="1" applyAlignment="1">
      <alignment horizontal="left" vertical="center"/>
    </xf>
    <xf numFmtId="49" fontId="237" fillId="0" borderId="150" xfId="21" applyNumberFormat="1" applyFont="1" applyBorder="1" applyAlignment="1">
      <alignment horizontal="left" vertical="center"/>
    </xf>
    <xf numFmtId="49" fontId="237" fillId="0" borderId="0" xfId="21" applyNumberFormat="1" applyFont="1" applyBorder="1" applyAlignment="1">
      <alignment horizontal="left" vertical="center"/>
    </xf>
    <xf numFmtId="49" fontId="237" fillId="0" borderId="7" xfId="21" applyNumberFormat="1" applyFont="1" applyBorder="1" applyAlignment="1">
      <alignment horizontal="left" vertical="center"/>
    </xf>
    <xf numFmtId="201" fontId="99" fillId="69" borderId="0" xfId="1" applyNumberFormat="1" applyFont="1" applyFill="1" applyAlignment="1">
      <alignment horizontal="center" vertical="center"/>
    </xf>
    <xf numFmtId="202" fontId="99" fillId="70" borderId="0" xfId="33" applyNumberFormat="1" applyFont="1" applyFill="1" applyAlignment="1">
      <alignment horizontal="center" vertical="center"/>
    </xf>
    <xf numFmtId="14" fontId="99" fillId="69" borderId="0" xfId="1" applyNumberFormat="1" applyFont="1" applyFill="1" applyAlignment="1">
      <alignment horizontal="center" vertical="center"/>
    </xf>
    <xf numFmtId="49" fontId="190" fillId="5" borderId="141" xfId="1" applyNumberFormat="1" applyFont="1" applyFill="1" applyBorder="1" applyAlignment="1">
      <alignment horizontal="center" vertical="center"/>
    </xf>
    <xf numFmtId="49" fontId="190" fillId="5" borderId="149" xfId="1" applyNumberFormat="1" applyFont="1" applyFill="1" applyBorder="1" applyAlignment="1">
      <alignment horizontal="center" vertical="center"/>
    </xf>
    <xf numFmtId="49" fontId="236" fillId="5" borderId="142" xfId="33" quotePrefix="1" applyNumberFormat="1" applyFont="1" applyFill="1" applyBorder="1" applyAlignment="1">
      <alignment horizontal="center" vertical="center"/>
    </xf>
    <xf numFmtId="49" fontId="236" fillId="5" borderId="145" xfId="33" quotePrefix="1" applyNumberFormat="1" applyFont="1" applyFill="1" applyBorder="1" applyAlignment="1">
      <alignment horizontal="center" vertical="center"/>
    </xf>
    <xf numFmtId="49" fontId="236" fillId="5" borderId="143" xfId="33" quotePrefix="1" applyNumberFormat="1" applyFont="1" applyFill="1" applyBorder="1" applyAlignment="1">
      <alignment horizontal="center" vertical="center"/>
    </xf>
    <xf numFmtId="49" fontId="236" fillId="5" borderId="146" xfId="33" quotePrefix="1" applyNumberFormat="1" applyFont="1" applyFill="1" applyBorder="1" applyAlignment="1">
      <alignment horizontal="center" vertical="center"/>
    </xf>
    <xf numFmtId="49" fontId="235" fillId="5" borderId="144" xfId="33" quotePrefix="1" applyNumberFormat="1" applyFont="1" applyFill="1" applyBorder="1" applyAlignment="1">
      <alignment horizontal="center" vertical="center"/>
    </xf>
    <xf numFmtId="49" fontId="235" fillId="5" borderId="147" xfId="33" quotePrefix="1" applyNumberFormat="1" applyFont="1" applyFill="1" applyBorder="1" applyAlignment="1">
      <alignment horizontal="center" vertical="center"/>
    </xf>
    <xf numFmtId="49" fontId="235" fillId="5" borderId="143" xfId="33" quotePrefix="1" applyNumberFormat="1" applyFont="1" applyFill="1" applyBorder="1" applyAlignment="1">
      <alignment horizontal="center" vertical="center"/>
    </xf>
    <xf numFmtId="49" fontId="235" fillId="5" borderId="146" xfId="33" quotePrefix="1" applyNumberFormat="1" applyFont="1" applyFill="1" applyBorder="1" applyAlignment="1">
      <alignment horizontal="center" vertical="center"/>
    </xf>
    <xf numFmtId="49" fontId="231" fillId="51" borderId="140" xfId="1" applyNumberFormat="1" applyFont="1" applyFill="1" applyBorder="1" applyAlignment="1">
      <alignment horizontal="center" vertical="center"/>
    </xf>
    <xf numFmtId="49" fontId="231" fillId="51" borderId="148" xfId="1" applyNumberFormat="1" applyFont="1" applyFill="1" applyBorder="1" applyAlignment="1">
      <alignment horizontal="center" vertical="center"/>
    </xf>
    <xf numFmtId="49" fontId="190" fillId="51" borderId="141" xfId="1" applyNumberFormat="1" applyFont="1" applyFill="1" applyBorder="1" applyAlignment="1">
      <alignment horizontal="center" vertical="center"/>
    </xf>
    <xf numFmtId="49" fontId="190" fillId="51" borderId="149" xfId="1" applyNumberFormat="1" applyFont="1" applyFill="1" applyBorder="1" applyAlignment="1">
      <alignment horizontal="center" vertical="center"/>
    </xf>
    <xf numFmtId="49" fontId="190" fillId="5" borderId="140" xfId="1" applyNumberFormat="1" applyFont="1" applyFill="1" applyBorder="1" applyAlignment="1">
      <alignment horizontal="center" vertical="center"/>
    </xf>
    <xf numFmtId="49" fontId="190" fillId="5" borderId="148" xfId="1" applyNumberFormat="1" applyFont="1" applyFill="1" applyBorder="1" applyAlignment="1">
      <alignment horizontal="center" vertical="center"/>
    </xf>
    <xf numFmtId="49" fontId="235" fillId="5" borderId="143" xfId="33" applyNumberFormat="1" applyFont="1" applyFill="1" applyBorder="1" applyAlignment="1">
      <alignment horizontal="center" vertical="center"/>
    </xf>
    <xf numFmtId="49" fontId="235" fillId="5" borderId="146" xfId="33" applyNumberFormat="1" applyFont="1" applyFill="1" applyBorder="1" applyAlignment="1">
      <alignment horizontal="center" vertical="center"/>
    </xf>
    <xf numFmtId="49" fontId="235" fillId="5" borderId="144" xfId="33" applyNumberFormat="1" applyFont="1" applyFill="1" applyBorder="1" applyAlignment="1">
      <alignment horizontal="center" vertical="center"/>
    </xf>
    <xf numFmtId="49" fontId="235" fillId="5" borderId="147" xfId="33" applyNumberFormat="1" applyFont="1" applyFill="1" applyBorder="1" applyAlignment="1">
      <alignment horizontal="center" vertical="center"/>
    </xf>
    <xf numFmtId="49" fontId="235" fillId="51" borderId="2" xfId="33" applyNumberFormat="1" applyFont="1" applyFill="1" applyBorder="1" applyAlignment="1">
      <alignment horizontal="center" vertical="center"/>
    </xf>
    <xf numFmtId="49" fontId="235" fillId="51" borderId="7" xfId="33" applyNumberFormat="1" applyFont="1" applyFill="1" applyBorder="1" applyAlignment="1">
      <alignment horizontal="center" vertical="center"/>
    </xf>
    <xf numFmtId="49" fontId="231" fillId="51" borderId="6" xfId="1" applyNumberFormat="1" applyFont="1" applyFill="1" applyBorder="1" applyAlignment="1">
      <alignment horizontal="center" vertical="center"/>
    </xf>
    <xf numFmtId="49" fontId="190" fillId="51" borderId="0" xfId="1" applyNumberFormat="1" applyFont="1" applyFill="1" applyAlignment="1">
      <alignment horizontal="center" vertical="center"/>
    </xf>
    <xf numFmtId="49" fontId="190" fillId="51" borderId="140" xfId="1" applyNumberFormat="1" applyFont="1" applyFill="1" applyBorder="1" applyAlignment="1">
      <alignment horizontal="center" vertical="center"/>
    </xf>
    <xf numFmtId="49" fontId="190" fillId="51" borderId="6" xfId="1" applyNumberFormat="1" applyFont="1" applyFill="1" applyBorder="1" applyAlignment="1">
      <alignment horizontal="center" vertical="center"/>
    </xf>
    <xf numFmtId="49" fontId="235" fillId="5" borderId="142" xfId="33" quotePrefix="1" applyNumberFormat="1" applyFont="1" applyFill="1" applyBorder="1" applyAlignment="1">
      <alignment horizontal="center" vertical="center"/>
    </xf>
    <xf numFmtId="49" fontId="235" fillId="5" borderId="145" xfId="33" quotePrefix="1" applyNumberFormat="1" applyFont="1" applyFill="1" applyBorder="1" applyAlignment="1">
      <alignment horizontal="center" vertical="center"/>
    </xf>
    <xf numFmtId="49" fontId="232" fillId="0" borderId="122" xfId="1" applyNumberFormat="1" applyFont="1" applyBorder="1" applyAlignment="1">
      <alignment horizontal="center" vertical="center" wrapText="1"/>
    </xf>
    <xf numFmtId="49" fontId="232" fillId="0" borderId="0" xfId="1" applyNumberFormat="1" applyFont="1" applyAlignment="1">
      <alignment horizontal="center" vertical="center" wrapText="1"/>
    </xf>
    <xf numFmtId="49" fontId="234" fillId="5" borderId="6" xfId="1" applyNumberFormat="1" applyFont="1" applyFill="1" applyBorder="1" applyAlignment="1">
      <alignment horizontal="center" vertical="center"/>
    </xf>
    <xf numFmtId="49" fontId="234" fillId="5" borderId="0" xfId="1" applyNumberFormat="1" applyFont="1" applyFill="1" applyAlignment="1">
      <alignment horizontal="center" vertical="center"/>
    </xf>
    <xf numFmtId="49" fontId="235" fillId="51" borderId="6" xfId="33" applyNumberFormat="1" applyFont="1" applyFill="1" applyBorder="1" applyAlignment="1">
      <alignment horizontal="center" vertical="center"/>
    </xf>
    <xf numFmtId="0" fontId="223" fillId="8" borderId="0" xfId="1" applyFont="1" applyFill="1" applyAlignment="1">
      <alignment horizontal="center" vertical="center" wrapText="1"/>
    </xf>
    <xf numFmtId="49" fontId="228" fillId="68" borderId="4" xfId="2" applyNumberFormat="1" applyFont="1" applyFill="1" applyBorder="1" applyAlignment="1">
      <alignment horizontal="center" vertical="center"/>
    </xf>
    <xf numFmtId="49" fontId="228" fillId="68" borderId="0" xfId="2" applyNumberFormat="1" applyFont="1" applyFill="1" applyAlignment="1">
      <alignment horizontal="center" vertical="center"/>
    </xf>
    <xf numFmtId="49" fontId="190" fillId="51" borderId="132" xfId="1" applyNumberFormat="1" applyFont="1" applyFill="1" applyBorder="1" applyAlignment="1">
      <alignment horizontal="center" vertical="center"/>
    </xf>
    <xf numFmtId="49" fontId="190" fillId="51" borderId="133" xfId="1" applyNumberFormat="1" applyFont="1" applyFill="1" applyBorder="1" applyAlignment="1">
      <alignment horizontal="center" vertical="center"/>
    </xf>
    <xf numFmtId="49" fontId="231" fillId="51" borderId="134" xfId="33" applyNumberFormat="1" applyFont="1" applyFill="1" applyBorder="1" applyAlignment="1">
      <alignment horizontal="center" vertical="center"/>
    </xf>
    <xf numFmtId="49" fontId="231" fillId="51" borderId="77" xfId="33" applyNumberFormat="1" applyFont="1" applyFill="1" applyBorder="1" applyAlignment="1">
      <alignment horizontal="center" vertical="center"/>
    </xf>
    <xf numFmtId="49" fontId="231" fillId="51" borderId="135" xfId="33" applyNumberFormat="1" applyFont="1" applyFill="1" applyBorder="1" applyAlignment="1">
      <alignment horizontal="center" vertical="center"/>
    </xf>
    <xf numFmtId="49" fontId="231" fillId="51" borderId="78" xfId="33" applyNumberFormat="1" applyFont="1" applyFill="1" applyBorder="1" applyAlignment="1">
      <alignment horizontal="center" vertical="center"/>
    </xf>
    <xf numFmtId="49" fontId="231" fillId="51" borderId="136" xfId="33" applyNumberFormat="1" applyFont="1" applyFill="1" applyBorder="1" applyAlignment="1">
      <alignment horizontal="center" vertical="center"/>
    </xf>
    <xf numFmtId="49" fontId="231" fillId="51" borderId="79" xfId="33" applyNumberFormat="1" applyFont="1" applyFill="1" applyBorder="1" applyAlignment="1">
      <alignment horizontal="center" vertical="center"/>
    </xf>
    <xf numFmtId="49" fontId="232" fillId="0" borderId="121" xfId="1" applyNumberFormat="1" applyFont="1" applyBorder="1" applyAlignment="1">
      <alignment horizontal="center" vertical="center" wrapText="1"/>
    </xf>
    <xf numFmtId="49" fontId="232" fillId="0" borderId="6" xfId="1" applyNumberFormat="1" applyFont="1" applyBorder="1" applyAlignment="1">
      <alignment horizontal="center" vertical="center" wrapText="1"/>
    </xf>
    <xf numFmtId="0" fontId="13" fillId="5" borderId="0" xfId="2" applyFont="1" applyFill="1" applyAlignment="1" applyProtection="1">
      <alignment vertical="center"/>
      <protection hidden="1"/>
    </xf>
    <xf numFmtId="0" fontId="0" fillId="5" borderId="0" xfId="0" applyFill="1" applyAlignment="1">
      <alignment horizontal="center" vertical="center"/>
    </xf>
    <xf numFmtId="0" fontId="46" fillId="5" borderId="0" xfId="0" applyFont="1" applyFill="1" applyAlignment="1">
      <alignment horizontal="center" vertical="center"/>
    </xf>
    <xf numFmtId="0" fontId="51" fillId="8" borderId="21" xfId="2" applyFont="1" applyFill="1" applyBorder="1" applyAlignment="1" applyProtection="1">
      <alignment horizontal="center" vertical="center"/>
      <protection hidden="1"/>
    </xf>
    <xf numFmtId="0" fontId="19" fillId="5" borderId="0" xfId="4" applyFill="1"/>
    <xf numFmtId="0" fontId="0" fillId="10" borderId="0" xfId="0" applyFill="1"/>
    <xf numFmtId="0" fontId="19" fillId="0" borderId="0" xfId="4"/>
    <xf numFmtId="0" fontId="53" fillId="8" borderId="21" xfId="2" applyFont="1" applyFill="1" applyBorder="1" applyAlignment="1" applyProtection="1">
      <alignment horizontal="center" vertical="center"/>
      <protection hidden="1"/>
    </xf>
    <xf numFmtId="0" fontId="53" fillId="26" borderId="21" xfId="2" applyFont="1" applyFill="1" applyBorder="1" applyAlignment="1" applyProtection="1">
      <alignment horizontal="center" vertical="center"/>
      <protection hidden="1"/>
    </xf>
    <xf numFmtId="0" fontId="53" fillId="26" borderId="0" xfId="2" applyFont="1" applyFill="1" applyAlignment="1" applyProtection="1">
      <alignment horizontal="center" vertical="center"/>
      <protection hidden="1"/>
    </xf>
    <xf numFmtId="0" fontId="53" fillId="25" borderId="21" xfId="2" applyFont="1" applyFill="1" applyBorder="1" applyAlignment="1" applyProtection="1">
      <alignment horizontal="center" vertical="center"/>
      <protection hidden="1"/>
    </xf>
    <xf numFmtId="0" fontId="53" fillId="25" borderId="0" xfId="2" applyFont="1" applyFill="1" applyAlignment="1" applyProtection="1">
      <alignment horizontal="center" vertical="center"/>
      <protection hidden="1"/>
    </xf>
    <xf numFmtId="0" fontId="4" fillId="5" borderId="0" xfId="0" applyFont="1" applyFill="1"/>
    <xf numFmtId="0" fontId="4" fillId="0" borderId="0" xfId="0" applyFont="1"/>
    <xf numFmtId="49" fontId="0" fillId="5" borderId="0" xfId="0" applyNumberFormat="1" applyFill="1" applyAlignment="1">
      <alignment horizontal="center" vertical="center"/>
    </xf>
    <xf numFmtId="49" fontId="0" fillId="5" borderId="0" xfId="0" quotePrefix="1" applyNumberFormat="1" applyFill="1" applyAlignment="1">
      <alignment horizontal="center" vertical="center"/>
    </xf>
    <xf numFmtId="49" fontId="0" fillId="5" borderId="0" xfId="0" applyNumberFormat="1" applyFill="1"/>
  </cellXfs>
  <cellStyles count="36">
    <cellStyle name="Bordure orange" xfId="30" xr:uid="{9066E828-9C53-42E5-BE1E-7A6205145022}"/>
    <cellStyle name="Cellule grise" xfId="28" xr:uid="{67E61BF7-3B42-4F23-B701-6C3D05683914}"/>
    <cellStyle name="Cellule jaune" xfId="31" xr:uid="{02FFABD0-09AA-4292-BDFC-59C6753BA3A5}"/>
    <cellStyle name="En-tête 3 2" xfId="27" xr:uid="{941C5415-B8B0-47CA-B86F-75F593543555}"/>
    <cellStyle name="Euro" xfId="11" xr:uid="{6F9D97C4-12AA-48F2-96BE-40A6F5DE3A1D}"/>
    <cellStyle name="Lien hypertexte" xfId="4" builtinId="8"/>
    <cellStyle name="Lien hypertexte 2" xfId="20" xr:uid="{10C9A8C4-8F6D-49D3-B208-AA4E84140F0D}"/>
    <cellStyle name="Lien hypertexte 2 2" xfId="32" xr:uid="{D3273A31-BFB4-45A2-930F-51D357CCBAEC}"/>
    <cellStyle name="Lien hypertexte 2 2 2" xfId="34" xr:uid="{93BD7176-0E42-4A85-B223-55B5F5C148CF}"/>
    <cellStyle name="Lien hypertexte 3" xfId="12" xr:uid="{08CC3255-3DE4-4872-9817-449AB97E1394}"/>
    <cellStyle name="Lien hypertexte 3 2" xfId="22" xr:uid="{022E65C7-081E-4E39-B91D-687F76FACD75}"/>
    <cellStyle name="Lien hypertexte 3 2 2" xfId="19" xr:uid="{3D6EF941-4A8A-41B1-AA01-E3009FE2558F}"/>
    <cellStyle name="Lien hypertexte 5" xfId="21" xr:uid="{D90E76C5-9200-4860-9A2C-A5B17DC53285}"/>
    <cellStyle name="Lien hypertexte_PG Positionnement 2009 2" xfId="17" xr:uid="{8D7F2727-E898-43BE-AB74-FAE427B8354E}"/>
    <cellStyle name="Normal" xfId="0" builtinId="0"/>
    <cellStyle name="Normal 12" xfId="3" xr:uid="{2C221182-D416-4B2F-8D5E-72B424D3A5EA}"/>
    <cellStyle name="Normal 2 2 2 2" xfId="2" xr:uid="{60B20238-6185-4D8D-88EB-DD52219E20FA}"/>
    <cellStyle name="Normal 2 2 3" xfId="35" xr:uid="{F30D4C50-4CD7-4E1E-AD5B-81ACFEC70785}"/>
    <cellStyle name="Normal 2 3" xfId="7" xr:uid="{539ABA35-33C6-484C-99D8-7853478BD865}"/>
    <cellStyle name="Normal 3" xfId="14" xr:uid="{75CFA9C7-AA1E-4767-9D35-D2444F8AF925}"/>
    <cellStyle name="Normal 4 2 2 2" xfId="1" xr:uid="{0D46991E-8488-4910-BA5D-8B918CE6CF7F}"/>
    <cellStyle name="Normal 4 2 4" xfId="10" xr:uid="{E555E75B-C8DA-4EFB-8280-6470C73A3A6A}"/>
    <cellStyle name="Normal 4 3 4" xfId="16" xr:uid="{6D9A660F-64EC-4CA2-8F36-51414BC5E7CA}"/>
    <cellStyle name="Normal 4 3 4 2" xfId="33" xr:uid="{D8194294-551D-4474-B9C5-D9E4E1E6902D}"/>
    <cellStyle name="Normal 6" xfId="26" xr:uid="{B0B6BC9B-C146-487A-934A-32DBC90BBFF9}"/>
    <cellStyle name="Normal 2" xfId="29" xr:uid="{30F0C004-9AC7-4A76-839C-40301372CDDB}"/>
    <cellStyle name="Normal_Bases Cuisine" xfId="9" xr:uid="{A75D3FD3-638F-4D75-A960-5F19A68ECEFA}"/>
    <cellStyle name="Normal_Comparer recettes 2009 OK 2 2" xfId="5" xr:uid="{717596F8-ECC1-4010-8620-134233C71212}"/>
    <cellStyle name="Normal_Forum Marais 15 09 2001 2" xfId="6" xr:uid="{0BB41D84-2DB9-4C68-8581-3D559AB04C5D}"/>
    <cellStyle name="Normal_Forum Marais 15 09 2001 2 2" xfId="24" xr:uid="{B49DCEA5-84E4-444A-AFC8-05C139132239}"/>
    <cellStyle name="Normal_Forum Marais 15 09 2001_Fiche technique C2 Mars 2008 " xfId="15" xr:uid="{79862943-39CF-4A78-85CD-40898883537D}"/>
    <cellStyle name="Normal_Gantt 27 janvier 2" xfId="18" xr:uid="{9607EFFC-4A1B-4594-A7DA-4D17F53D144D}"/>
    <cellStyle name="Normal_Marché 2002 filtre automatique" xfId="25" xr:uid="{81276833-35B2-4656-8459-612F11CBF716}"/>
    <cellStyle name="Normal_Salaires 2002 Modèle" xfId="23" xr:uid="{99963DE4-6D01-401F-AB03-4AED561BA948}"/>
    <cellStyle name="Normal_space" xfId="13" xr:uid="{1BC86904-A39E-4C8B-A85B-1794807475E5}"/>
    <cellStyle name="Pourcentage 2 2" xfId="8" xr:uid="{E8B39BE4-AC75-4C3B-A4FE-1A26345A9162}"/>
  </cellStyles>
  <dxfs count="8">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1.svg"/><Relationship Id="rId13" Type="http://schemas.openxmlformats.org/officeDocument/2006/relationships/hyperlink" Target="https://support.office.com/fr-FR/article/excel-for-windows-training-9bc05390-e94c-46af-a5b3-d7c22f6990bb?ui=fr-FR&amp;rs=en-001&amp;ad=us" TargetMode="External"/><Relationship Id="rId3" Type="http://schemas.openxmlformats.org/officeDocument/2006/relationships/hyperlink" Target="#'Assistant Fonction'!A1"/><Relationship Id="rId7" Type="http://schemas.openxmlformats.org/officeDocument/2006/relationships/image" Target="../media/image20.png"/><Relationship Id="rId12" Type="http://schemas.openxmlformats.org/officeDocument/2006/relationships/hyperlink" Target="https://support.office.com/fr-FR/article/how-to-avoid-broken-formulas-8309381d-33e8-42f6-b889-84ef6df1d586?ui=fr-FR&amp;rs=en-001&amp;ad=us" TargetMode="External"/><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19.svg"/><Relationship Id="rId11" Type="http://schemas.openxmlformats.org/officeDocument/2006/relationships/image" Target="../media/image23.svg"/><Relationship Id="rId5" Type="http://schemas.openxmlformats.org/officeDocument/2006/relationships/image" Target="../media/image18.png"/><Relationship Id="rId10" Type="http://schemas.openxmlformats.org/officeDocument/2006/relationships/image" Target="../media/image22.png"/><Relationship Id="rId4" Type="http://schemas.openxmlformats.org/officeDocument/2006/relationships/hyperlink" Target="#'En savoir plus'!A1"/><Relationship Id="rId9" Type="http://schemas.openxmlformats.org/officeDocument/2006/relationships/hyperlink" Target="https://support.office.com/fr-FR/article/detect-errors-in-formulas-3a8acca5-1d61-4702-80e0-99a36a2822c1?ui=fr-FR&amp;rs=en-001&amp;ad=us" TargetMode="External"/><Relationship Id="rId14" Type="http://schemas.openxmlformats.org/officeDocument/2006/relationships/hyperlink" Target="https://support.office.com/fr-FR/article/evaluate-a-nested-formula-one-step-at-a-time-59a201ae-d1dc-4b15-8586-a70aa409b8a7?ui=fr-FR&amp;rs=en-001&amp;ad=us"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31.gif"/><Relationship Id="rId13" Type="http://schemas.openxmlformats.org/officeDocument/2006/relationships/image" Target="../media/image36.png"/><Relationship Id="rId3" Type="http://schemas.openxmlformats.org/officeDocument/2006/relationships/image" Target="../media/image26.gif"/><Relationship Id="rId7" Type="http://schemas.openxmlformats.org/officeDocument/2006/relationships/image" Target="../media/image30.gif"/><Relationship Id="rId12" Type="http://schemas.openxmlformats.org/officeDocument/2006/relationships/image" Target="../media/image35.png"/><Relationship Id="rId17" Type="http://schemas.openxmlformats.org/officeDocument/2006/relationships/image" Target="../media/image40.jpeg"/><Relationship Id="rId2" Type="http://schemas.openxmlformats.org/officeDocument/2006/relationships/image" Target="../media/image25.gif"/><Relationship Id="rId16" Type="http://schemas.openxmlformats.org/officeDocument/2006/relationships/image" Target="../media/image39.jpeg"/><Relationship Id="rId1" Type="http://schemas.openxmlformats.org/officeDocument/2006/relationships/image" Target="../media/image24.gif"/><Relationship Id="rId6" Type="http://schemas.openxmlformats.org/officeDocument/2006/relationships/image" Target="../media/image29.gif"/><Relationship Id="rId11" Type="http://schemas.openxmlformats.org/officeDocument/2006/relationships/image" Target="../media/image34.png"/><Relationship Id="rId5" Type="http://schemas.openxmlformats.org/officeDocument/2006/relationships/image" Target="../media/image28.gif"/><Relationship Id="rId15" Type="http://schemas.openxmlformats.org/officeDocument/2006/relationships/image" Target="../media/image38.jpeg"/><Relationship Id="rId10" Type="http://schemas.openxmlformats.org/officeDocument/2006/relationships/image" Target="../media/image33.png"/><Relationship Id="rId4" Type="http://schemas.openxmlformats.org/officeDocument/2006/relationships/image" Target="../media/image27.gif"/><Relationship Id="rId9" Type="http://schemas.openxmlformats.org/officeDocument/2006/relationships/image" Target="../media/image32.gif"/><Relationship Id="rId14" Type="http://schemas.openxmlformats.org/officeDocument/2006/relationships/image" Target="../media/image37.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25</xdr:col>
      <xdr:colOff>636718</xdr:colOff>
      <xdr:row>86</xdr:row>
      <xdr:rowOff>193415</xdr:rowOff>
    </xdr:from>
    <xdr:ext cx="1781299" cy="1686185"/>
    <xdr:pic>
      <xdr:nvPicPr>
        <xdr:cNvPr id="2" name="Picture 1">
          <a:extLst>
            <a:ext uri="{FF2B5EF4-FFF2-40B4-BE49-F238E27FC236}">
              <a16:creationId xmlns:a16="http://schemas.microsoft.com/office/drawing/2014/main" id="{1776FFC1-F676-497E-8699-134E25BFE2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2093" y="4241774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295275</xdr:colOff>
      <xdr:row>51</xdr:row>
      <xdr:rowOff>95249</xdr:rowOff>
    </xdr:from>
    <xdr:to>
      <xdr:col>11</xdr:col>
      <xdr:colOff>635455</xdr:colOff>
      <xdr:row>63</xdr:row>
      <xdr:rowOff>114299</xdr:rowOff>
    </xdr:to>
    <xdr:pic>
      <xdr:nvPicPr>
        <xdr:cNvPr id="2" name="Image 1">
          <a:extLst>
            <a:ext uri="{FF2B5EF4-FFF2-40B4-BE49-F238E27FC236}">
              <a16:creationId xmlns:a16="http://schemas.microsoft.com/office/drawing/2014/main" id="{D9ACD907-A2EA-4781-AFCF-F28E20EEC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1775" y="10020299"/>
          <a:ext cx="1864180" cy="2352675"/>
        </a:xfrm>
        <a:prstGeom prst="rect">
          <a:avLst/>
        </a:prstGeom>
      </xdr:spPr>
    </xdr:pic>
    <xdr:clientData/>
  </xdr:twoCellAnchor>
  <xdr:twoCellAnchor editAs="oneCell">
    <xdr:from>
      <xdr:col>12</xdr:col>
      <xdr:colOff>85725</xdr:colOff>
      <xdr:row>8</xdr:row>
      <xdr:rowOff>142875</xdr:rowOff>
    </xdr:from>
    <xdr:to>
      <xdr:col>12</xdr:col>
      <xdr:colOff>2471639</xdr:colOff>
      <xdr:row>16</xdr:row>
      <xdr:rowOff>57150</xdr:rowOff>
    </xdr:to>
    <xdr:pic>
      <xdr:nvPicPr>
        <xdr:cNvPr id="3" name="Image 2">
          <a:extLst>
            <a:ext uri="{FF2B5EF4-FFF2-40B4-BE49-F238E27FC236}">
              <a16:creationId xmlns:a16="http://schemas.microsoft.com/office/drawing/2014/main" id="{3137146B-C9BD-48F6-BA13-A31C38F6B5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58225" y="1866900"/>
          <a:ext cx="2385914" cy="1447800"/>
        </a:xfrm>
        <a:prstGeom prst="rect">
          <a:avLst/>
        </a:prstGeom>
      </xdr:spPr>
    </xdr:pic>
    <xdr:clientData/>
  </xdr:twoCellAnchor>
  <xdr:twoCellAnchor editAs="oneCell">
    <xdr:from>
      <xdr:col>12</xdr:col>
      <xdr:colOff>238125</xdr:colOff>
      <xdr:row>17</xdr:row>
      <xdr:rowOff>171450</xdr:rowOff>
    </xdr:from>
    <xdr:to>
      <xdr:col>12</xdr:col>
      <xdr:colOff>2743200</xdr:colOff>
      <xdr:row>28</xdr:row>
      <xdr:rowOff>109290</xdr:rowOff>
    </xdr:to>
    <xdr:pic>
      <xdr:nvPicPr>
        <xdr:cNvPr id="4" name="Image 3">
          <a:extLst>
            <a:ext uri="{FF2B5EF4-FFF2-40B4-BE49-F238E27FC236}">
              <a16:creationId xmlns:a16="http://schemas.microsoft.com/office/drawing/2014/main" id="{7BAC002E-4F97-4FF7-8B66-D0208C5C814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10625" y="3619500"/>
          <a:ext cx="2505075" cy="2033340"/>
        </a:xfrm>
        <a:prstGeom prst="rect">
          <a:avLst/>
        </a:prstGeom>
      </xdr:spPr>
    </xdr:pic>
    <xdr:clientData/>
  </xdr:twoCellAnchor>
  <xdr:twoCellAnchor editAs="oneCell">
    <xdr:from>
      <xdr:col>2</xdr:col>
      <xdr:colOff>0</xdr:colOff>
      <xdr:row>220</xdr:row>
      <xdr:rowOff>190499</xdr:rowOff>
    </xdr:from>
    <xdr:to>
      <xdr:col>8</xdr:col>
      <xdr:colOff>517206</xdr:colOff>
      <xdr:row>235</xdr:row>
      <xdr:rowOff>180974</xdr:rowOff>
    </xdr:to>
    <xdr:pic>
      <xdr:nvPicPr>
        <xdr:cNvPr id="5" name="Image 4">
          <a:extLst>
            <a:ext uri="{FF2B5EF4-FFF2-40B4-BE49-F238E27FC236}">
              <a16:creationId xmlns:a16="http://schemas.microsoft.com/office/drawing/2014/main" id="{D664D489-828D-4A3C-A2BE-5D5D7BA69BE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500" y="42357674"/>
          <a:ext cx="5089206" cy="2847975"/>
        </a:xfrm>
        <a:prstGeom prst="rect">
          <a:avLst/>
        </a:prstGeom>
      </xdr:spPr>
    </xdr:pic>
    <xdr:clientData/>
  </xdr:twoCellAnchor>
  <xdr:twoCellAnchor editAs="oneCell">
    <xdr:from>
      <xdr:col>9</xdr:col>
      <xdr:colOff>457200</xdr:colOff>
      <xdr:row>168</xdr:row>
      <xdr:rowOff>123825</xdr:rowOff>
    </xdr:from>
    <xdr:to>
      <xdr:col>12</xdr:col>
      <xdr:colOff>2906485</xdr:colOff>
      <xdr:row>181</xdr:row>
      <xdr:rowOff>85725</xdr:rowOff>
    </xdr:to>
    <xdr:pic>
      <xdr:nvPicPr>
        <xdr:cNvPr id="6" name="Image 5">
          <a:extLst>
            <a:ext uri="{FF2B5EF4-FFF2-40B4-BE49-F238E27FC236}">
              <a16:creationId xmlns:a16="http://schemas.microsoft.com/office/drawing/2014/main" id="{317D8CDD-E492-40E3-A44E-3402BA40670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743700" y="32385000"/>
          <a:ext cx="4735285" cy="2438400"/>
        </a:xfrm>
        <a:prstGeom prst="rect">
          <a:avLst/>
        </a:prstGeom>
      </xdr:spPr>
    </xdr:pic>
    <xdr:clientData/>
  </xdr:twoCellAnchor>
  <xdr:twoCellAnchor editAs="oneCell">
    <xdr:from>
      <xdr:col>9</xdr:col>
      <xdr:colOff>533400</xdr:colOff>
      <xdr:row>193</xdr:row>
      <xdr:rowOff>142875</xdr:rowOff>
    </xdr:from>
    <xdr:to>
      <xdr:col>12</xdr:col>
      <xdr:colOff>2933700</xdr:colOff>
      <xdr:row>206</xdr:row>
      <xdr:rowOff>36962</xdr:rowOff>
    </xdr:to>
    <xdr:pic>
      <xdr:nvPicPr>
        <xdr:cNvPr id="7" name="Image 6">
          <a:extLst>
            <a:ext uri="{FF2B5EF4-FFF2-40B4-BE49-F238E27FC236}">
              <a16:creationId xmlns:a16="http://schemas.microsoft.com/office/drawing/2014/main" id="{BE9EF4D8-98B0-4E1F-BD62-3A0A7B5BCB4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19900" y="37166550"/>
          <a:ext cx="4686300" cy="2370587"/>
        </a:xfrm>
        <a:prstGeom prst="rect">
          <a:avLst/>
        </a:prstGeom>
      </xdr:spPr>
    </xdr:pic>
    <xdr:clientData/>
  </xdr:twoCellAnchor>
  <xdr:twoCellAnchor editAs="oneCell">
    <xdr:from>
      <xdr:col>10</xdr:col>
      <xdr:colOff>190500</xdr:colOff>
      <xdr:row>63</xdr:row>
      <xdr:rowOff>66675</xdr:rowOff>
    </xdr:from>
    <xdr:to>
      <xdr:col>12</xdr:col>
      <xdr:colOff>3171825</xdr:colOff>
      <xdr:row>86</xdr:row>
      <xdr:rowOff>143076</xdr:rowOff>
    </xdr:to>
    <xdr:pic>
      <xdr:nvPicPr>
        <xdr:cNvPr id="8" name="Image 7">
          <a:extLst>
            <a:ext uri="{FF2B5EF4-FFF2-40B4-BE49-F238E27FC236}">
              <a16:creationId xmlns:a16="http://schemas.microsoft.com/office/drawing/2014/main" id="{A01B8C46-B489-4D60-807D-BF39D207C6C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239000" y="12325350"/>
          <a:ext cx="4505325" cy="4457901"/>
        </a:xfrm>
        <a:prstGeom prst="rect">
          <a:avLst/>
        </a:prstGeom>
      </xdr:spPr>
    </xdr:pic>
    <xdr:clientData/>
  </xdr:twoCellAnchor>
  <xdr:twoCellAnchor editAs="oneCell">
    <xdr:from>
      <xdr:col>9</xdr:col>
      <xdr:colOff>609600</xdr:colOff>
      <xdr:row>87</xdr:row>
      <xdr:rowOff>66675</xdr:rowOff>
    </xdr:from>
    <xdr:to>
      <xdr:col>12</xdr:col>
      <xdr:colOff>3437731</xdr:colOff>
      <xdr:row>122</xdr:row>
      <xdr:rowOff>38100</xdr:rowOff>
    </xdr:to>
    <xdr:pic>
      <xdr:nvPicPr>
        <xdr:cNvPr id="9" name="Image 8">
          <a:extLst>
            <a:ext uri="{FF2B5EF4-FFF2-40B4-BE49-F238E27FC236}">
              <a16:creationId xmlns:a16="http://schemas.microsoft.com/office/drawing/2014/main" id="{61A066FC-29CE-4B33-990B-3F3E344C481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896100" y="16897350"/>
          <a:ext cx="5114131" cy="6638925"/>
        </a:xfrm>
        <a:prstGeom prst="rect">
          <a:avLst/>
        </a:prstGeom>
      </xdr:spPr>
    </xdr:pic>
    <xdr:clientData/>
  </xdr:twoCellAnchor>
  <xdr:twoCellAnchor editAs="oneCell">
    <xdr:from>
      <xdr:col>9</xdr:col>
      <xdr:colOff>390525</xdr:colOff>
      <xdr:row>221</xdr:row>
      <xdr:rowOff>161925</xdr:rowOff>
    </xdr:from>
    <xdr:to>
      <xdr:col>12</xdr:col>
      <xdr:colOff>2463799</xdr:colOff>
      <xdr:row>231</xdr:row>
      <xdr:rowOff>86391</xdr:rowOff>
    </xdr:to>
    <xdr:pic>
      <xdr:nvPicPr>
        <xdr:cNvPr id="10" name="Image 9">
          <a:extLst>
            <a:ext uri="{FF2B5EF4-FFF2-40B4-BE49-F238E27FC236}">
              <a16:creationId xmlns:a16="http://schemas.microsoft.com/office/drawing/2014/main" id="{AABF5D05-0F0A-4C17-9F77-A5F1A02C9C8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677025" y="42519600"/>
          <a:ext cx="4359274" cy="1829466"/>
        </a:xfrm>
        <a:prstGeom prst="rect">
          <a:avLst/>
        </a:prstGeom>
      </xdr:spPr>
    </xdr:pic>
    <xdr:clientData/>
  </xdr:twoCellAnchor>
  <xdr:twoCellAnchor editAs="oneCell">
    <xdr:from>
      <xdr:col>20</xdr:col>
      <xdr:colOff>381000</xdr:colOff>
      <xdr:row>190</xdr:row>
      <xdr:rowOff>38100</xdr:rowOff>
    </xdr:from>
    <xdr:to>
      <xdr:col>28</xdr:col>
      <xdr:colOff>229430</xdr:colOff>
      <xdr:row>231</xdr:row>
      <xdr:rowOff>67769</xdr:rowOff>
    </xdr:to>
    <xdr:pic>
      <xdr:nvPicPr>
        <xdr:cNvPr id="11" name="Image 10">
          <a:extLst>
            <a:ext uri="{FF2B5EF4-FFF2-40B4-BE49-F238E27FC236}">
              <a16:creationId xmlns:a16="http://schemas.microsoft.com/office/drawing/2014/main" id="{B66A7932-B4A1-42EF-AB34-D32954D0B46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021300" y="36490275"/>
          <a:ext cx="5944430" cy="78401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18</xdr:col>
      <xdr:colOff>0</xdr:colOff>
      <xdr:row>27</xdr:row>
      <xdr:rowOff>0</xdr:rowOff>
    </xdr:from>
    <xdr:ext cx="65" cy="172227"/>
    <xdr:sp macro="" textlink="">
      <xdr:nvSpPr>
        <xdr:cNvPr id="2" name="ZoneTexte 1">
          <a:extLst>
            <a:ext uri="{FF2B5EF4-FFF2-40B4-BE49-F238E27FC236}">
              <a16:creationId xmlns:a16="http://schemas.microsoft.com/office/drawing/2014/main" id="{DA9EC5DD-CC0B-471A-AFDA-216384209C7B}"/>
            </a:ext>
          </a:extLst>
        </xdr:cNvPr>
        <xdr:cNvSpPr txBox="1"/>
      </xdr:nvSpPr>
      <xdr:spPr>
        <a:xfrm>
          <a:off x="13506450" y="732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3" name="ZoneTexte 2">
          <a:extLst>
            <a:ext uri="{FF2B5EF4-FFF2-40B4-BE49-F238E27FC236}">
              <a16:creationId xmlns:a16="http://schemas.microsoft.com/office/drawing/2014/main" id="{CD000FBC-7EB0-41E4-B105-47DE2C825962}"/>
            </a:ext>
          </a:extLst>
        </xdr:cNvPr>
        <xdr:cNvSpPr txBox="1"/>
      </xdr:nvSpPr>
      <xdr:spPr>
        <a:xfrm>
          <a:off x="13506450" y="732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4" name="ZoneTexte 3">
          <a:extLst>
            <a:ext uri="{FF2B5EF4-FFF2-40B4-BE49-F238E27FC236}">
              <a16:creationId xmlns:a16="http://schemas.microsoft.com/office/drawing/2014/main" id="{8AE97B6B-4C7C-491D-9090-542C773833E1}"/>
            </a:ext>
          </a:extLst>
        </xdr:cNvPr>
        <xdr:cNvSpPr txBox="1"/>
      </xdr:nvSpPr>
      <xdr:spPr>
        <a:xfrm>
          <a:off x="13506450" y="732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5" name="ZoneTexte 4">
          <a:extLst>
            <a:ext uri="{FF2B5EF4-FFF2-40B4-BE49-F238E27FC236}">
              <a16:creationId xmlns:a16="http://schemas.microsoft.com/office/drawing/2014/main" id="{B26A25B8-17FE-40FD-9323-533FE084A288}"/>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6" name="ZoneTexte 5">
          <a:extLst>
            <a:ext uri="{FF2B5EF4-FFF2-40B4-BE49-F238E27FC236}">
              <a16:creationId xmlns:a16="http://schemas.microsoft.com/office/drawing/2014/main" id="{9E141BF1-58FE-4668-AD64-C1012CA60BFB}"/>
            </a:ext>
          </a:extLst>
        </xdr:cNvPr>
        <xdr:cNvSpPr txBox="1"/>
      </xdr:nvSpPr>
      <xdr:spPr>
        <a:xfrm>
          <a:off x="13506450" y="732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7" name="ZoneTexte 6">
          <a:extLst>
            <a:ext uri="{FF2B5EF4-FFF2-40B4-BE49-F238E27FC236}">
              <a16:creationId xmlns:a16="http://schemas.microsoft.com/office/drawing/2014/main" id="{5023BA39-447B-4622-9E9E-42002AABD0C2}"/>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8" name="ZoneTexte 7">
          <a:extLst>
            <a:ext uri="{FF2B5EF4-FFF2-40B4-BE49-F238E27FC236}">
              <a16:creationId xmlns:a16="http://schemas.microsoft.com/office/drawing/2014/main" id="{BBB99992-6895-444D-B301-684184C1BB54}"/>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9" name="ZoneTexte 8">
          <a:extLst>
            <a:ext uri="{FF2B5EF4-FFF2-40B4-BE49-F238E27FC236}">
              <a16:creationId xmlns:a16="http://schemas.microsoft.com/office/drawing/2014/main" id="{CCC9493A-9F45-47B0-971E-BCD9A558E343}"/>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 name="ZoneTexte 9">
          <a:extLst>
            <a:ext uri="{FF2B5EF4-FFF2-40B4-BE49-F238E27FC236}">
              <a16:creationId xmlns:a16="http://schemas.microsoft.com/office/drawing/2014/main" id="{44D3D502-8436-4B10-9937-6A87A549FB20}"/>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0</xdr:rowOff>
    </xdr:from>
    <xdr:ext cx="65" cy="172227"/>
    <xdr:sp macro="" textlink="">
      <xdr:nvSpPr>
        <xdr:cNvPr id="11" name="ZoneTexte 10">
          <a:extLst>
            <a:ext uri="{FF2B5EF4-FFF2-40B4-BE49-F238E27FC236}">
              <a16:creationId xmlns:a16="http://schemas.microsoft.com/office/drawing/2014/main" id="{25EB5A7E-2FA5-4CC2-9D04-05F6E3DD1BB3}"/>
            </a:ext>
          </a:extLst>
        </xdr:cNvPr>
        <xdr:cNvSpPr txBox="1"/>
      </xdr:nvSpPr>
      <xdr:spPr>
        <a:xfrm>
          <a:off x="13506450" y="1167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2" name="ZoneTexte 11">
          <a:extLst>
            <a:ext uri="{FF2B5EF4-FFF2-40B4-BE49-F238E27FC236}">
              <a16:creationId xmlns:a16="http://schemas.microsoft.com/office/drawing/2014/main" id="{159946A8-2EA4-41A8-80DC-90A14FD0C78F}"/>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0</xdr:rowOff>
    </xdr:from>
    <xdr:ext cx="65" cy="172227"/>
    <xdr:sp macro="" textlink="">
      <xdr:nvSpPr>
        <xdr:cNvPr id="13" name="ZoneTexte 12">
          <a:extLst>
            <a:ext uri="{FF2B5EF4-FFF2-40B4-BE49-F238E27FC236}">
              <a16:creationId xmlns:a16="http://schemas.microsoft.com/office/drawing/2014/main" id="{5A4826A5-C81D-49C3-A885-B134F3B877E3}"/>
            </a:ext>
          </a:extLst>
        </xdr:cNvPr>
        <xdr:cNvSpPr txBox="1"/>
      </xdr:nvSpPr>
      <xdr:spPr>
        <a:xfrm>
          <a:off x="13506450" y="1167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80</xdr:row>
      <xdr:rowOff>0</xdr:rowOff>
    </xdr:from>
    <xdr:ext cx="65" cy="172227"/>
    <xdr:sp macro="" textlink="">
      <xdr:nvSpPr>
        <xdr:cNvPr id="14" name="ZoneTexte 13">
          <a:extLst>
            <a:ext uri="{FF2B5EF4-FFF2-40B4-BE49-F238E27FC236}">
              <a16:creationId xmlns:a16="http://schemas.microsoft.com/office/drawing/2014/main" id="{90CA8FB8-BDA4-4531-BA1D-68791E2E9F9A}"/>
            </a:ext>
          </a:extLst>
        </xdr:cNvPr>
        <xdr:cNvSpPr txBox="1"/>
      </xdr:nvSpPr>
      <xdr:spPr>
        <a:xfrm>
          <a:off x="135064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80</xdr:row>
      <xdr:rowOff>0</xdr:rowOff>
    </xdr:from>
    <xdr:ext cx="65" cy="172227"/>
    <xdr:sp macro="" textlink="">
      <xdr:nvSpPr>
        <xdr:cNvPr id="15" name="ZoneTexte 14">
          <a:extLst>
            <a:ext uri="{FF2B5EF4-FFF2-40B4-BE49-F238E27FC236}">
              <a16:creationId xmlns:a16="http://schemas.microsoft.com/office/drawing/2014/main" id="{05DA593D-C74F-4F90-857F-43FE97F3BFBD}"/>
            </a:ext>
          </a:extLst>
        </xdr:cNvPr>
        <xdr:cNvSpPr txBox="1"/>
      </xdr:nvSpPr>
      <xdr:spPr>
        <a:xfrm>
          <a:off x="135064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80</xdr:row>
      <xdr:rowOff>0</xdr:rowOff>
    </xdr:from>
    <xdr:ext cx="65" cy="172227"/>
    <xdr:sp macro="" textlink="">
      <xdr:nvSpPr>
        <xdr:cNvPr id="16" name="ZoneTexte 15">
          <a:extLst>
            <a:ext uri="{FF2B5EF4-FFF2-40B4-BE49-F238E27FC236}">
              <a16:creationId xmlns:a16="http://schemas.microsoft.com/office/drawing/2014/main" id="{0547D520-5359-4E79-A1AE-8FF10AF29E3F}"/>
            </a:ext>
          </a:extLst>
        </xdr:cNvPr>
        <xdr:cNvSpPr txBox="1"/>
      </xdr:nvSpPr>
      <xdr:spPr>
        <a:xfrm>
          <a:off x="135064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80</xdr:row>
      <xdr:rowOff>0</xdr:rowOff>
    </xdr:from>
    <xdr:ext cx="65" cy="172227"/>
    <xdr:sp macro="" textlink="">
      <xdr:nvSpPr>
        <xdr:cNvPr id="17" name="ZoneTexte 16">
          <a:extLst>
            <a:ext uri="{FF2B5EF4-FFF2-40B4-BE49-F238E27FC236}">
              <a16:creationId xmlns:a16="http://schemas.microsoft.com/office/drawing/2014/main" id="{33E2B0B0-D943-4015-B145-FF3A67E4AD5B}"/>
            </a:ext>
          </a:extLst>
        </xdr:cNvPr>
        <xdr:cNvSpPr txBox="1"/>
      </xdr:nvSpPr>
      <xdr:spPr>
        <a:xfrm>
          <a:off x="135064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80</xdr:row>
      <xdr:rowOff>0</xdr:rowOff>
    </xdr:from>
    <xdr:ext cx="65" cy="172227"/>
    <xdr:sp macro="" textlink="">
      <xdr:nvSpPr>
        <xdr:cNvPr id="18" name="ZoneTexte 17">
          <a:extLst>
            <a:ext uri="{FF2B5EF4-FFF2-40B4-BE49-F238E27FC236}">
              <a16:creationId xmlns:a16="http://schemas.microsoft.com/office/drawing/2014/main" id="{4ECBD173-39BF-49FE-AE0B-91A74271ACB1}"/>
            </a:ext>
          </a:extLst>
        </xdr:cNvPr>
        <xdr:cNvSpPr txBox="1"/>
      </xdr:nvSpPr>
      <xdr:spPr>
        <a:xfrm>
          <a:off x="135064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80</xdr:row>
      <xdr:rowOff>0</xdr:rowOff>
    </xdr:from>
    <xdr:ext cx="65" cy="172227"/>
    <xdr:sp macro="" textlink="">
      <xdr:nvSpPr>
        <xdr:cNvPr id="19" name="ZoneTexte 18">
          <a:extLst>
            <a:ext uri="{FF2B5EF4-FFF2-40B4-BE49-F238E27FC236}">
              <a16:creationId xmlns:a16="http://schemas.microsoft.com/office/drawing/2014/main" id="{637C175F-ABF2-4879-B006-A9B3DAA50C92}"/>
            </a:ext>
          </a:extLst>
        </xdr:cNvPr>
        <xdr:cNvSpPr txBox="1"/>
      </xdr:nvSpPr>
      <xdr:spPr>
        <a:xfrm>
          <a:off x="135064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80</xdr:row>
      <xdr:rowOff>0</xdr:rowOff>
    </xdr:from>
    <xdr:ext cx="65" cy="172227"/>
    <xdr:sp macro="" textlink="">
      <xdr:nvSpPr>
        <xdr:cNvPr id="20" name="ZoneTexte 19">
          <a:extLst>
            <a:ext uri="{FF2B5EF4-FFF2-40B4-BE49-F238E27FC236}">
              <a16:creationId xmlns:a16="http://schemas.microsoft.com/office/drawing/2014/main" id="{9C6E2AD3-62AF-47E7-BEB5-B9C147E6EF8F}"/>
            </a:ext>
          </a:extLst>
        </xdr:cNvPr>
        <xdr:cNvSpPr txBox="1"/>
      </xdr:nvSpPr>
      <xdr:spPr>
        <a:xfrm>
          <a:off x="135064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80</xdr:row>
      <xdr:rowOff>0</xdr:rowOff>
    </xdr:from>
    <xdr:ext cx="65" cy="172227"/>
    <xdr:sp macro="" textlink="">
      <xdr:nvSpPr>
        <xdr:cNvPr id="21" name="ZoneTexte 20">
          <a:extLst>
            <a:ext uri="{FF2B5EF4-FFF2-40B4-BE49-F238E27FC236}">
              <a16:creationId xmlns:a16="http://schemas.microsoft.com/office/drawing/2014/main" id="{6330D9BB-371F-449B-8507-44F629138E63}"/>
            </a:ext>
          </a:extLst>
        </xdr:cNvPr>
        <xdr:cNvSpPr txBox="1"/>
      </xdr:nvSpPr>
      <xdr:spPr>
        <a:xfrm>
          <a:off x="135064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80</xdr:row>
      <xdr:rowOff>0</xdr:rowOff>
    </xdr:from>
    <xdr:ext cx="65" cy="172227"/>
    <xdr:sp macro="" textlink="">
      <xdr:nvSpPr>
        <xdr:cNvPr id="22" name="ZoneTexte 21">
          <a:extLst>
            <a:ext uri="{FF2B5EF4-FFF2-40B4-BE49-F238E27FC236}">
              <a16:creationId xmlns:a16="http://schemas.microsoft.com/office/drawing/2014/main" id="{76267D66-D615-4535-89CE-64A5BD047ACA}"/>
            </a:ext>
          </a:extLst>
        </xdr:cNvPr>
        <xdr:cNvSpPr txBox="1"/>
      </xdr:nvSpPr>
      <xdr:spPr>
        <a:xfrm>
          <a:off x="135064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80</xdr:row>
      <xdr:rowOff>0</xdr:rowOff>
    </xdr:from>
    <xdr:ext cx="65" cy="172227"/>
    <xdr:sp macro="" textlink="">
      <xdr:nvSpPr>
        <xdr:cNvPr id="23" name="ZoneTexte 22">
          <a:extLst>
            <a:ext uri="{FF2B5EF4-FFF2-40B4-BE49-F238E27FC236}">
              <a16:creationId xmlns:a16="http://schemas.microsoft.com/office/drawing/2014/main" id="{B841EDF0-5D3C-4BE3-95FB-D8B875D0AA52}"/>
            </a:ext>
          </a:extLst>
        </xdr:cNvPr>
        <xdr:cNvSpPr txBox="1"/>
      </xdr:nvSpPr>
      <xdr:spPr>
        <a:xfrm>
          <a:off x="135064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80</xdr:row>
      <xdr:rowOff>0</xdr:rowOff>
    </xdr:from>
    <xdr:ext cx="65" cy="172227"/>
    <xdr:sp macro="" textlink="">
      <xdr:nvSpPr>
        <xdr:cNvPr id="24" name="ZoneTexte 23">
          <a:extLst>
            <a:ext uri="{FF2B5EF4-FFF2-40B4-BE49-F238E27FC236}">
              <a16:creationId xmlns:a16="http://schemas.microsoft.com/office/drawing/2014/main" id="{28AAC49A-9748-4100-924F-F305316CFE1C}"/>
            </a:ext>
          </a:extLst>
        </xdr:cNvPr>
        <xdr:cNvSpPr txBox="1"/>
      </xdr:nvSpPr>
      <xdr:spPr>
        <a:xfrm>
          <a:off x="13506450" y="18268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5" name="ZoneTexte 24">
          <a:extLst>
            <a:ext uri="{FF2B5EF4-FFF2-40B4-BE49-F238E27FC236}">
              <a16:creationId xmlns:a16="http://schemas.microsoft.com/office/drawing/2014/main" id="{B7D09926-1487-4907-9C24-76A37356E60D}"/>
            </a:ext>
          </a:extLst>
        </xdr:cNvPr>
        <xdr:cNvSpPr txBox="1"/>
      </xdr:nvSpPr>
      <xdr:spPr>
        <a:xfrm>
          <a:off x="13506450" y="932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26" name="ZoneTexte 25">
          <a:extLst>
            <a:ext uri="{FF2B5EF4-FFF2-40B4-BE49-F238E27FC236}">
              <a16:creationId xmlns:a16="http://schemas.microsoft.com/office/drawing/2014/main" id="{7FBE99E7-0FED-4E9F-A232-4BE6D1814967}"/>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7" name="ZoneTexte 26">
          <a:extLst>
            <a:ext uri="{FF2B5EF4-FFF2-40B4-BE49-F238E27FC236}">
              <a16:creationId xmlns:a16="http://schemas.microsoft.com/office/drawing/2014/main" id="{D4637C93-1F52-49D8-896D-7957D00C8394}"/>
            </a:ext>
          </a:extLst>
        </xdr:cNvPr>
        <xdr:cNvSpPr txBox="1"/>
      </xdr:nvSpPr>
      <xdr:spPr>
        <a:xfrm>
          <a:off x="13506450" y="887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28" name="ZoneTexte 27">
          <a:extLst>
            <a:ext uri="{FF2B5EF4-FFF2-40B4-BE49-F238E27FC236}">
              <a16:creationId xmlns:a16="http://schemas.microsoft.com/office/drawing/2014/main" id="{C4E852F2-557E-4349-8BBC-F4CAD8F24088}"/>
            </a:ext>
          </a:extLst>
        </xdr:cNvPr>
        <xdr:cNvSpPr txBox="1"/>
      </xdr:nvSpPr>
      <xdr:spPr>
        <a:xfrm>
          <a:off x="13506450" y="7058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29" name="ZoneTexte 28">
          <a:extLst>
            <a:ext uri="{FF2B5EF4-FFF2-40B4-BE49-F238E27FC236}">
              <a16:creationId xmlns:a16="http://schemas.microsoft.com/office/drawing/2014/main" id="{7050C17A-8FC0-43E3-ADC3-BC7E075E5C00}"/>
            </a:ext>
          </a:extLst>
        </xdr:cNvPr>
        <xdr:cNvSpPr txBox="1"/>
      </xdr:nvSpPr>
      <xdr:spPr>
        <a:xfrm>
          <a:off x="13506450" y="7058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0" name="ZoneTexte 29">
          <a:extLst>
            <a:ext uri="{FF2B5EF4-FFF2-40B4-BE49-F238E27FC236}">
              <a16:creationId xmlns:a16="http://schemas.microsoft.com/office/drawing/2014/main" id="{26F90A64-CCA0-49AF-921E-9D67FDD72D40}"/>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31" name="ZoneTexte 30">
          <a:extLst>
            <a:ext uri="{FF2B5EF4-FFF2-40B4-BE49-F238E27FC236}">
              <a16:creationId xmlns:a16="http://schemas.microsoft.com/office/drawing/2014/main" id="{8587E532-965F-4B2F-BBF4-89F59FDAE6F0}"/>
            </a:ext>
          </a:extLst>
        </xdr:cNvPr>
        <xdr:cNvSpPr txBox="1"/>
      </xdr:nvSpPr>
      <xdr:spPr>
        <a:xfrm>
          <a:off x="13506450" y="7453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32" name="ZoneTexte 31">
          <a:extLst>
            <a:ext uri="{FF2B5EF4-FFF2-40B4-BE49-F238E27FC236}">
              <a16:creationId xmlns:a16="http://schemas.microsoft.com/office/drawing/2014/main" id="{1D72F03C-50FE-4BCF-B8E7-922A1FD5FD09}"/>
            </a:ext>
          </a:extLst>
        </xdr:cNvPr>
        <xdr:cNvSpPr txBox="1"/>
      </xdr:nvSpPr>
      <xdr:spPr>
        <a:xfrm>
          <a:off x="13506450" y="906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33" name="ZoneTexte 32">
          <a:extLst>
            <a:ext uri="{FF2B5EF4-FFF2-40B4-BE49-F238E27FC236}">
              <a16:creationId xmlns:a16="http://schemas.microsoft.com/office/drawing/2014/main" id="{7266BEE7-CE36-4CD8-A55B-BF5DBCB454F7}"/>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34" name="ZoneTexte 33">
          <a:extLst>
            <a:ext uri="{FF2B5EF4-FFF2-40B4-BE49-F238E27FC236}">
              <a16:creationId xmlns:a16="http://schemas.microsoft.com/office/drawing/2014/main" id="{5BB1CF52-17C0-4882-A513-AA3F5FD4EC76}"/>
            </a:ext>
          </a:extLst>
        </xdr:cNvPr>
        <xdr:cNvSpPr txBox="1"/>
      </xdr:nvSpPr>
      <xdr:spPr>
        <a:xfrm>
          <a:off x="13506450" y="906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35" name="ZoneTexte 34">
          <a:extLst>
            <a:ext uri="{FF2B5EF4-FFF2-40B4-BE49-F238E27FC236}">
              <a16:creationId xmlns:a16="http://schemas.microsoft.com/office/drawing/2014/main" id="{B5D97784-AC38-4762-BF61-F56C789E06A7}"/>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36" name="ZoneTexte 35">
          <a:extLst>
            <a:ext uri="{FF2B5EF4-FFF2-40B4-BE49-F238E27FC236}">
              <a16:creationId xmlns:a16="http://schemas.microsoft.com/office/drawing/2014/main" id="{A1C42DB0-7CF1-411B-AD7B-4218386D0E9F}"/>
            </a:ext>
          </a:extLst>
        </xdr:cNvPr>
        <xdr:cNvSpPr txBox="1"/>
      </xdr:nvSpPr>
      <xdr:spPr>
        <a:xfrm>
          <a:off x="13506450" y="1477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37" name="ZoneTexte 36">
          <a:extLst>
            <a:ext uri="{FF2B5EF4-FFF2-40B4-BE49-F238E27FC236}">
              <a16:creationId xmlns:a16="http://schemas.microsoft.com/office/drawing/2014/main" id="{FFD3D607-1340-420F-8493-1D878021052D}"/>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38" name="ZoneTexte 37">
          <a:extLst>
            <a:ext uri="{FF2B5EF4-FFF2-40B4-BE49-F238E27FC236}">
              <a16:creationId xmlns:a16="http://schemas.microsoft.com/office/drawing/2014/main" id="{EE522263-4A07-4D6D-95E4-E8890AB467D8}"/>
            </a:ext>
          </a:extLst>
        </xdr:cNvPr>
        <xdr:cNvSpPr txBox="1"/>
      </xdr:nvSpPr>
      <xdr:spPr>
        <a:xfrm>
          <a:off x="13506450" y="14397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0</xdr:rowOff>
    </xdr:from>
    <xdr:ext cx="65" cy="172227"/>
    <xdr:sp macro="" textlink="">
      <xdr:nvSpPr>
        <xdr:cNvPr id="39" name="ZoneTexte 38">
          <a:extLst>
            <a:ext uri="{FF2B5EF4-FFF2-40B4-BE49-F238E27FC236}">
              <a16:creationId xmlns:a16="http://schemas.microsoft.com/office/drawing/2014/main" id="{02082C7F-2321-444E-9773-7DE3D19718D6}"/>
            </a:ext>
          </a:extLst>
        </xdr:cNvPr>
        <xdr:cNvSpPr txBox="1"/>
      </xdr:nvSpPr>
      <xdr:spPr>
        <a:xfrm>
          <a:off x="13506450" y="12973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40" name="ZoneTexte 39">
          <a:extLst>
            <a:ext uri="{FF2B5EF4-FFF2-40B4-BE49-F238E27FC236}">
              <a16:creationId xmlns:a16="http://schemas.microsoft.com/office/drawing/2014/main" id="{C97BDAA8-6A08-44A2-A099-F926215DA74E}"/>
            </a:ext>
          </a:extLst>
        </xdr:cNvPr>
        <xdr:cNvSpPr txBox="1"/>
      </xdr:nvSpPr>
      <xdr:spPr>
        <a:xfrm>
          <a:off x="13506450" y="14397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0</xdr:rowOff>
    </xdr:from>
    <xdr:ext cx="65" cy="172227"/>
    <xdr:sp macro="" textlink="">
      <xdr:nvSpPr>
        <xdr:cNvPr id="41" name="ZoneTexte 40">
          <a:extLst>
            <a:ext uri="{FF2B5EF4-FFF2-40B4-BE49-F238E27FC236}">
              <a16:creationId xmlns:a16="http://schemas.microsoft.com/office/drawing/2014/main" id="{FA8418FF-B867-4A4A-A172-FFE07EF5F9DD}"/>
            </a:ext>
          </a:extLst>
        </xdr:cNvPr>
        <xdr:cNvSpPr txBox="1"/>
      </xdr:nvSpPr>
      <xdr:spPr>
        <a:xfrm>
          <a:off x="13506450" y="12973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128587</xdr:rowOff>
    </xdr:from>
    <xdr:ext cx="65" cy="172227"/>
    <xdr:sp macro="" textlink="">
      <xdr:nvSpPr>
        <xdr:cNvPr id="42" name="ZoneTexte 41">
          <a:extLst>
            <a:ext uri="{FF2B5EF4-FFF2-40B4-BE49-F238E27FC236}">
              <a16:creationId xmlns:a16="http://schemas.microsoft.com/office/drawing/2014/main" id="{A68937BF-8AF9-4B33-BE33-3C88B25AA654}"/>
            </a:ext>
          </a:extLst>
        </xdr:cNvPr>
        <xdr:cNvSpPr txBox="1"/>
      </xdr:nvSpPr>
      <xdr:spPr>
        <a:xfrm>
          <a:off x="13506450" y="1496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43" name="ZoneTexte 42">
          <a:extLst>
            <a:ext uri="{FF2B5EF4-FFF2-40B4-BE49-F238E27FC236}">
              <a16:creationId xmlns:a16="http://schemas.microsoft.com/office/drawing/2014/main" id="{EDD3DF71-953D-45FC-A639-4CDB2F79A64A}"/>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44" name="ZoneTexte 43">
          <a:extLst>
            <a:ext uri="{FF2B5EF4-FFF2-40B4-BE49-F238E27FC236}">
              <a16:creationId xmlns:a16="http://schemas.microsoft.com/office/drawing/2014/main" id="{C26071EC-EEDB-46AE-8860-963323B64264}"/>
            </a:ext>
          </a:extLst>
        </xdr:cNvPr>
        <xdr:cNvSpPr txBox="1"/>
      </xdr:nvSpPr>
      <xdr:spPr>
        <a:xfrm>
          <a:off x="13506450" y="1458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45" name="ZoneTexte 44">
          <a:extLst>
            <a:ext uri="{FF2B5EF4-FFF2-40B4-BE49-F238E27FC236}">
              <a16:creationId xmlns:a16="http://schemas.microsoft.com/office/drawing/2014/main" id="{95D4098F-68B9-4C96-8410-F804B633B87F}"/>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46" name="ZoneTexte 45">
          <a:extLst>
            <a:ext uri="{FF2B5EF4-FFF2-40B4-BE49-F238E27FC236}">
              <a16:creationId xmlns:a16="http://schemas.microsoft.com/office/drawing/2014/main" id="{7B76048E-76BC-4DD2-99E6-271B61322227}"/>
            </a:ext>
          </a:extLst>
        </xdr:cNvPr>
        <xdr:cNvSpPr txBox="1"/>
      </xdr:nvSpPr>
      <xdr:spPr>
        <a:xfrm>
          <a:off x="13506450" y="14587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47" name="ZoneTexte 46">
          <a:extLst>
            <a:ext uri="{FF2B5EF4-FFF2-40B4-BE49-F238E27FC236}">
              <a16:creationId xmlns:a16="http://schemas.microsoft.com/office/drawing/2014/main" id="{EF181434-671C-4519-881E-432FF945331E}"/>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48" name="ZoneTexte 47">
          <a:extLst>
            <a:ext uri="{FF2B5EF4-FFF2-40B4-BE49-F238E27FC236}">
              <a16:creationId xmlns:a16="http://schemas.microsoft.com/office/drawing/2014/main" id="{79794A96-290A-4C63-B71A-233C10EA9B16}"/>
            </a:ext>
          </a:extLst>
        </xdr:cNvPr>
        <xdr:cNvSpPr txBox="1"/>
      </xdr:nvSpPr>
      <xdr:spPr>
        <a:xfrm>
          <a:off x="13506450" y="932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49" name="ZoneTexte 48">
          <a:extLst>
            <a:ext uri="{FF2B5EF4-FFF2-40B4-BE49-F238E27FC236}">
              <a16:creationId xmlns:a16="http://schemas.microsoft.com/office/drawing/2014/main" id="{4073AA62-17CE-4374-B36B-F3B04E5AAE23}"/>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165100</xdr:rowOff>
    </xdr:from>
    <xdr:ext cx="4357310" cy="2146300"/>
    <xdr:pic>
      <xdr:nvPicPr>
        <xdr:cNvPr id="50" name="Image 49">
          <a:extLst>
            <a:ext uri="{FF2B5EF4-FFF2-40B4-BE49-F238E27FC236}">
              <a16:creationId xmlns:a16="http://schemas.microsoft.com/office/drawing/2014/main" id="{8B350560-4EEE-48C8-B5AA-4A83AA53CD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506450" y="15005050"/>
          <a:ext cx="4357310" cy="2146300"/>
        </a:xfrm>
        <a:prstGeom prst="rect">
          <a:avLst/>
        </a:prstGeom>
      </xdr:spPr>
    </xdr:pic>
    <xdr:clientData/>
  </xdr:oneCellAnchor>
  <xdr:oneCellAnchor>
    <xdr:from>
      <xdr:col>18</xdr:col>
      <xdr:colOff>0</xdr:colOff>
      <xdr:row>32</xdr:row>
      <xdr:rowOff>128587</xdr:rowOff>
    </xdr:from>
    <xdr:ext cx="65" cy="172227"/>
    <xdr:sp macro="" textlink="">
      <xdr:nvSpPr>
        <xdr:cNvPr id="51" name="ZoneTexte 50">
          <a:extLst>
            <a:ext uri="{FF2B5EF4-FFF2-40B4-BE49-F238E27FC236}">
              <a16:creationId xmlns:a16="http://schemas.microsoft.com/office/drawing/2014/main" id="{2A0557E3-4D6D-47B5-9108-F6370A927953}"/>
            </a:ext>
          </a:extLst>
        </xdr:cNvPr>
        <xdr:cNvSpPr txBox="1"/>
      </xdr:nvSpPr>
      <xdr:spPr>
        <a:xfrm>
          <a:off x="13506450" y="887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52" name="ZoneTexte 51">
          <a:extLst>
            <a:ext uri="{FF2B5EF4-FFF2-40B4-BE49-F238E27FC236}">
              <a16:creationId xmlns:a16="http://schemas.microsoft.com/office/drawing/2014/main" id="{BB5C0AD1-87FB-4E03-84F4-CFD4CB353110}"/>
            </a:ext>
          </a:extLst>
        </xdr:cNvPr>
        <xdr:cNvSpPr txBox="1"/>
      </xdr:nvSpPr>
      <xdr:spPr>
        <a:xfrm>
          <a:off x="13506450" y="7058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3" name="ZoneTexte 52">
          <a:extLst>
            <a:ext uri="{FF2B5EF4-FFF2-40B4-BE49-F238E27FC236}">
              <a16:creationId xmlns:a16="http://schemas.microsoft.com/office/drawing/2014/main" id="{D00918B7-AA37-4EBE-93C0-BE4DBCF365F6}"/>
            </a:ext>
          </a:extLst>
        </xdr:cNvPr>
        <xdr:cNvSpPr txBox="1"/>
      </xdr:nvSpPr>
      <xdr:spPr>
        <a:xfrm>
          <a:off x="13506450" y="887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54" name="ZoneTexte 53">
          <a:extLst>
            <a:ext uri="{FF2B5EF4-FFF2-40B4-BE49-F238E27FC236}">
              <a16:creationId xmlns:a16="http://schemas.microsoft.com/office/drawing/2014/main" id="{7EE85A56-C234-4295-86AF-2701604EAF2B}"/>
            </a:ext>
          </a:extLst>
        </xdr:cNvPr>
        <xdr:cNvSpPr txBox="1"/>
      </xdr:nvSpPr>
      <xdr:spPr>
        <a:xfrm>
          <a:off x="13506450" y="7058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5" name="ZoneTexte 54">
          <a:extLst>
            <a:ext uri="{FF2B5EF4-FFF2-40B4-BE49-F238E27FC236}">
              <a16:creationId xmlns:a16="http://schemas.microsoft.com/office/drawing/2014/main" id="{8DAF9930-C10D-48DE-8563-A3AD05BD5FEA}"/>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56" name="ZoneTexte 55">
          <a:extLst>
            <a:ext uri="{FF2B5EF4-FFF2-40B4-BE49-F238E27FC236}">
              <a16:creationId xmlns:a16="http://schemas.microsoft.com/office/drawing/2014/main" id="{F6455F30-2EB1-4B4B-B3CC-60251F7E94EC}"/>
            </a:ext>
          </a:extLst>
        </xdr:cNvPr>
        <xdr:cNvSpPr txBox="1"/>
      </xdr:nvSpPr>
      <xdr:spPr>
        <a:xfrm>
          <a:off x="13506450" y="7453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7" name="ZoneTexte 56">
          <a:extLst>
            <a:ext uri="{FF2B5EF4-FFF2-40B4-BE49-F238E27FC236}">
              <a16:creationId xmlns:a16="http://schemas.microsoft.com/office/drawing/2014/main" id="{E54AC4B0-42EC-497E-AB94-95D66EEFF80A}"/>
            </a:ext>
          </a:extLst>
        </xdr:cNvPr>
        <xdr:cNvSpPr txBox="1"/>
      </xdr:nvSpPr>
      <xdr:spPr>
        <a:xfrm>
          <a:off x="13506450" y="906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58" name="ZoneTexte 57">
          <a:extLst>
            <a:ext uri="{FF2B5EF4-FFF2-40B4-BE49-F238E27FC236}">
              <a16:creationId xmlns:a16="http://schemas.microsoft.com/office/drawing/2014/main" id="{A401596A-0737-4B78-B73D-E665E2120C71}"/>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9" name="ZoneTexte 58">
          <a:extLst>
            <a:ext uri="{FF2B5EF4-FFF2-40B4-BE49-F238E27FC236}">
              <a16:creationId xmlns:a16="http://schemas.microsoft.com/office/drawing/2014/main" id="{CD639BE2-D1C9-45F3-9AD4-DF7694C63D3A}"/>
            </a:ext>
          </a:extLst>
        </xdr:cNvPr>
        <xdr:cNvSpPr txBox="1"/>
      </xdr:nvSpPr>
      <xdr:spPr>
        <a:xfrm>
          <a:off x="13506450" y="906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60" name="ZoneTexte 59">
          <a:extLst>
            <a:ext uri="{FF2B5EF4-FFF2-40B4-BE49-F238E27FC236}">
              <a16:creationId xmlns:a16="http://schemas.microsoft.com/office/drawing/2014/main" id="{63F5C051-B910-4B5D-97AF-B952CC27777F}"/>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61" name="ZoneTexte 60">
          <a:extLst>
            <a:ext uri="{FF2B5EF4-FFF2-40B4-BE49-F238E27FC236}">
              <a16:creationId xmlns:a16="http://schemas.microsoft.com/office/drawing/2014/main" id="{83046513-470B-458E-9FE2-3CA27FA74DC6}"/>
            </a:ext>
          </a:extLst>
        </xdr:cNvPr>
        <xdr:cNvSpPr txBox="1"/>
      </xdr:nvSpPr>
      <xdr:spPr>
        <a:xfrm>
          <a:off x="13506450" y="932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62" name="ZoneTexte 61">
          <a:extLst>
            <a:ext uri="{FF2B5EF4-FFF2-40B4-BE49-F238E27FC236}">
              <a16:creationId xmlns:a16="http://schemas.microsoft.com/office/drawing/2014/main" id="{7D1F0920-FD22-4B94-9E07-030BBD29913E}"/>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63" name="ZoneTexte 62">
          <a:extLst>
            <a:ext uri="{FF2B5EF4-FFF2-40B4-BE49-F238E27FC236}">
              <a16:creationId xmlns:a16="http://schemas.microsoft.com/office/drawing/2014/main" id="{CA76E776-32B7-4D39-B575-697A5675A2C8}"/>
            </a:ext>
          </a:extLst>
        </xdr:cNvPr>
        <xdr:cNvSpPr txBox="1"/>
      </xdr:nvSpPr>
      <xdr:spPr>
        <a:xfrm>
          <a:off x="13506450" y="887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64" name="ZoneTexte 63">
          <a:extLst>
            <a:ext uri="{FF2B5EF4-FFF2-40B4-BE49-F238E27FC236}">
              <a16:creationId xmlns:a16="http://schemas.microsoft.com/office/drawing/2014/main" id="{4EEC490A-2F25-4F1A-A22C-DE95EF0C6E51}"/>
            </a:ext>
          </a:extLst>
        </xdr:cNvPr>
        <xdr:cNvSpPr txBox="1"/>
      </xdr:nvSpPr>
      <xdr:spPr>
        <a:xfrm>
          <a:off x="13506450" y="7058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65" name="ZoneTexte 64">
          <a:extLst>
            <a:ext uri="{FF2B5EF4-FFF2-40B4-BE49-F238E27FC236}">
              <a16:creationId xmlns:a16="http://schemas.microsoft.com/office/drawing/2014/main" id="{01FC3B01-9AB0-4027-8FFA-8BB9E6C85028}"/>
            </a:ext>
          </a:extLst>
        </xdr:cNvPr>
        <xdr:cNvSpPr txBox="1"/>
      </xdr:nvSpPr>
      <xdr:spPr>
        <a:xfrm>
          <a:off x="13506450" y="887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66" name="ZoneTexte 65">
          <a:extLst>
            <a:ext uri="{FF2B5EF4-FFF2-40B4-BE49-F238E27FC236}">
              <a16:creationId xmlns:a16="http://schemas.microsoft.com/office/drawing/2014/main" id="{DAFA16BA-20DA-45F0-B4AE-8610A09AD857}"/>
            </a:ext>
          </a:extLst>
        </xdr:cNvPr>
        <xdr:cNvSpPr txBox="1"/>
      </xdr:nvSpPr>
      <xdr:spPr>
        <a:xfrm>
          <a:off x="13506450" y="7058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67" name="ZoneTexte 66">
          <a:extLst>
            <a:ext uri="{FF2B5EF4-FFF2-40B4-BE49-F238E27FC236}">
              <a16:creationId xmlns:a16="http://schemas.microsoft.com/office/drawing/2014/main" id="{2B35CBE8-2A80-4598-9C2D-8C17BDACDE22}"/>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68" name="ZoneTexte 67">
          <a:extLst>
            <a:ext uri="{FF2B5EF4-FFF2-40B4-BE49-F238E27FC236}">
              <a16:creationId xmlns:a16="http://schemas.microsoft.com/office/drawing/2014/main" id="{589D7AD9-A06D-4836-8599-44BBEE28E952}"/>
            </a:ext>
          </a:extLst>
        </xdr:cNvPr>
        <xdr:cNvSpPr txBox="1"/>
      </xdr:nvSpPr>
      <xdr:spPr>
        <a:xfrm>
          <a:off x="13506450" y="7453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69" name="ZoneTexte 68">
          <a:extLst>
            <a:ext uri="{FF2B5EF4-FFF2-40B4-BE49-F238E27FC236}">
              <a16:creationId xmlns:a16="http://schemas.microsoft.com/office/drawing/2014/main" id="{A38B50CD-2318-4BED-A8B5-551247BF5B76}"/>
            </a:ext>
          </a:extLst>
        </xdr:cNvPr>
        <xdr:cNvSpPr txBox="1"/>
      </xdr:nvSpPr>
      <xdr:spPr>
        <a:xfrm>
          <a:off x="13506450" y="906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70" name="ZoneTexte 69">
          <a:extLst>
            <a:ext uri="{FF2B5EF4-FFF2-40B4-BE49-F238E27FC236}">
              <a16:creationId xmlns:a16="http://schemas.microsoft.com/office/drawing/2014/main" id="{A2A27987-FA98-4059-9FCB-0928DE55BAF3}"/>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71" name="ZoneTexte 70">
          <a:extLst>
            <a:ext uri="{FF2B5EF4-FFF2-40B4-BE49-F238E27FC236}">
              <a16:creationId xmlns:a16="http://schemas.microsoft.com/office/drawing/2014/main" id="{B20B5742-FBED-4BDB-875F-96DD99607549}"/>
            </a:ext>
          </a:extLst>
        </xdr:cNvPr>
        <xdr:cNvSpPr txBox="1"/>
      </xdr:nvSpPr>
      <xdr:spPr>
        <a:xfrm>
          <a:off x="13506450" y="906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72" name="ZoneTexte 71">
          <a:extLst>
            <a:ext uri="{FF2B5EF4-FFF2-40B4-BE49-F238E27FC236}">
              <a16:creationId xmlns:a16="http://schemas.microsoft.com/office/drawing/2014/main" id="{455821AB-0BDC-4715-9D74-8653A0EEC5EC}"/>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3" name="ZoneTexte 72">
          <a:extLst>
            <a:ext uri="{FF2B5EF4-FFF2-40B4-BE49-F238E27FC236}">
              <a16:creationId xmlns:a16="http://schemas.microsoft.com/office/drawing/2014/main" id="{7C62F6B1-38C6-4D88-A533-0D7020606797}"/>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4" name="ZoneTexte 73">
          <a:extLst>
            <a:ext uri="{FF2B5EF4-FFF2-40B4-BE49-F238E27FC236}">
              <a16:creationId xmlns:a16="http://schemas.microsoft.com/office/drawing/2014/main" id="{B9652F0A-6BF5-4A3E-A957-FC68D854B147}"/>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5" name="ZoneTexte 74">
          <a:extLst>
            <a:ext uri="{FF2B5EF4-FFF2-40B4-BE49-F238E27FC236}">
              <a16:creationId xmlns:a16="http://schemas.microsoft.com/office/drawing/2014/main" id="{D388F54A-CF08-4FEE-B61D-77375EBAC1AA}"/>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76" name="ZoneTexte 75">
          <a:extLst>
            <a:ext uri="{FF2B5EF4-FFF2-40B4-BE49-F238E27FC236}">
              <a16:creationId xmlns:a16="http://schemas.microsoft.com/office/drawing/2014/main" id="{DBC59B23-AC68-44F2-A0D8-57088E4252B1}"/>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77" name="ZoneTexte 76">
          <a:extLst>
            <a:ext uri="{FF2B5EF4-FFF2-40B4-BE49-F238E27FC236}">
              <a16:creationId xmlns:a16="http://schemas.microsoft.com/office/drawing/2014/main" id="{4D5196D7-3BA3-4332-8DAC-1448300E0F52}"/>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78" name="ZoneTexte 77">
          <a:extLst>
            <a:ext uri="{FF2B5EF4-FFF2-40B4-BE49-F238E27FC236}">
              <a16:creationId xmlns:a16="http://schemas.microsoft.com/office/drawing/2014/main" id="{7BB99364-ECBB-4F16-A5A6-BF6100020DCB}"/>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79" name="ZoneTexte 78">
          <a:extLst>
            <a:ext uri="{FF2B5EF4-FFF2-40B4-BE49-F238E27FC236}">
              <a16:creationId xmlns:a16="http://schemas.microsoft.com/office/drawing/2014/main" id="{EFF3BD1F-3FF7-4B55-B150-DCF6EAB06729}"/>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80" name="ZoneTexte 79">
          <a:extLst>
            <a:ext uri="{FF2B5EF4-FFF2-40B4-BE49-F238E27FC236}">
              <a16:creationId xmlns:a16="http://schemas.microsoft.com/office/drawing/2014/main" id="{0BC94AC8-403D-4132-B2B3-C49E52453F7E}"/>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81" name="ZoneTexte 80">
          <a:extLst>
            <a:ext uri="{FF2B5EF4-FFF2-40B4-BE49-F238E27FC236}">
              <a16:creationId xmlns:a16="http://schemas.microsoft.com/office/drawing/2014/main" id="{E7C78C0F-B4A7-4D1E-950F-091B5D6B4C1C}"/>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82" name="ZoneTexte 81">
          <a:extLst>
            <a:ext uri="{FF2B5EF4-FFF2-40B4-BE49-F238E27FC236}">
              <a16:creationId xmlns:a16="http://schemas.microsoft.com/office/drawing/2014/main" id="{004FA4C6-FCD5-43E6-8621-8F29854B0CE5}"/>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83" name="ZoneTexte 82">
          <a:extLst>
            <a:ext uri="{FF2B5EF4-FFF2-40B4-BE49-F238E27FC236}">
              <a16:creationId xmlns:a16="http://schemas.microsoft.com/office/drawing/2014/main" id="{39AE6141-C1F3-45E4-8E52-A298608315B5}"/>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84" name="ZoneTexte 83">
          <a:extLst>
            <a:ext uri="{FF2B5EF4-FFF2-40B4-BE49-F238E27FC236}">
              <a16:creationId xmlns:a16="http://schemas.microsoft.com/office/drawing/2014/main" id="{7827F9AD-BB6C-4601-8540-8A312195899A}"/>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85" name="ZoneTexte 84">
          <a:extLst>
            <a:ext uri="{FF2B5EF4-FFF2-40B4-BE49-F238E27FC236}">
              <a16:creationId xmlns:a16="http://schemas.microsoft.com/office/drawing/2014/main" id="{A8FCD704-8F6D-4A36-85C1-3F8A15E9EBCE}"/>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86" name="ZoneTexte 85">
          <a:extLst>
            <a:ext uri="{FF2B5EF4-FFF2-40B4-BE49-F238E27FC236}">
              <a16:creationId xmlns:a16="http://schemas.microsoft.com/office/drawing/2014/main" id="{4648B2BF-042F-46D5-8505-424E2A8482B0}"/>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87" name="ZoneTexte 86">
          <a:extLst>
            <a:ext uri="{FF2B5EF4-FFF2-40B4-BE49-F238E27FC236}">
              <a16:creationId xmlns:a16="http://schemas.microsoft.com/office/drawing/2014/main" id="{ACE9CEF6-1CB5-43D8-BCA3-A0DD94711E58}"/>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88" name="ZoneTexte 87">
          <a:extLst>
            <a:ext uri="{FF2B5EF4-FFF2-40B4-BE49-F238E27FC236}">
              <a16:creationId xmlns:a16="http://schemas.microsoft.com/office/drawing/2014/main" id="{B93336BF-1B39-4078-AA33-768108A31218}"/>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89" name="ZoneTexte 88">
          <a:extLst>
            <a:ext uri="{FF2B5EF4-FFF2-40B4-BE49-F238E27FC236}">
              <a16:creationId xmlns:a16="http://schemas.microsoft.com/office/drawing/2014/main" id="{429C4F44-FFFD-4FB2-BDAA-E9F7233F4314}"/>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90" name="ZoneTexte 89">
          <a:extLst>
            <a:ext uri="{FF2B5EF4-FFF2-40B4-BE49-F238E27FC236}">
              <a16:creationId xmlns:a16="http://schemas.microsoft.com/office/drawing/2014/main" id="{F0ADAC86-DE41-4E62-A6B0-3281C169B2FE}"/>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91" name="ZoneTexte 90">
          <a:extLst>
            <a:ext uri="{FF2B5EF4-FFF2-40B4-BE49-F238E27FC236}">
              <a16:creationId xmlns:a16="http://schemas.microsoft.com/office/drawing/2014/main" id="{2DA5A6A8-DF5C-4E1F-BD1C-EDC0182FE519}"/>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2" name="ZoneTexte 91">
          <a:extLst>
            <a:ext uri="{FF2B5EF4-FFF2-40B4-BE49-F238E27FC236}">
              <a16:creationId xmlns:a16="http://schemas.microsoft.com/office/drawing/2014/main" id="{8E32EB8E-C92A-404E-B774-78A333A28F63}"/>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93" name="ZoneTexte 92">
          <a:extLst>
            <a:ext uri="{FF2B5EF4-FFF2-40B4-BE49-F238E27FC236}">
              <a16:creationId xmlns:a16="http://schemas.microsoft.com/office/drawing/2014/main" id="{D3DCC082-A33B-4EF8-B261-2BE4A24C2A04}"/>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4" name="ZoneTexte 93">
          <a:extLst>
            <a:ext uri="{FF2B5EF4-FFF2-40B4-BE49-F238E27FC236}">
              <a16:creationId xmlns:a16="http://schemas.microsoft.com/office/drawing/2014/main" id="{BA3C1803-A283-49D5-99E9-DAC33ACC96B3}"/>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95" name="ZoneTexte 94">
          <a:extLst>
            <a:ext uri="{FF2B5EF4-FFF2-40B4-BE49-F238E27FC236}">
              <a16:creationId xmlns:a16="http://schemas.microsoft.com/office/drawing/2014/main" id="{AA819F3D-B85B-4F55-B9E0-62DD83B42EEC}"/>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6" name="ZoneTexte 95">
          <a:extLst>
            <a:ext uri="{FF2B5EF4-FFF2-40B4-BE49-F238E27FC236}">
              <a16:creationId xmlns:a16="http://schemas.microsoft.com/office/drawing/2014/main" id="{989C27B3-B01E-451C-9719-C2F7673EFCA9}"/>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7" name="ZoneTexte 96">
          <a:extLst>
            <a:ext uri="{FF2B5EF4-FFF2-40B4-BE49-F238E27FC236}">
              <a16:creationId xmlns:a16="http://schemas.microsoft.com/office/drawing/2014/main" id="{70B9148F-4A1B-4EE8-84A3-EBF9A7F0F6BB}"/>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8" name="ZoneTexte 97">
          <a:extLst>
            <a:ext uri="{FF2B5EF4-FFF2-40B4-BE49-F238E27FC236}">
              <a16:creationId xmlns:a16="http://schemas.microsoft.com/office/drawing/2014/main" id="{2FCE2527-AF3D-4601-9FC6-AE1A16833DAE}"/>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99" name="ZoneTexte 98">
          <a:extLst>
            <a:ext uri="{FF2B5EF4-FFF2-40B4-BE49-F238E27FC236}">
              <a16:creationId xmlns:a16="http://schemas.microsoft.com/office/drawing/2014/main" id="{0271CA03-C1D2-4191-B63F-6C5A26493BFC}"/>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0" name="ZoneTexte 99">
          <a:extLst>
            <a:ext uri="{FF2B5EF4-FFF2-40B4-BE49-F238E27FC236}">
              <a16:creationId xmlns:a16="http://schemas.microsoft.com/office/drawing/2014/main" id="{06EB08B4-74E7-45A2-AF8F-9CF588E970AB}"/>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1" name="ZoneTexte 100">
          <a:extLst>
            <a:ext uri="{FF2B5EF4-FFF2-40B4-BE49-F238E27FC236}">
              <a16:creationId xmlns:a16="http://schemas.microsoft.com/office/drawing/2014/main" id="{4F74A77A-2019-4E60-BD3B-964369BDD91F}"/>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2" name="ZoneTexte 101">
          <a:extLst>
            <a:ext uri="{FF2B5EF4-FFF2-40B4-BE49-F238E27FC236}">
              <a16:creationId xmlns:a16="http://schemas.microsoft.com/office/drawing/2014/main" id="{4AFBB83C-18C8-43A0-8257-E1C0253A289A}"/>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3" name="ZoneTexte 102">
          <a:extLst>
            <a:ext uri="{FF2B5EF4-FFF2-40B4-BE49-F238E27FC236}">
              <a16:creationId xmlns:a16="http://schemas.microsoft.com/office/drawing/2014/main" id="{14EEF3CF-AD55-4655-A60A-A6444D959CF7}"/>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4" name="ZoneTexte 103">
          <a:extLst>
            <a:ext uri="{FF2B5EF4-FFF2-40B4-BE49-F238E27FC236}">
              <a16:creationId xmlns:a16="http://schemas.microsoft.com/office/drawing/2014/main" id="{F7522282-8AEE-449A-A245-AB381A79441D}"/>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5" name="ZoneTexte 104">
          <a:extLst>
            <a:ext uri="{FF2B5EF4-FFF2-40B4-BE49-F238E27FC236}">
              <a16:creationId xmlns:a16="http://schemas.microsoft.com/office/drawing/2014/main" id="{27CAC53A-3EF5-48B5-9FF7-59A30423716A}"/>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6" name="ZoneTexte 105">
          <a:extLst>
            <a:ext uri="{FF2B5EF4-FFF2-40B4-BE49-F238E27FC236}">
              <a16:creationId xmlns:a16="http://schemas.microsoft.com/office/drawing/2014/main" id="{45084680-1FC2-4DE9-A404-0D87A2AD7939}"/>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7" name="ZoneTexte 106">
          <a:extLst>
            <a:ext uri="{FF2B5EF4-FFF2-40B4-BE49-F238E27FC236}">
              <a16:creationId xmlns:a16="http://schemas.microsoft.com/office/drawing/2014/main" id="{C81F3C3B-8A74-4993-B9D9-F75E04D608DD}"/>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8" name="ZoneTexte 107">
          <a:extLst>
            <a:ext uri="{FF2B5EF4-FFF2-40B4-BE49-F238E27FC236}">
              <a16:creationId xmlns:a16="http://schemas.microsoft.com/office/drawing/2014/main" id="{D27F883F-8A17-409C-A6C5-FB18392C0F1C}"/>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9" name="ZoneTexte 108">
          <a:extLst>
            <a:ext uri="{FF2B5EF4-FFF2-40B4-BE49-F238E27FC236}">
              <a16:creationId xmlns:a16="http://schemas.microsoft.com/office/drawing/2014/main" id="{8AE8E742-66FC-44F9-9E80-FA211CDE69A8}"/>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0" name="ZoneTexte 109">
          <a:extLst>
            <a:ext uri="{FF2B5EF4-FFF2-40B4-BE49-F238E27FC236}">
              <a16:creationId xmlns:a16="http://schemas.microsoft.com/office/drawing/2014/main" id="{C34C95CF-F222-4597-AA88-704D33DF66A3}"/>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1" name="ZoneTexte 110">
          <a:extLst>
            <a:ext uri="{FF2B5EF4-FFF2-40B4-BE49-F238E27FC236}">
              <a16:creationId xmlns:a16="http://schemas.microsoft.com/office/drawing/2014/main" id="{AF92C0EE-BA64-4D50-8ED8-377343F43BC7}"/>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2" name="ZoneTexte 111">
          <a:extLst>
            <a:ext uri="{FF2B5EF4-FFF2-40B4-BE49-F238E27FC236}">
              <a16:creationId xmlns:a16="http://schemas.microsoft.com/office/drawing/2014/main" id="{A98396EB-3CBC-405B-BC27-D18CE68774D6}"/>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3" name="ZoneTexte 112">
          <a:extLst>
            <a:ext uri="{FF2B5EF4-FFF2-40B4-BE49-F238E27FC236}">
              <a16:creationId xmlns:a16="http://schemas.microsoft.com/office/drawing/2014/main" id="{FA05D7AC-1B12-4CF5-82B9-3122D6DE05D4}"/>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4" name="ZoneTexte 113">
          <a:extLst>
            <a:ext uri="{FF2B5EF4-FFF2-40B4-BE49-F238E27FC236}">
              <a16:creationId xmlns:a16="http://schemas.microsoft.com/office/drawing/2014/main" id="{B6F0E76E-20C8-48C9-A911-66E8BA72D9E9}"/>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5" name="ZoneTexte 114">
          <a:extLst>
            <a:ext uri="{FF2B5EF4-FFF2-40B4-BE49-F238E27FC236}">
              <a16:creationId xmlns:a16="http://schemas.microsoft.com/office/drawing/2014/main" id="{B30A644C-0254-45BD-AA7B-34E63ECEE1C1}"/>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16" name="ZoneTexte 115">
          <a:extLst>
            <a:ext uri="{FF2B5EF4-FFF2-40B4-BE49-F238E27FC236}">
              <a16:creationId xmlns:a16="http://schemas.microsoft.com/office/drawing/2014/main" id="{A2F56750-D614-47A5-A5FC-4DF24C43581E}"/>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7" name="ZoneTexte 116">
          <a:extLst>
            <a:ext uri="{FF2B5EF4-FFF2-40B4-BE49-F238E27FC236}">
              <a16:creationId xmlns:a16="http://schemas.microsoft.com/office/drawing/2014/main" id="{C66F8087-A15F-45AC-8F90-BEFB0741E607}"/>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8" name="ZoneTexte 117">
          <a:extLst>
            <a:ext uri="{FF2B5EF4-FFF2-40B4-BE49-F238E27FC236}">
              <a16:creationId xmlns:a16="http://schemas.microsoft.com/office/drawing/2014/main" id="{BD17C7CD-17C3-44D0-91BC-548028318DD2}"/>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19" name="ZoneTexte 118">
          <a:extLst>
            <a:ext uri="{FF2B5EF4-FFF2-40B4-BE49-F238E27FC236}">
              <a16:creationId xmlns:a16="http://schemas.microsoft.com/office/drawing/2014/main" id="{CA1CAE8D-9438-4B29-AA7A-0D7AC7CF02BC}"/>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0" name="ZoneTexte 119">
          <a:extLst>
            <a:ext uri="{FF2B5EF4-FFF2-40B4-BE49-F238E27FC236}">
              <a16:creationId xmlns:a16="http://schemas.microsoft.com/office/drawing/2014/main" id="{F31A979E-8536-441A-BE28-09F0864512CD}"/>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1" name="ZoneTexte 120">
          <a:extLst>
            <a:ext uri="{FF2B5EF4-FFF2-40B4-BE49-F238E27FC236}">
              <a16:creationId xmlns:a16="http://schemas.microsoft.com/office/drawing/2014/main" id="{C0402EE6-A371-4266-9B59-2C811A41F83D}"/>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2" name="ZoneTexte 121">
          <a:extLst>
            <a:ext uri="{FF2B5EF4-FFF2-40B4-BE49-F238E27FC236}">
              <a16:creationId xmlns:a16="http://schemas.microsoft.com/office/drawing/2014/main" id="{1A64E4A3-9721-487B-BB79-385355C62002}"/>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3" name="ZoneTexte 122">
          <a:extLst>
            <a:ext uri="{FF2B5EF4-FFF2-40B4-BE49-F238E27FC236}">
              <a16:creationId xmlns:a16="http://schemas.microsoft.com/office/drawing/2014/main" id="{EE8EB789-B3F7-46ED-8A7E-EA25A2154836}"/>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4" name="ZoneTexte 123">
          <a:extLst>
            <a:ext uri="{FF2B5EF4-FFF2-40B4-BE49-F238E27FC236}">
              <a16:creationId xmlns:a16="http://schemas.microsoft.com/office/drawing/2014/main" id="{E76A3BEE-0B2F-4C2D-A616-CC4095AC06F5}"/>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25" name="ZoneTexte 124">
          <a:extLst>
            <a:ext uri="{FF2B5EF4-FFF2-40B4-BE49-F238E27FC236}">
              <a16:creationId xmlns:a16="http://schemas.microsoft.com/office/drawing/2014/main" id="{D8B16CA3-BD20-4A3E-9585-A7D9D5845E71}"/>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6" name="ZoneTexte 125">
          <a:extLst>
            <a:ext uri="{FF2B5EF4-FFF2-40B4-BE49-F238E27FC236}">
              <a16:creationId xmlns:a16="http://schemas.microsoft.com/office/drawing/2014/main" id="{71DFB1A7-0A0E-44B2-B518-D30CDB549C0E}"/>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27" name="ZoneTexte 126">
          <a:extLst>
            <a:ext uri="{FF2B5EF4-FFF2-40B4-BE49-F238E27FC236}">
              <a16:creationId xmlns:a16="http://schemas.microsoft.com/office/drawing/2014/main" id="{C3D7A177-EC73-450A-A777-626EF5F76CBE}"/>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28" name="ZoneTexte 127">
          <a:extLst>
            <a:ext uri="{FF2B5EF4-FFF2-40B4-BE49-F238E27FC236}">
              <a16:creationId xmlns:a16="http://schemas.microsoft.com/office/drawing/2014/main" id="{FFB9EABE-1181-4114-8F07-3A6A7AB379AE}"/>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29" name="ZoneTexte 128">
          <a:extLst>
            <a:ext uri="{FF2B5EF4-FFF2-40B4-BE49-F238E27FC236}">
              <a16:creationId xmlns:a16="http://schemas.microsoft.com/office/drawing/2014/main" id="{A2D1BEEA-F206-449D-9B03-01F1D2A84CA8}"/>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0" name="ZoneTexte 129">
          <a:extLst>
            <a:ext uri="{FF2B5EF4-FFF2-40B4-BE49-F238E27FC236}">
              <a16:creationId xmlns:a16="http://schemas.microsoft.com/office/drawing/2014/main" id="{92371D1B-6DF8-4AF8-A3FE-B0F3AA48FE83}"/>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1" name="ZoneTexte 130">
          <a:extLst>
            <a:ext uri="{FF2B5EF4-FFF2-40B4-BE49-F238E27FC236}">
              <a16:creationId xmlns:a16="http://schemas.microsoft.com/office/drawing/2014/main" id="{DBC70548-123F-4782-A17B-9C05826639FB}"/>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2" name="ZoneTexte 131">
          <a:extLst>
            <a:ext uri="{FF2B5EF4-FFF2-40B4-BE49-F238E27FC236}">
              <a16:creationId xmlns:a16="http://schemas.microsoft.com/office/drawing/2014/main" id="{C4175A94-DD53-4087-8E83-0804D8D3D6D5}"/>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3" name="ZoneTexte 132">
          <a:extLst>
            <a:ext uri="{FF2B5EF4-FFF2-40B4-BE49-F238E27FC236}">
              <a16:creationId xmlns:a16="http://schemas.microsoft.com/office/drawing/2014/main" id="{19C303BD-AF87-4334-B89D-786CAE10667D}"/>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4" name="ZoneTexte 133">
          <a:extLst>
            <a:ext uri="{FF2B5EF4-FFF2-40B4-BE49-F238E27FC236}">
              <a16:creationId xmlns:a16="http://schemas.microsoft.com/office/drawing/2014/main" id="{C7A4F782-BB05-4865-82BE-0EDBD936206C}"/>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5" name="ZoneTexte 134">
          <a:extLst>
            <a:ext uri="{FF2B5EF4-FFF2-40B4-BE49-F238E27FC236}">
              <a16:creationId xmlns:a16="http://schemas.microsoft.com/office/drawing/2014/main" id="{B85F2C00-F184-4E7B-8CEB-6573326D2AFB}"/>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6" name="ZoneTexte 135">
          <a:extLst>
            <a:ext uri="{FF2B5EF4-FFF2-40B4-BE49-F238E27FC236}">
              <a16:creationId xmlns:a16="http://schemas.microsoft.com/office/drawing/2014/main" id="{120E0A53-6825-47F1-9193-B66B6DB8A80F}"/>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7" name="ZoneTexte 136">
          <a:extLst>
            <a:ext uri="{FF2B5EF4-FFF2-40B4-BE49-F238E27FC236}">
              <a16:creationId xmlns:a16="http://schemas.microsoft.com/office/drawing/2014/main" id="{136BC9A1-199A-4B2D-8107-8452C647307B}"/>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38" name="ZoneTexte 137">
          <a:extLst>
            <a:ext uri="{FF2B5EF4-FFF2-40B4-BE49-F238E27FC236}">
              <a16:creationId xmlns:a16="http://schemas.microsoft.com/office/drawing/2014/main" id="{B70DA9AF-1FAC-47C3-B236-BA1B8F43D5F4}"/>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9" name="ZoneTexte 138">
          <a:extLst>
            <a:ext uri="{FF2B5EF4-FFF2-40B4-BE49-F238E27FC236}">
              <a16:creationId xmlns:a16="http://schemas.microsoft.com/office/drawing/2014/main" id="{9B13942D-DC18-47C9-8EA4-D36775A541B6}"/>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40" name="ZoneTexte 139">
          <a:extLst>
            <a:ext uri="{FF2B5EF4-FFF2-40B4-BE49-F238E27FC236}">
              <a16:creationId xmlns:a16="http://schemas.microsoft.com/office/drawing/2014/main" id="{C6A58035-2A16-4D32-8E3E-32AB543CC149}"/>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1" name="ZoneTexte 140">
          <a:extLst>
            <a:ext uri="{FF2B5EF4-FFF2-40B4-BE49-F238E27FC236}">
              <a16:creationId xmlns:a16="http://schemas.microsoft.com/office/drawing/2014/main" id="{DCA1C0D7-6060-4E0A-98E2-6065EBE74A88}"/>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2" name="ZoneTexte 141">
          <a:extLst>
            <a:ext uri="{FF2B5EF4-FFF2-40B4-BE49-F238E27FC236}">
              <a16:creationId xmlns:a16="http://schemas.microsoft.com/office/drawing/2014/main" id="{04B781AB-B6FA-4FAA-850A-4A61A350B21D}"/>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3" name="ZoneTexte 142">
          <a:extLst>
            <a:ext uri="{FF2B5EF4-FFF2-40B4-BE49-F238E27FC236}">
              <a16:creationId xmlns:a16="http://schemas.microsoft.com/office/drawing/2014/main" id="{EE1A2382-6EAD-43DE-A546-34553F002474}"/>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4" name="ZoneTexte 143">
          <a:extLst>
            <a:ext uri="{FF2B5EF4-FFF2-40B4-BE49-F238E27FC236}">
              <a16:creationId xmlns:a16="http://schemas.microsoft.com/office/drawing/2014/main" id="{455B6C15-612C-4C70-99AF-D593352D887B}"/>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5" name="ZoneTexte 144">
          <a:extLst>
            <a:ext uri="{FF2B5EF4-FFF2-40B4-BE49-F238E27FC236}">
              <a16:creationId xmlns:a16="http://schemas.microsoft.com/office/drawing/2014/main" id="{76A2B239-8135-451B-8865-8E4CB37039DB}"/>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6" name="ZoneTexte 145">
          <a:extLst>
            <a:ext uri="{FF2B5EF4-FFF2-40B4-BE49-F238E27FC236}">
              <a16:creationId xmlns:a16="http://schemas.microsoft.com/office/drawing/2014/main" id="{D87F8778-DAE6-4E4F-B36B-FC8A3C6B8B35}"/>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7" name="ZoneTexte 146">
          <a:extLst>
            <a:ext uri="{FF2B5EF4-FFF2-40B4-BE49-F238E27FC236}">
              <a16:creationId xmlns:a16="http://schemas.microsoft.com/office/drawing/2014/main" id="{8386EDD8-B08B-4669-AA01-0973AC4565C8}"/>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8" name="ZoneTexte 147">
          <a:extLst>
            <a:ext uri="{FF2B5EF4-FFF2-40B4-BE49-F238E27FC236}">
              <a16:creationId xmlns:a16="http://schemas.microsoft.com/office/drawing/2014/main" id="{DDA24D4B-9F8B-4A0F-B01C-63B32DF6E42E}"/>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49" name="ZoneTexte 148">
          <a:extLst>
            <a:ext uri="{FF2B5EF4-FFF2-40B4-BE49-F238E27FC236}">
              <a16:creationId xmlns:a16="http://schemas.microsoft.com/office/drawing/2014/main" id="{A513A638-AD28-4976-A5E6-502D1B526B75}"/>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50" name="ZoneTexte 149">
          <a:extLst>
            <a:ext uri="{FF2B5EF4-FFF2-40B4-BE49-F238E27FC236}">
              <a16:creationId xmlns:a16="http://schemas.microsoft.com/office/drawing/2014/main" id="{25EACAD5-648C-49A4-A7C1-A22AE33561D8}"/>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51" name="ZoneTexte 150">
          <a:extLst>
            <a:ext uri="{FF2B5EF4-FFF2-40B4-BE49-F238E27FC236}">
              <a16:creationId xmlns:a16="http://schemas.microsoft.com/office/drawing/2014/main" id="{97A5B6EE-4AE5-4076-9802-BCBD5D579EED}"/>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52" name="ZoneTexte 151">
          <a:extLst>
            <a:ext uri="{FF2B5EF4-FFF2-40B4-BE49-F238E27FC236}">
              <a16:creationId xmlns:a16="http://schemas.microsoft.com/office/drawing/2014/main" id="{FA4A2CC9-6FE5-4BB0-BD16-159FDD14C741}"/>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53" name="ZoneTexte 152">
          <a:extLst>
            <a:ext uri="{FF2B5EF4-FFF2-40B4-BE49-F238E27FC236}">
              <a16:creationId xmlns:a16="http://schemas.microsoft.com/office/drawing/2014/main" id="{3FEC4472-022B-4DF1-A195-2AEEB2809863}"/>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54" name="ZoneTexte 153">
          <a:extLst>
            <a:ext uri="{FF2B5EF4-FFF2-40B4-BE49-F238E27FC236}">
              <a16:creationId xmlns:a16="http://schemas.microsoft.com/office/drawing/2014/main" id="{E7659996-F974-42E1-934A-D234884E0AE3}"/>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55" name="ZoneTexte 154">
          <a:extLst>
            <a:ext uri="{FF2B5EF4-FFF2-40B4-BE49-F238E27FC236}">
              <a16:creationId xmlns:a16="http://schemas.microsoft.com/office/drawing/2014/main" id="{597A964A-BE24-41BE-B4DF-9012A31A4DA2}"/>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56" name="ZoneTexte 155">
          <a:extLst>
            <a:ext uri="{FF2B5EF4-FFF2-40B4-BE49-F238E27FC236}">
              <a16:creationId xmlns:a16="http://schemas.microsoft.com/office/drawing/2014/main" id="{A6622AFF-2D40-4C66-89C1-9D53D86CB31C}"/>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57" name="ZoneTexte 156">
          <a:extLst>
            <a:ext uri="{FF2B5EF4-FFF2-40B4-BE49-F238E27FC236}">
              <a16:creationId xmlns:a16="http://schemas.microsoft.com/office/drawing/2014/main" id="{244D70AE-06B5-45AF-BE2E-2E605705CBC3}"/>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58" name="ZoneTexte 157">
          <a:extLst>
            <a:ext uri="{FF2B5EF4-FFF2-40B4-BE49-F238E27FC236}">
              <a16:creationId xmlns:a16="http://schemas.microsoft.com/office/drawing/2014/main" id="{32318CC3-27E8-4F79-ACB9-0B2177B60184}"/>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59" name="ZoneTexte 158">
          <a:extLst>
            <a:ext uri="{FF2B5EF4-FFF2-40B4-BE49-F238E27FC236}">
              <a16:creationId xmlns:a16="http://schemas.microsoft.com/office/drawing/2014/main" id="{101B817A-0EC2-4A92-A00B-4F9D422978DD}"/>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60" name="ZoneTexte 159">
          <a:extLst>
            <a:ext uri="{FF2B5EF4-FFF2-40B4-BE49-F238E27FC236}">
              <a16:creationId xmlns:a16="http://schemas.microsoft.com/office/drawing/2014/main" id="{ED9806D5-7A46-4909-9C41-1F2BAC346A52}"/>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61" name="ZoneTexte 160">
          <a:extLst>
            <a:ext uri="{FF2B5EF4-FFF2-40B4-BE49-F238E27FC236}">
              <a16:creationId xmlns:a16="http://schemas.microsoft.com/office/drawing/2014/main" id="{AD051DBA-B5C7-49CA-A268-54920A5723DD}"/>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62" name="ZoneTexte 161">
          <a:extLst>
            <a:ext uri="{FF2B5EF4-FFF2-40B4-BE49-F238E27FC236}">
              <a16:creationId xmlns:a16="http://schemas.microsoft.com/office/drawing/2014/main" id="{F31CC89A-5B06-41F3-8969-292E8BF5DAD1}"/>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63" name="ZoneTexte 162">
          <a:extLst>
            <a:ext uri="{FF2B5EF4-FFF2-40B4-BE49-F238E27FC236}">
              <a16:creationId xmlns:a16="http://schemas.microsoft.com/office/drawing/2014/main" id="{39C22390-37DB-449E-9549-5E9CFF439AEE}"/>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64" name="ZoneTexte 163">
          <a:extLst>
            <a:ext uri="{FF2B5EF4-FFF2-40B4-BE49-F238E27FC236}">
              <a16:creationId xmlns:a16="http://schemas.microsoft.com/office/drawing/2014/main" id="{C581BCC2-D7F2-4A13-A515-DA42BF47D123}"/>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65" name="ZoneTexte 164">
          <a:extLst>
            <a:ext uri="{FF2B5EF4-FFF2-40B4-BE49-F238E27FC236}">
              <a16:creationId xmlns:a16="http://schemas.microsoft.com/office/drawing/2014/main" id="{A078203F-938D-4FF4-A3EC-75A1AB4ECF2C}"/>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66" name="ZoneTexte 165">
          <a:extLst>
            <a:ext uri="{FF2B5EF4-FFF2-40B4-BE49-F238E27FC236}">
              <a16:creationId xmlns:a16="http://schemas.microsoft.com/office/drawing/2014/main" id="{02F60ABC-C24D-4CE1-877A-BD41ACF6A1A0}"/>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67" name="ZoneTexte 166">
          <a:extLst>
            <a:ext uri="{FF2B5EF4-FFF2-40B4-BE49-F238E27FC236}">
              <a16:creationId xmlns:a16="http://schemas.microsoft.com/office/drawing/2014/main" id="{3B895914-D2AF-4DD7-B998-BA20BEA22B62}"/>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68" name="ZoneTexte 167">
          <a:extLst>
            <a:ext uri="{FF2B5EF4-FFF2-40B4-BE49-F238E27FC236}">
              <a16:creationId xmlns:a16="http://schemas.microsoft.com/office/drawing/2014/main" id="{676915C7-64F7-41C8-AEBF-E6EA7FB91EAF}"/>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69" name="ZoneTexte 168">
          <a:extLst>
            <a:ext uri="{FF2B5EF4-FFF2-40B4-BE49-F238E27FC236}">
              <a16:creationId xmlns:a16="http://schemas.microsoft.com/office/drawing/2014/main" id="{13645302-926D-4CE3-B0D9-D226C12296E5}"/>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70" name="ZoneTexte 169">
          <a:extLst>
            <a:ext uri="{FF2B5EF4-FFF2-40B4-BE49-F238E27FC236}">
              <a16:creationId xmlns:a16="http://schemas.microsoft.com/office/drawing/2014/main" id="{D9290BEC-0551-4023-A222-0E7DCF3FB84D}"/>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71" name="ZoneTexte 170">
          <a:extLst>
            <a:ext uri="{FF2B5EF4-FFF2-40B4-BE49-F238E27FC236}">
              <a16:creationId xmlns:a16="http://schemas.microsoft.com/office/drawing/2014/main" id="{630A1E27-3505-498F-825D-53D97B53E930}"/>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72" name="ZoneTexte 171">
          <a:extLst>
            <a:ext uri="{FF2B5EF4-FFF2-40B4-BE49-F238E27FC236}">
              <a16:creationId xmlns:a16="http://schemas.microsoft.com/office/drawing/2014/main" id="{7BC381EC-C298-4260-B9DF-2A6B50C1C38D}"/>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73" name="ZoneTexte 172">
          <a:extLst>
            <a:ext uri="{FF2B5EF4-FFF2-40B4-BE49-F238E27FC236}">
              <a16:creationId xmlns:a16="http://schemas.microsoft.com/office/drawing/2014/main" id="{D589B9E8-3189-47F0-9305-7AB4B3F9A5E8}"/>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74" name="ZoneTexte 173">
          <a:extLst>
            <a:ext uri="{FF2B5EF4-FFF2-40B4-BE49-F238E27FC236}">
              <a16:creationId xmlns:a16="http://schemas.microsoft.com/office/drawing/2014/main" id="{A3C899C2-CC98-471A-9CC5-A76E7A9A6D9D}"/>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75" name="ZoneTexte 174">
          <a:extLst>
            <a:ext uri="{FF2B5EF4-FFF2-40B4-BE49-F238E27FC236}">
              <a16:creationId xmlns:a16="http://schemas.microsoft.com/office/drawing/2014/main" id="{978AF6C5-A3EB-445A-AB50-147C43A8E808}"/>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76" name="ZoneTexte 175">
          <a:extLst>
            <a:ext uri="{FF2B5EF4-FFF2-40B4-BE49-F238E27FC236}">
              <a16:creationId xmlns:a16="http://schemas.microsoft.com/office/drawing/2014/main" id="{DCC2055A-EB38-4A9E-9FFE-790A8F9BD912}"/>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77" name="ZoneTexte 176">
          <a:extLst>
            <a:ext uri="{FF2B5EF4-FFF2-40B4-BE49-F238E27FC236}">
              <a16:creationId xmlns:a16="http://schemas.microsoft.com/office/drawing/2014/main" id="{DDB7E0EC-2DD4-4813-BDF1-833A7B8A8668}"/>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78" name="ZoneTexte 177">
          <a:extLst>
            <a:ext uri="{FF2B5EF4-FFF2-40B4-BE49-F238E27FC236}">
              <a16:creationId xmlns:a16="http://schemas.microsoft.com/office/drawing/2014/main" id="{9EC0AA27-67FE-46E0-988E-25FFFA7BB009}"/>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79" name="ZoneTexte 178">
          <a:extLst>
            <a:ext uri="{FF2B5EF4-FFF2-40B4-BE49-F238E27FC236}">
              <a16:creationId xmlns:a16="http://schemas.microsoft.com/office/drawing/2014/main" id="{7FE0D992-DBBF-49CB-808E-314A2B752613}"/>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80" name="ZoneTexte 179">
          <a:extLst>
            <a:ext uri="{FF2B5EF4-FFF2-40B4-BE49-F238E27FC236}">
              <a16:creationId xmlns:a16="http://schemas.microsoft.com/office/drawing/2014/main" id="{7A5818BD-82DF-4E79-A71F-6B41AAC9AF79}"/>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81" name="ZoneTexte 180">
          <a:extLst>
            <a:ext uri="{FF2B5EF4-FFF2-40B4-BE49-F238E27FC236}">
              <a16:creationId xmlns:a16="http://schemas.microsoft.com/office/drawing/2014/main" id="{C9A8DDEE-61E2-499C-8706-2A75D0D0C48C}"/>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82" name="ZoneTexte 181">
          <a:extLst>
            <a:ext uri="{FF2B5EF4-FFF2-40B4-BE49-F238E27FC236}">
              <a16:creationId xmlns:a16="http://schemas.microsoft.com/office/drawing/2014/main" id="{B13F8747-AE44-4FE5-9540-2291DF5B7F85}"/>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83" name="ZoneTexte 182">
          <a:extLst>
            <a:ext uri="{FF2B5EF4-FFF2-40B4-BE49-F238E27FC236}">
              <a16:creationId xmlns:a16="http://schemas.microsoft.com/office/drawing/2014/main" id="{F477DC16-6438-47AA-B0AD-28B0C6F002A2}"/>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84" name="ZoneTexte 183">
          <a:extLst>
            <a:ext uri="{FF2B5EF4-FFF2-40B4-BE49-F238E27FC236}">
              <a16:creationId xmlns:a16="http://schemas.microsoft.com/office/drawing/2014/main" id="{B5BFC393-55F2-458A-BFFF-8869ECCB7C5A}"/>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85" name="ZoneTexte 184">
          <a:extLst>
            <a:ext uri="{FF2B5EF4-FFF2-40B4-BE49-F238E27FC236}">
              <a16:creationId xmlns:a16="http://schemas.microsoft.com/office/drawing/2014/main" id="{2D26E98D-841E-4742-9F41-31A335657B0F}"/>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86" name="ZoneTexte 185">
          <a:extLst>
            <a:ext uri="{FF2B5EF4-FFF2-40B4-BE49-F238E27FC236}">
              <a16:creationId xmlns:a16="http://schemas.microsoft.com/office/drawing/2014/main" id="{3F4C20E0-8746-4CA7-893A-07A11C63D56C}"/>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87" name="ZoneTexte 186">
          <a:extLst>
            <a:ext uri="{FF2B5EF4-FFF2-40B4-BE49-F238E27FC236}">
              <a16:creationId xmlns:a16="http://schemas.microsoft.com/office/drawing/2014/main" id="{AAE54AFD-54A8-4225-B514-107472811AE4}"/>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188" name="ZoneTexte 187">
          <a:extLst>
            <a:ext uri="{FF2B5EF4-FFF2-40B4-BE49-F238E27FC236}">
              <a16:creationId xmlns:a16="http://schemas.microsoft.com/office/drawing/2014/main" id="{D576516F-D54F-4762-AA67-64E79311929A}"/>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89" name="ZoneTexte 188">
          <a:extLst>
            <a:ext uri="{FF2B5EF4-FFF2-40B4-BE49-F238E27FC236}">
              <a16:creationId xmlns:a16="http://schemas.microsoft.com/office/drawing/2014/main" id="{D1A5E2DC-CFBE-4F6B-ABC7-5D058A0A0DFC}"/>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90" name="ZoneTexte 189">
          <a:extLst>
            <a:ext uri="{FF2B5EF4-FFF2-40B4-BE49-F238E27FC236}">
              <a16:creationId xmlns:a16="http://schemas.microsoft.com/office/drawing/2014/main" id="{20A079E2-1B6C-4123-9052-A866A5AB6DB7}"/>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91" name="ZoneTexte 190">
          <a:extLst>
            <a:ext uri="{FF2B5EF4-FFF2-40B4-BE49-F238E27FC236}">
              <a16:creationId xmlns:a16="http://schemas.microsoft.com/office/drawing/2014/main" id="{EDAD647D-686E-4B84-94B3-CD0A2C95D4BF}"/>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92" name="ZoneTexte 191">
          <a:extLst>
            <a:ext uri="{FF2B5EF4-FFF2-40B4-BE49-F238E27FC236}">
              <a16:creationId xmlns:a16="http://schemas.microsoft.com/office/drawing/2014/main" id="{0E50E230-2EEA-40A2-97C3-530F8D5CC102}"/>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93" name="ZoneTexte 192">
          <a:extLst>
            <a:ext uri="{FF2B5EF4-FFF2-40B4-BE49-F238E27FC236}">
              <a16:creationId xmlns:a16="http://schemas.microsoft.com/office/drawing/2014/main" id="{00D0E261-C621-4C5E-AD2C-5594F4E82420}"/>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94" name="ZoneTexte 193">
          <a:extLst>
            <a:ext uri="{FF2B5EF4-FFF2-40B4-BE49-F238E27FC236}">
              <a16:creationId xmlns:a16="http://schemas.microsoft.com/office/drawing/2014/main" id="{566C0157-DBCE-4E6C-A81D-B13E8215DDA2}"/>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95" name="ZoneTexte 194">
          <a:extLst>
            <a:ext uri="{FF2B5EF4-FFF2-40B4-BE49-F238E27FC236}">
              <a16:creationId xmlns:a16="http://schemas.microsoft.com/office/drawing/2014/main" id="{67DCCD76-AD43-44FF-91F4-131C4F6D0599}"/>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96" name="ZoneTexte 195">
          <a:extLst>
            <a:ext uri="{FF2B5EF4-FFF2-40B4-BE49-F238E27FC236}">
              <a16:creationId xmlns:a16="http://schemas.microsoft.com/office/drawing/2014/main" id="{1919E9A3-D95F-46DC-A0B3-561C855998E1}"/>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97" name="ZoneTexte 196">
          <a:extLst>
            <a:ext uri="{FF2B5EF4-FFF2-40B4-BE49-F238E27FC236}">
              <a16:creationId xmlns:a16="http://schemas.microsoft.com/office/drawing/2014/main" id="{66D983DD-0DA6-4BC2-99F9-AA639F0E4C5F}"/>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98" name="ZoneTexte 197">
          <a:extLst>
            <a:ext uri="{FF2B5EF4-FFF2-40B4-BE49-F238E27FC236}">
              <a16:creationId xmlns:a16="http://schemas.microsoft.com/office/drawing/2014/main" id="{8DDADA3A-C8AD-487A-AA21-916735115895}"/>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99" name="ZoneTexte 198">
          <a:extLst>
            <a:ext uri="{FF2B5EF4-FFF2-40B4-BE49-F238E27FC236}">
              <a16:creationId xmlns:a16="http://schemas.microsoft.com/office/drawing/2014/main" id="{6AC03B27-2CB1-492B-947E-7D27BEDBD5E0}"/>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200" name="ZoneTexte 199">
          <a:extLst>
            <a:ext uri="{FF2B5EF4-FFF2-40B4-BE49-F238E27FC236}">
              <a16:creationId xmlns:a16="http://schemas.microsoft.com/office/drawing/2014/main" id="{21893FFE-C515-437E-A78E-F7DD3192657C}"/>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01" name="ZoneTexte 200">
          <a:extLst>
            <a:ext uri="{FF2B5EF4-FFF2-40B4-BE49-F238E27FC236}">
              <a16:creationId xmlns:a16="http://schemas.microsoft.com/office/drawing/2014/main" id="{8FFDE90E-279F-4AD0-B482-C28EE3BC86C9}"/>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02" name="ZoneTexte 201">
          <a:extLst>
            <a:ext uri="{FF2B5EF4-FFF2-40B4-BE49-F238E27FC236}">
              <a16:creationId xmlns:a16="http://schemas.microsoft.com/office/drawing/2014/main" id="{9AAA8E43-65D2-432E-AACE-DE4382ECAB45}"/>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03" name="ZoneTexte 202">
          <a:extLst>
            <a:ext uri="{FF2B5EF4-FFF2-40B4-BE49-F238E27FC236}">
              <a16:creationId xmlns:a16="http://schemas.microsoft.com/office/drawing/2014/main" id="{1C7994A9-8CA5-4E04-B27B-8C7C7DB0149A}"/>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04" name="ZoneTexte 203">
          <a:extLst>
            <a:ext uri="{FF2B5EF4-FFF2-40B4-BE49-F238E27FC236}">
              <a16:creationId xmlns:a16="http://schemas.microsoft.com/office/drawing/2014/main" id="{505C1301-C055-4F6E-B58B-B4243570FACF}"/>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05" name="ZoneTexte 204">
          <a:extLst>
            <a:ext uri="{FF2B5EF4-FFF2-40B4-BE49-F238E27FC236}">
              <a16:creationId xmlns:a16="http://schemas.microsoft.com/office/drawing/2014/main" id="{E6ECB288-7738-4B9C-A105-7BF382956D2D}"/>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06" name="ZoneTexte 205">
          <a:extLst>
            <a:ext uri="{FF2B5EF4-FFF2-40B4-BE49-F238E27FC236}">
              <a16:creationId xmlns:a16="http://schemas.microsoft.com/office/drawing/2014/main" id="{4385465B-9AD7-4ADC-BFD0-A334F12C6F11}"/>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07" name="ZoneTexte 206">
          <a:extLst>
            <a:ext uri="{FF2B5EF4-FFF2-40B4-BE49-F238E27FC236}">
              <a16:creationId xmlns:a16="http://schemas.microsoft.com/office/drawing/2014/main" id="{461EF4C5-E5F7-488E-9EDE-8C9B6FA6003D}"/>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08" name="ZoneTexte 207">
          <a:extLst>
            <a:ext uri="{FF2B5EF4-FFF2-40B4-BE49-F238E27FC236}">
              <a16:creationId xmlns:a16="http://schemas.microsoft.com/office/drawing/2014/main" id="{F4FAC79F-D0E1-49D6-90BE-47AADAC01A77}"/>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09" name="ZoneTexte 208">
          <a:extLst>
            <a:ext uri="{FF2B5EF4-FFF2-40B4-BE49-F238E27FC236}">
              <a16:creationId xmlns:a16="http://schemas.microsoft.com/office/drawing/2014/main" id="{8C1753AC-9F86-4CF1-9200-FDE3F9CA9CB2}"/>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10" name="ZoneTexte 209">
          <a:extLst>
            <a:ext uri="{FF2B5EF4-FFF2-40B4-BE49-F238E27FC236}">
              <a16:creationId xmlns:a16="http://schemas.microsoft.com/office/drawing/2014/main" id="{7DC41548-D87B-47E8-9C7A-57E866B810F5}"/>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11" name="ZoneTexte 210">
          <a:extLst>
            <a:ext uri="{FF2B5EF4-FFF2-40B4-BE49-F238E27FC236}">
              <a16:creationId xmlns:a16="http://schemas.microsoft.com/office/drawing/2014/main" id="{841ECFE9-35AF-4699-A35D-37DD20752E1E}"/>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12" name="ZoneTexte 211">
          <a:extLst>
            <a:ext uri="{FF2B5EF4-FFF2-40B4-BE49-F238E27FC236}">
              <a16:creationId xmlns:a16="http://schemas.microsoft.com/office/drawing/2014/main" id="{52AD384A-CE74-45D0-A186-F5D693CF46D7}"/>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13" name="ZoneTexte 212">
          <a:extLst>
            <a:ext uri="{FF2B5EF4-FFF2-40B4-BE49-F238E27FC236}">
              <a16:creationId xmlns:a16="http://schemas.microsoft.com/office/drawing/2014/main" id="{A7438DE2-EC83-411C-8DDF-F143B3E4A547}"/>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14" name="ZoneTexte 213">
          <a:extLst>
            <a:ext uri="{FF2B5EF4-FFF2-40B4-BE49-F238E27FC236}">
              <a16:creationId xmlns:a16="http://schemas.microsoft.com/office/drawing/2014/main" id="{36C25FF1-8481-4E3D-86BC-72F3F188264D}"/>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15" name="ZoneTexte 214">
          <a:extLst>
            <a:ext uri="{FF2B5EF4-FFF2-40B4-BE49-F238E27FC236}">
              <a16:creationId xmlns:a16="http://schemas.microsoft.com/office/drawing/2014/main" id="{6A076F32-C562-4548-942B-D45C40CAC818}"/>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16" name="ZoneTexte 215">
          <a:extLst>
            <a:ext uri="{FF2B5EF4-FFF2-40B4-BE49-F238E27FC236}">
              <a16:creationId xmlns:a16="http://schemas.microsoft.com/office/drawing/2014/main" id="{9AA70D03-4385-4539-9734-B0D810DECB95}"/>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17" name="ZoneTexte 216">
          <a:extLst>
            <a:ext uri="{FF2B5EF4-FFF2-40B4-BE49-F238E27FC236}">
              <a16:creationId xmlns:a16="http://schemas.microsoft.com/office/drawing/2014/main" id="{AE7A98C8-542E-42C5-8AEB-79FF57AB0040}"/>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18" name="ZoneTexte 217">
          <a:extLst>
            <a:ext uri="{FF2B5EF4-FFF2-40B4-BE49-F238E27FC236}">
              <a16:creationId xmlns:a16="http://schemas.microsoft.com/office/drawing/2014/main" id="{E5E4AEB8-2DC6-4F38-A7E5-692BEC2CB1EA}"/>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19" name="ZoneTexte 218">
          <a:extLst>
            <a:ext uri="{FF2B5EF4-FFF2-40B4-BE49-F238E27FC236}">
              <a16:creationId xmlns:a16="http://schemas.microsoft.com/office/drawing/2014/main" id="{ED411F04-81AB-4FE5-B2F7-ED6F29880832}"/>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20" name="ZoneTexte 219">
          <a:extLst>
            <a:ext uri="{FF2B5EF4-FFF2-40B4-BE49-F238E27FC236}">
              <a16:creationId xmlns:a16="http://schemas.microsoft.com/office/drawing/2014/main" id="{5FBD2986-8F10-4B5C-A472-AEF07A1A358B}"/>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1" name="ZoneTexte 220">
          <a:extLst>
            <a:ext uri="{FF2B5EF4-FFF2-40B4-BE49-F238E27FC236}">
              <a16:creationId xmlns:a16="http://schemas.microsoft.com/office/drawing/2014/main" id="{F98887C6-EA28-4D7D-BAD1-87862ECD7DF2}"/>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22" name="ZoneTexte 221">
          <a:extLst>
            <a:ext uri="{FF2B5EF4-FFF2-40B4-BE49-F238E27FC236}">
              <a16:creationId xmlns:a16="http://schemas.microsoft.com/office/drawing/2014/main" id="{176CCCE8-8911-4C6B-93BE-219EBE3BF1D8}"/>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3" name="ZoneTexte 222">
          <a:extLst>
            <a:ext uri="{FF2B5EF4-FFF2-40B4-BE49-F238E27FC236}">
              <a16:creationId xmlns:a16="http://schemas.microsoft.com/office/drawing/2014/main" id="{660611D0-B9B3-4B51-9EB7-3821E35809EF}"/>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24" name="ZoneTexte 223">
          <a:extLst>
            <a:ext uri="{FF2B5EF4-FFF2-40B4-BE49-F238E27FC236}">
              <a16:creationId xmlns:a16="http://schemas.microsoft.com/office/drawing/2014/main" id="{78B681E9-FBEE-45FA-A6CF-7C0AFCDBA6BB}"/>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5" name="ZoneTexte 224">
          <a:extLst>
            <a:ext uri="{FF2B5EF4-FFF2-40B4-BE49-F238E27FC236}">
              <a16:creationId xmlns:a16="http://schemas.microsoft.com/office/drawing/2014/main" id="{BA5D8F06-3762-4180-9742-6515EA4763C1}"/>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6" name="ZoneTexte 225">
          <a:extLst>
            <a:ext uri="{FF2B5EF4-FFF2-40B4-BE49-F238E27FC236}">
              <a16:creationId xmlns:a16="http://schemas.microsoft.com/office/drawing/2014/main" id="{2A52CDF5-9AB7-4E20-8DFE-ECF927927237}"/>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7" name="ZoneTexte 226">
          <a:extLst>
            <a:ext uri="{FF2B5EF4-FFF2-40B4-BE49-F238E27FC236}">
              <a16:creationId xmlns:a16="http://schemas.microsoft.com/office/drawing/2014/main" id="{4145B14A-2C54-4E90-9365-BC3E759AECC9}"/>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8" name="ZoneTexte 227">
          <a:extLst>
            <a:ext uri="{FF2B5EF4-FFF2-40B4-BE49-F238E27FC236}">
              <a16:creationId xmlns:a16="http://schemas.microsoft.com/office/drawing/2014/main" id="{D6F84804-0233-409B-86EC-2E929E9235B5}"/>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9" name="ZoneTexte 228">
          <a:extLst>
            <a:ext uri="{FF2B5EF4-FFF2-40B4-BE49-F238E27FC236}">
              <a16:creationId xmlns:a16="http://schemas.microsoft.com/office/drawing/2014/main" id="{78633B93-2A49-4049-852A-2417E4A613D7}"/>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0" name="ZoneTexte 229">
          <a:extLst>
            <a:ext uri="{FF2B5EF4-FFF2-40B4-BE49-F238E27FC236}">
              <a16:creationId xmlns:a16="http://schemas.microsoft.com/office/drawing/2014/main" id="{450C9FE9-A900-41C5-83D6-4F6E2244B68E}"/>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1" name="ZoneTexte 230">
          <a:extLst>
            <a:ext uri="{FF2B5EF4-FFF2-40B4-BE49-F238E27FC236}">
              <a16:creationId xmlns:a16="http://schemas.microsoft.com/office/drawing/2014/main" id="{4F625CD3-8819-42BD-9F6E-9375591F80DA}"/>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2" name="ZoneTexte 231">
          <a:extLst>
            <a:ext uri="{FF2B5EF4-FFF2-40B4-BE49-F238E27FC236}">
              <a16:creationId xmlns:a16="http://schemas.microsoft.com/office/drawing/2014/main" id="{3FCAE776-D887-4EBF-A8FA-D8566DACFBA8}"/>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3" name="ZoneTexte 232">
          <a:extLst>
            <a:ext uri="{FF2B5EF4-FFF2-40B4-BE49-F238E27FC236}">
              <a16:creationId xmlns:a16="http://schemas.microsoft.com/office/drawing/2014/main" id="{456DC1EF-AE33-4BAC-B9CD-96EF21CE8B89}"/>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4" name="ZoneTexte 233">
          <a:extLst>
            <a:ext uri="{FF2B5EF4-FFF2-40B4-BE49-F238E27FC236}">
              <a16:creationId xmlns:a16="http://schemas.microsoft.com/office/drawing/2014/main" id="{4A2E6A00-9612-4B92-AFBF-C932E6801445}"/>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5" name="ZoneTexte 234">
          <a:extLst>
            <a:ext uri="{FF2B5EF4-FFF2-40B4-BE49-F238E27FC236}">
              <a16:creationId xmlns:a16="http://schemas.microsoft.com/office/drawing/2014/main" id="{609843E4-9E1D-417E-952E-B849282DF69A}"/>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6" name="ZoneTexte 235">
          <a:extLst>
            <a:ext uri="{FF2B5EF4-FFF2-40B4-BE49-F238E27FC236}">
              <a16:creationId xmlns:a16="http://schemas.microsoft.com/office/drawing/2014/main" id="{F8D66FD2-7927-4514-AAA6-7C7A524A373B}"/>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7" name="ZoneTexte 236">
          <a:extLst>
            <a:ext uri="{FF2B5EF4-FFF2-40B4-BE49-F238E27FC236}">
              <a16:creationId xmlns:a16="http://schemas.microsoft.com/office/drawing/2014/main" id="{AAA3531A-5C23-4387-9642-B1458BF81A17}"/>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8" name="ZoneTexte 237">
          <a:extLst>
            <a:ext uri="{FF2B5EF4-FFF2-40B4-BE49-F238E27FC236}">
              <a16:creationId xmlns:a16="http://schemas.microsoft.com/office/drawing/2014/main" id="{C35DDF18-F002-4E9E-8BB6-D0DAF757E5F8}"/>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9" name="ZoneTexte 238">
          <a:extLst>
            <a:ext uri="{FF2B5EF4-FFF2-40B4-BE49-F238E27FC236}">
              <a16:creationId xmlns:a16="http://schemas.microsoft.com/office/drawing/2014/main" id="{5F355633-734C-45C1-BD82-1C4F67DC0D64}"/>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40" name="ZoneTexte 239">
          <a:extLst>
            <a:ext uri="{FF2B5EF4-FFF2-40B4-BE49-F238E27FC236}">
              <a16:creationId xmlns:a16="http://schemas.microsoft.com/office/drawing/2014/main" id="{61DFB73C-5279-47AC-8C1E-F40FF8C06164}"/>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41" name="ZoneTexte 240">
          <a:extLst>
            <a:ext uri="{FF2B5EF4-FFF2-40B4-BE49-F238E27FC236}">
              <a16:creationId xmlns:a16="http://schemas.microsoft.com/office/drawing/2014/main" id="{780ABDDC-9BC0-43E2-A567-B60195AD6F1F}"/>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42" name="ZoneTexte 241">
          <a:extLst>
            <a:ext uri="{FF2B5EF4-FFF2-40B4-BE49-F238E27FC236}">
              <a16:creationId xmlns:a16="http://schemas.microsoft.com/office/drawing/2014/main" id="{9CEBEB50-39F5-4D7F-9804-64AEAFC12801}"/>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43" name="ZoneTexte 242">
          <a:extLst>
            <a:ext uri="{FF2B5EF4-FFF2-40B4-BE49-F238E27FC236}">
              <a16:creationId xmlns:a16="http://schemas.microsoft.com/office/drawing/2014/main" id="{B0B657AF-0771-40BB-BB9F-C97C0BFB782B}"/>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44" name="ZoneTexte 243">
          <a:extLst>
            <a:ext uri="{FF2B5EF4-FFF2-40B4-BE49-F238E27FC236}">
              <a16:creationId xmlns:a16="http://schemas.microsoft.com/office/drawing/2014/main" id="{EA67E63A-5452-4712-8177-576F5D05599D}"/>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45" name="ZoneTexte 244">
          <a:extLst>
            <a:ext uri="{FF2B5EF4-FFF2-40B4-BE49-F238E27FC236}">
              <a16:creationId xmlns:a16="http://schemas.microsoft.com/office/drawing/2014/main" id="{DBDE707F-4577-468F-A473-63C1F01449D7}"/>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46" name="ZoneTexte 245">
          <a:extLst>
            <a:ext uri="{FF2B5EF4-FFF2-40B4-BE49-F238E27FC236}">
              <a16:creationId xmlns:a16="http://schemas.microsoft.com/office/drawing/2014/main" id="{17390BEE-E95D-4B1B-AEF6-00AEEE7AC9EA}"/>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47" name="ZoneTexte 246">
          <a:extLst>
            <a:ext uri="{FF2B5EF4-FFF2-40B4-BE49-F238E27FC236}">
              <a16:creationId xmlns:a16="http://schemas.microsoft.com/office/drawing/2014/main" id="{A4253F18-7221-4D65-B129-4F714250DD02}"/>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48" name="ZoneTexte 247">
          <a:extLst>
            <a:ext uri="{FF2B5EF4-FFF2-40B4-BE49-F238E27FC236}">
              <a16:creationId xmlns:a16="http://schemas.microsoft.com/office/drawing/2014/main" id="{CF0F242A-5867-48A0-9785-A02224E30655}"/>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49" name="ZoneTexte 248">
          <a:extLst>
            <a:ext uri="{FF2B5EF4-FFF2-40B4-BE49-F238E27FC236}">
              <a16:creationId xmlns:a16="http://schemas.microsoft.com/office/drawing/2014/main" id="{7B5C49C0-AF4A-4D83-BD95-F39C9EE70A0E}"/>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50" name="ZoneTexte 249">
          <a:extLst>
            <a:ext uri="{FF2B5EF4-FFF2-40B4-BE49-F238E27FC236}">
              <a16:creationId xmlns:a16="http://schemas.microsoft.com/office/drawing/2014/main" id="{B9406398-4127-4514-B5EE-53820C29DDBC}"/>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51" name="ZoneTexte 250">
          <a:extLst>
            <a:ext uri="{FF2B5EF4-FFF2-40B4-BE49-F238E27FC236}">
              <a16:creationId xmlns:a16="http://schemas.microsoft.com/office/drawing/2014/main" id="{003CFA8D-4102-4528-9A4C-5A8AD59B8BA0}"/>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52" name="ZoneTexte 251">
          <a:extLst>
            <a:ext uri="{FF2B5EF4-FFF2-40B4-BE49-F238E27FC236}">
              <a16:creationId xmlns:a16="http://schemas.microsoft.com/office/drawing/2014/main" id="{1DAA883C-E1F7-4251-80AB-9ABE1156CF53}"/>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53" name="ZoneTexte 252">
          <a:extLst>
            <a:ext uri="{FF2B5EF4-FFF2-40B4-BE49-F238E27FC236}">
              <a16:creationId xmlns:a16="http://schemas.microsoft.com/office/drawing/2014/main" id="{7718ADFF-27D7-47AF-AE58-ADB8411F333C}"/>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54" name="ZoneTexte 253">
          <a:extLst>
            <a:ext uri="{FF2B5EF4-FFF2-40B4-BE49-F238E27FC236}">
              <a16:creationId xmlns:a16="http://schemas.microsoft.com/office/drawing/2014/main" id="{0CFC239A-CE51-4999-957C-07A8A8131D6C}"/>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55" name="ZoneTexte 254">
          <a:extLst>
            <a:ext uri="{FF2B5EF4-FFF2-40B4-BE49-F238E27FC236}">
              <a16:creationId xmlns:a16="http://schemas.microsoft.com/office/drawing/2014/main" id="{03D0AC8D-F427-4E2C-BB18-CA785E903942}"/>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56" name="ZoneTexte 255">
          <a:extLst>
            <a:ext uri="{FF2B5EF4-FFF2-40B4-BE49-F238E27FC236}">
              <a16:creationId xmlns:a16="http://schemas.microsoft.com/office/drawing/2014/main" id="{1E970442-2667-4D64-8C82-4C59752CEE6B}"/>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57" name="ZoneTexte 256">
          <a:extLst>
            <a:ext uri="{FF2B5EF4-FFF2-40B4-BE49-F238E27FC236}">
              <a16:creationId xmlns:a16="http://schemas.microsoft.com/office/drawing/2014/main" id="{763D9BDE-3311-4A79-9054-0B31A6ED699B}"/>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58" name="ZoneTexte 257">
          <a:extLst>
            <a:ext uri="{FF2B5EF4-FFF2-40B4-BE49-F238E27FC236}">
              <a16:creationId xmlns:a16="http://schemas.microsoft.com/office/drawing/2014/main" id="{73B3AB81-F9CD-4775-A8AD-E1DD63EE3FE1}"/>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59" name="ZoneTexte 258">
          <a:extLst>
            <a:ext uri="{FF2B5EF4-FFF2-40B4-BE49-F238E27FC236}">
              <a16:creationId xmlns:a16="http://schemas.microsoft.com/office/drawing/2014/main" id="{7B9B4B26-9495-4F95-BBE0-E5EA437F6D06}"/>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60" name="ZoneTexte 259">
          <a:extLst>
            <a:ext uri="{FF2B5EF4-FFF2-40B4-BE49-F238E27FC236}">
              <a16:creationId xmlns:a16="http://schemas.microsoft.com/office/drawing/2014/main" id="{F4CB1CE8-5149-46B1-A352-BA604C3134D2}"/>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61" name="ZoneTexte 260">
          <a:extLst>
            <a:ext uri="{FF2B5EF4-FFF2-40B4-BE49-F238E27FC236}">
              <a16:creationId xmlns:a16="http://schemas.microsoft.com/office/drawing/2014/main" id="{86F187DC-BDEB-4C88-A5D6-51A3043E0B92}"/>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62" name="ZoneTexte 261">
          <a:extLst>
            <a:ext uri="{FF2B5EF4-FFF2-40B4-BE49-F238E27FC236}">
              <a16:creationId xmlns:a16="http://schemas.microsoft.com/office/drawing/2014/main" id="{827B2F49-BFEE-4F29-94F8-4982438419A8}"/>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63" name="ZoneTexte 262">
          <a:extLst>
            <a:ext uri="{FF2B5EF4-FFF2-40B4-BE49-F238E27FC236}">
              <a16:creationId xmlns:a16="http://schemas.microsoft.com/office/drawing/2014/main" id="{B2F97F9C-9553-47BF-8EAC-CD4F7428279F}"/>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64" name="ZoneTexte 263">
          <a:extLst>
            <a:ext uri="{FF2B5EF4-FFF2-40B4-BE49-F238E27FC236}">
              <a16:creationId xmlns:a16="http://schemas.microsoft.com/office/drawing/2014/main" id="{08843BB0-D226-4329-B0F4-753B041340BE}"/>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65" name="ZoneTexte 264">
          <a:extLst>
            <a:ext uri="{FF2B5EF4-FFF2-40B4-BE49-F238E27FC236}">
              <a16:creationId xmlns:a16="http://schemas.microsoft.com/office/drawing/2014/main" id="{A915827B-2ECD-4F54-BD2F-BF9F6E2CD529}"/>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66" name="ZoneTexte 265">
          <a:extLst>
            <a:ext uri="{FF2B5EF4-FFF2-40B4-BE49-F238E27FC236}">
              <a16:creationId xmlns:a16="http://schemas.microsoft.com/office/drawing/2014/main" id="{A6978BE7-1A37-4FF4-ABE7-6CE4C8D99249}"/>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67" name="ZoneTexte 266">
          <a:extLst>
            <a:ext uri="{FF2B5EF4-FFF2-40B4-BE49-F238E27FC236}">
              <a16:creationId xmlns:a16="http://schemas.microsoft.com/office/drawing/2014/main" id="{E89280B9-1ADA-4151-B5BE-551543557501}"/>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68" name="ZoneTexte 267">
          <a:extLst>
            <a:ext uri="{FF2B5EF4-FFF2-40B4-BE49-F238E27FC236}">
              <a16:creationId xmlns:a16="http://schemas.microsoft.com/office/drawing/2014/main" id="{9BBAC613-8035-43FC-8E79-303A27E3FCE7}"/>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69" name="ZoneTexte 268">
          <a:extLst>
            <a:ext uri="{FF2B5EF4-FFF2-40B4-BE49-F238E27FC236}">
              <a16:creationId xmlns:a16="http://schemas.microsoft.com/office/drawing/2014/main" id="{711C27C9-5DFA-4EBF-9C75-EA56537FF5AB}"/>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70" name="ZoneTexte 269">
          <a:extLst>
            <a:ext uri="{FF2B5EF4-FFF2-40B4-BE49-F238E27FC236}">
              <a16:creationId xmlns:a16="http://schemas.microsoft.com/office/drawing/2014/main" id="{C95E20F2-DF36-4977-8DBD-43E12994A4A1}"/>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71" name="ZoneTexte 270">
          <a:extLst>
            <a:ext uri="{FF2B5EF4-FFF2-40B4-BE49-F238E27FC236}">
              <a16:creationId xmlns:a16="http://schemas.microsoft.com/office/drawing/2014/main" id="{22139853-6195-4111-80C7-4FE137E78D53}"/>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72" name="ZoneTexte 271">
          <a:extLst>
            <a:ext uri="{FF2B5EF4-FFF2-40B4-BE49-F238E27FC236}">
              <a16:creationId xmlns:a16="http://schemas.microsoft.com/office/drawing/2014/main" id="{8BEA58A6-ED16-4B2A-8C2D-288FC01B90C9}"/>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73" name="ZoneTexte 272">
          <a:extLst>
            <a:ext uri="{FF2B5EF4-FFF2-40B4-BE49-F238E27FC236}">
              <a16:creationId xmlns:a16="http://schemas.microsoft.com/office/drawing/2014/main" id="{F2509B74-DF18-423C-8681-A3AB76D2067A}"/>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74" name="ZoneTexte 273">
          <a:extLst>
            <a:ext uri="{FF2B5EF4-FFF2-40B4-BE49-F238E27FC236}">
              <a16:creationId xmlns:a16="http://schemas.microsoft.com/office/drawing/2014/main" id="{36B6118B-0C34-4789-AAE3-334A0A7C2DFF}"/>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75" name="ZoneTexte 274">
          <a:extLst>
            <a:ext uri="{FF2B5EF4-FFF2-40B4-BE49-F238E27FC236}">
              <a16:creationId xmlns:a16="http://schemas.microsoft.com/office/drawing/2014/main" id="{A0407599-3C50-483B-ADA1-A8E29C752916}"/>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76" name="ZoneTexte 275">
          <a:extLst>
            <a:ext uri="{FF2B5EF4-FFF2-40B4-BE49-F238E27FC236}">
              <a16:creationId xmlns:a16="http://schemas.microsoft.com/office/drawing/2014/main" id="{CDE74412-7621-4A6F-9CE5-670C59B3A8B9}"/>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77" name="ZoneTexte 276">
          <a:extLst>
            <a:ext uri="{FF2B5EF4-FFF2-40B4-BE49-F238E27FC236}">
              <a16:creationId xmlns:a16="http://schemas.microsoft.com/office/drawing/2014/main" id="{2435D515-3177-4B20-B58E-96C15A4B53F9}"/>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78" name="ZoneTexte 277">
          <a:extLst>
            <a:ext uri="{FF2B5EF4-FFF2-40B4-BE49-F238E27FC236}">
              <a16:creationId xmlns:a16="http://schemas.microsoft.com/office/drawing/2014/main" id="{65CFCB7A-C7BA-4F22-B067-3AF940669F03}"/>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79" name="ZoneTexte 278">
          <a:extLst>
            <a:ext uri="{FF2B5EF4-FFF2-40B4-BE49-F238E27FC236}">
              <a16:creationId xmlns:a16="http://schemas.microsoft.com/office/drawing/2014/main" id="{63028996-6FA7-406E-B0ED-E5F581C98F56}"/>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80" name="ZoneTexte 279">
          <a:extLst>
            <a:ext uri="{FF2B5EF4-FFF2-40B4-BE49-F238E27FC236}">
              <a16:creationId xmlns:a16="http://schemas.microsoft.com/office/drawing/2014/main" id="{1C9F0D9E-7E84-43C9-BA89-917422FB9B18}"/>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81" name="ZoneTexte 280">
          <a:extLst>
            <a:ext uri="{FF2B5EF4-FFF2-40B4-BE49-F238E27FC236}">
              <a16:creationId xmlns:a16="http://schemas.microsoft.com/office/drawing/2014/main" id="{F49DE7E2-C626-49F0-A40D-1F1F412F443E}"/>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82" name="ZoneTexte 281">
          <a:extLst>
            <a:ext uri="{FF2B5EF4-FFF2-40B4-BE49-F238E27FC236}">
              <a16:creationId xmlns:a16="http://schemas.microsoft.com/office/drawing/2014/main" id="{C4376F35-416A-487C-905F-FCDECDB26375}"/>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83" name="ZoneTexte 282">
          <a:extLst>
            <a:ext uri="{FF2B5EF4-FFF2-40B4-BE49-F238E27FC236}">
              <a16:creationId xmlns:a16="http://schemas.microsoft.com/office/drawing/2014/main" id="{03C06FFA-F6F8-4F02-BE16-6324063F3412}"/>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84" name="ZoneTexte 283">
          <a:extLst>
            <a:ext uri="{FF2B5EF4-FFF2-40B4-BE49-F238E27FC236}">
              <a16:creationId xmlns:a16="http://schemas.microsoft.com/office/drawing/2014/main" id="{57013621-0288-4B9A-ABCB-F9364E09260B}"/>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85" name="ZoneTexte 284">
          <a:extLst>
            <a:ext uri="{FF2B5EF4-FFF2-40B4-BE49-F238E27FC236}">
              <a16:creationId xmlns:a16="http://schemas.microsoft.com/office/drawing/2014/main" id="{F7255E49-FB69-4767-98ED-2647BC50CD21}"/>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86" name="ZoneTexte 285">
          <a:extLst>
            <a:ext uri="{FF2B5EF4-FFF2-40B4-BE49-F238E27FC236}">
              <a16:creationId xmlns:a16="http://schemas.microsoft.com/office/drawing/2014/main" id="{A9836488-F3AA-45AB-8A8B-274CC905723B}"/>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87" name="ZoneTexte 286">
          <a:extLst>
            <a:ext uri="{FF2B5EF4-FFF2-40B4-BE49-F238E27FC236}">
              <a16:creationId xmlns:a16="http://schemas.microsoft.com/office/drawing/2014/main" id="{86979B89-C9C3-4C16-91C5-D8A236E362F7}"/>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88" name="ZoneTexte 287">
          <a:extLst>
            <a:ext uri="{FF2B5EF4-FFF2-40B4-BE49-F238E27FC236}">
              <a16:creationId xmlns:a16="http://schemas.microsoft.com/office/drawing/2014/main" id="{753C0092-C5B7-4991-B5AC-99DEC132CBBA}"/>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89" name="ZoneTexte 288">
          <a:extLst>
            <a:ext uri="{FF2B5EF4-FFF2-40B4-BE49-F238E27FC236}">
              <a16:creationId xmlns:a16="http://schemas.microsoft.com/office/drawing/2014/main" id="{799443DD-1397-4D1B-B543-033B9535713D}"/>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90" name="ZoneTexte 289">
          <a:extLst>
            <a:ext uri="{FF2B5EF4-FFF2-40B4-BE49-F238E27FC236}">
              <a16:creationId xmlns:a16="http://schemas.microsoft.com/office/drawing/2014/main" id="{8F2D1483-CF89-4477-81CF-889A5F04BD39}"/>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91" name="ZoneTexte 290">
          <a:extLst>
            <a:ext uri="{FF2B5EF4-FFF2-40B4-BE49-F238E27FC236}">
              <a16:creationId xmlns:a16="http://schemas.microsoft.com/office/drawing/2014/main" id="{71614767-4714-40A0-BA5A-0EFC6C16DCB7}"/>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92" name="ZoneTexte 291">
          <a:extLst>
            <a:ext uri="{FF2B5EF4-FFF2-40B4-BE49-F238E27FC236}">
              <a16:creationId xmlns:a16="http://schemas.microsoft.com/office/drawing/2014/main" id="{084EB136-EBD6-4B29-81E8-063EE0249E86}"/>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93" name="ZoneTexte 292">
          <a:extLst>
            <a:ext uri="{FF2B5EF4-FFF2-40B4-BE49-F238E27FC236}">
              <a16:creationId xmlns:a16="http://schemas.microsoft.com/office/drawing/2014/main" id="{6614D133-5A0A-4507-BFBF-DF0051EB5FCA}"/>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94" name="ZoneTexte 293">
          <a:extLst>
            <a:ext uri="{FF2B5EF4-FFF2-40B4-BE49-F238E27FC236}">
              <a16:creationId xmlns:a16="http://schemas.microsoft.com/office/drawing/2014/main" id="{9FC8E121-B2AB-4F38-BDFB-105E3D36A1BD}"/>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95" name="ZoneTexte 294">
          <a:extLst>
            <a:ext uri="{FF2B5EF4-FFF2-40B4-BE49-F238E27FC236}">
              <a16:creationId xmlns:a16="http://schemas.microsoft.com/office/drawing/2014/main" id="{F9AE5317-3876-41DB-B5A2-8A5FC1C210F1}"/>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96" name="ZoneTexte 295">
          <a:extLst>
            <a:ext uri="{FF2B5EF4-FFF2-40B4-BE49-F238E27FC236}">
              <a16:creationId xmlns:a16="http://schemas.microsoft.com/office/drawing/2014/main" id="{F397EB1E-892B-47B9-A968-C99330C67F2E}"/>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97" name="ZoneTexte 296">
          <a:extLst>
            <a:ext uri="{FF2B5EF4-FFF2-40B4-BE49-F238E27FC236}">
              <a16:creationId xmlns:a16="http://schemas.microsoft.com/office/drawing/2014/main" id="{539B3B2E-9624-4069-8F89-DF429BC63DB0}"/>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98" name="ZoneTexte 297">
          <a:extLst>
            <a:ext uri="{FF2B5EF4-FFF2-40B4-BE49-F238E27FC236}">
              <a16:creationId xmlns:a16="http://schemas.microsoft.com/office/drawing/2014/main" id="{F6676022-0224-4BD0-BEE4-536A4900FEDD}"/>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299" name="ZoneTexte 298">
          <a:extLst>
            <a:ext uri="{FF2B5EF4-FFF2-40B4-BE49-F238E27FC236}">
              <a16:creationId xmlns:a16="http://schemas.microsoft.com/office/drawing/2014/main" id="{9B24FB0F-0CE7-4181-8121-E7AE343EAD14}"/>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300" name="ZoneTexte 299">
          <a:extLst>
            <a:ext uri="{FF2B5EF4-FFF2-40B4-BE49-F238E27FC236}">
              <a16:creationId xmlns:a16="http://schemas.microsoft.com/office/drawing/2014/main" id="{F0645E6E-6C99-4594-ADED-9C90E448C831}"/>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301" name="ZoneTexte 300">
          <a:extLst>
            <a:ext uri="{FF2B5EF4-FFF2-40B4-BE49-F238E27FC236}">
              <a16:creationId xmlns:a16="http://schemas.microsoft.com/office/drawing/2014/main" id="{63C64149-0D4E-497B-9D3C-2A7747079EFC}"/>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302" name="ZoneTexte 301">
          <a:extLst>
            <a:ext uri="{FF2B5EF4-FFF2-40B4-BE49-F238E27FC236}">
              <a16:creationId xmlns:a16="http://schemas.microsoft.com/office/drawing/2014/main" id="{692DC250-718B-4468-A814-4EAD516EA816}"/>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303" name="ZoneTexte 302">
          <a:extLst>
            <a:ext uri="{FF2B5EF4-FFF2-40B4-BE49-F238E27FC236}">
              <a16:creationId xmlns:a16="http://schemas.microsoft.com/office/drawing/2014/main" id="{A01E8D35-7F6C-4B1F-B09F-2382159B3194}"/>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304" name="ZoneTexte 303">
          <a:extLst>
            <a:ext uri="{FF2B5EF4-FFF2-40B4-BE49-F238E27FC236}">
              <a16:creationId xmlns:a16="http://schemas.microsoft.com/office/drawing/2014/main" id="{EA3E6FF0-D846-4614-B414-488921E779F0}"/>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305" name="ZoneTexte 304">
          <a:extLst>
            <a:ext uri="{FF2B5EF4-FFF2-40B4-BE49-F238E27FC236}">
              <a16:creationId xmlns:a16="http://schemas.microsoft.com/office/drawing/2014/main" id="{DD471DCE-E1C3-4174-ACE3-1D11F8E87F83}"/>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306" name="ZoneTexte 305">
          <a:extLst>
            <a:ext uri="{FF2B5EF4-FFF2-40B4-BE49-F238E27FC236}">
              <a16:creationId xmlns:a16="http://schemas.microsoft.com/office/drawing/2014/main" id="{F999C5C3-F763-4909-BB59-F84B301F207B}"/>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307" name="ZoneTexte 306">
          <a:extLst>
            <a:ext uri="{FF2B5EF4-FFF2-40B4-BE49-F238E27FC236}">
              <a16:creationId xmlns:a16="http://schemas.microsoft.com/office/drawing/2014/main" id="{590D7196-CEAB-43E3-9704-51E36790E7B9}"/>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308" name="ZoneTexte 307">
          <a:extLst>
            <a:ext uri="{FF2B5EF4-FFF2-40B4-BE49-F238E27FC236}">
              <a16:creationId xmlns:a16="http://schemas.microsoft.com/office/drawing/2014/main" id="{DF4B2627-7119-4461-9A29-1022C37EAC8D}"/>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309" name="ZoneTexte 308">
          <a:extLst>
            <a:ext uri="{FF2B5EF4-FFF2-40B4-BE49-F238E27FC236}">
              <a16:creationId xmlns:a16="http://schemas.microsoft.com/office/drawing/2014/main" id="{560138F0-F6AA-474A-89FB-7484FEB5B47E}"/>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310" name="ZoneTexte 309">
          <a:extLst>
            <a:ext uri="{FF2B5EF4-FFF2-40B4-BE49-F238E27FC236}">
              <a16:creationId xmlns:a16="http://schemas.microsoft.com/office/drawing/2014/main" id="{374E449B-6438-44EC-BAF0-C46B2DE6B0C6}"/>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311" name="ZoneTexte 310">
          <a:extLst>
            <a:ext uri="{FF2B5EF4-FFF2-40B4-BE49-F238E27FC236}">
              <a16:creationId xmlns:a16="http://schemas.microsoft.com/office/drawing/2014/main" id="{B0B7FEF3-205B-4217-AAA4-E19C0791D63F}"/>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312" name="ZoneTexte 311">
          <a:extLst>
            <a:ext uri="{FF2B5EF4-FFF2-40B4-BE49-F238E27FC236}">
              <a16:creationId xmlns:a16="http://schemas.microsoft.com/office/drawing/2014/main" id="{E938950C-3FDB-4664-9E4A-A30A57CD1D79}"/>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313" name="ZoneTexte 312">
          <a:extLst>
            <a:ext uri="{FF2B5EF4-FFF2-40B4-BE49-F238E27FC236}">
              <a16:creationId xmlns:a16="http://schemas.microsoft.com/office/drawing/2014/main" id="{6FF158E6-A39C-4CAA-AC65-2D125F2F32FF}"/>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314" name="ZoneTexte 313">
          <a:extLst>
            <a:ext uri="{FF2B5EF4-FFF2-40B4-BE49-F238E27FC236}">
              <a16:creationId xmlns:a16="http://schemas.microsoft.com/office/drawing/2014/main" id="{A667270E-FD8A-4117-A24D-3D1E501B2903}"/>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315" name="ZoneTexte 314">
          <a:extLst>
            <a:ext uri="{FF2B5EF4-FFF2-40B4-BE49-F238E27FC236}">
              <a16:creationId xmlns:a16="http://schemas.microsoft.com/office/drawing/2014/main" id="{BF2BB6A1-9E41-4E19-A419-6AF12115DD02}"/>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316" name="ZoneTexte 315">
          <a:extLst>
            <a:ext uri="{FF2B5EF4-FFF2-40B4-BE49-F238E27FC236}">
              <a16:creationId xmlns:a16="http://schemas.microsoft.com/office/drawing/2014/main" id="{18C9BC1D-F236-440B-890A-59E33F715086}"/>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317" name="ZoneTexte 316">
          <a:extLst>
            <a:ext uri="{FF2B5EF4-FFF2-40B4-BE49-F238E27FC236}">
              <a16:creationId xmlns:a16="http://schemas.microsoft.com/office/drawing/2014/main" id="{88E40031-0FED-4B99-924E-AE46DC4CE0D4}"/>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318" name="ZoneTexte 317">
          <a:extLst>
            <a:ext uri="{FF2B5EF4-FFF2-40B4-BE49-F238E27FC236}">
              <a16:creationId xmlns:a16="http://schemas.microsoft.com/office/drawing/2014/main" id="{43A625B1-9113-4967-8DE5-A10EE64AD5BA}"/>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319" name="ZoneTexte 318">
          <a:extLst>
            <a:ext uri="{FF2B5EF4-FFF2-40B4-BE49-F238E27FC236}">
              <a16:creationId xmlns:a16="http://schemas.microsoft.com/office/drawing/2014/main" id="{2BF865CC-66EE-4D82-A685-9ABF71D45004}"/>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320" name="ZoneTexte 319">
          <a:extLst>
            <a:ext uri="{FF2B5EF4-FFF2-40B4-BE49-F238E27FC236}">
              <a16:creationId xmlns:a16="http://schemas.microsoft.com/office/drawing/2014/main" id="{F877B29C-F7ED-466B-A0F2-1E96EF6FB50D}"/>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321" name="ZoneTexte 320">
          <a:extLst>
            <a:ext uri="{FF2B5EF4-FFF2-40B4-BE49-F238E27FC236}">
              <a16:creationId xmlns:a16="http://schemas.microsoft.com/office/drawing/2014/main" id="{FB41DE6F-96E0-4487-AD16-683F31D2DAD5}"/>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322" name="ZoneTexte 321">
          <a:extLst>
            <a:ext uri="{FF2B5EF4-FFF2-40B4-BE49-F238E27FC236}">
              <a16:creationId xmlns:a16="http://schemas.microsoft.com/office/drawing/2014/main" id="{20974B02-6642-4088-BD20-0C0BD04A31DC}"/>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323" name="ZoneTexte 322">
          <a:extLst>
            <a:ext uri="{FF2B5EF4-FFF2-40B4-BE49-F238E27FC236}">
              <a16:creationId xmlns:a16="http://schemas.microsoft.com/office/drawing/2014/main" id="{8216B7FF-ACCF-4AC0-AF0C-004096A076AC}"/>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324" name="ZoneTexte 323">
          <a:extLst>
            <a:ext uri="{FF2B5EF4-FFF2-40B4-BE49-F238E27FC236}">
              <a16:creationId xmlns:a16="http://schemas.microsoft.com/office/drawing/2014/main" id="{A6C1D08B-3E30-4A12-8E5E-273C235DE0DF}"/>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325" name="ZoneTexte 324">
          <a:extLst>
            <a:ext uri="{FF2B5EF4-FFF2-40B4-BE49-F238E27FC236}">
              <a16:creationId xmlns:a16="http://schemas.microsoft.com/office/drawing/2014/main" id="{4D7378A9-FA37-4EEE-9F8C-9663CD599403}"/>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326" name="ZoneTexte 325">
          <a:extLst>
            <a:ext uri="{FF2B5EF4-FFF2-40B4-BE49-F238E27FC236}">
              <a16:creationId xmlns:a16="http://schemas.microsoft.com/office/drawing/2014/main" id="{1584B9C6-7C44-4A3D-85D2-800D5996D2A9}"/>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327" name="ZoneTexte 326">
          <a:extLst>
            <a:ext uri="{FF2B5EF4-FFF2-40B4-BE49-F238E27FC236}">
              <a16:creationId xmlns:a16="http://schemas.microsoft.com/office/drawing/2014/main" id="{77F42737-7496-4D83-858F-53E71FACC9DC}"/>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328" name="ZoneTexte 327">
          <a:extLst>
            <a:ext uri="{FF2B5EF4-FFF2-40B4-BE49-F238E27FC236}">
              <a16:creationId xmlns:a16="http://schemas.microsoft.com/office/drawing/2014/main" id="{28950A5C-8E2F-4D5A-9415-ED6D3E70141F}"/>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329" name="ZoneTexte 328">
          <a:extLst>
            <a:ext uri="{FF2B5EF4-FFF2-40B4-BE49-F238E27FC236}">
              <a16:creationId xmlns:a16="http://schemas.microsoft.com/office/drawing/2014/main" id="{2DF8A091-080D-4BC6-B0C3-209018B39A44}"/>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330" name="ZoneTexte 329">
          <a:extLst>
            <a:ext uri="{FF2B5EF4-FFF2-40B4-BE49-F238E27FC236}">
              <a16:creationId xmlns:a16="http://schemas.microsoft.com/office/drawing/2014/main" id="{E2B03691-4E6E-45C7-854E-08E2C6039A12}"/>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331" name="ZoneTexte 330">
          <a:extLst>
            <a:ext uri="{FF2B5EF4-FFF2-40B4-BE49-F238E27FC236}">
              <a16:creationId xmlns:a16="http://schemas.microsoft.com/office/drawing/2014/main" id="{F3D06F54-0065-4090-950A-46ECD9C3C9AF}"/>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332" name="ZoneTexte 331">
          <a:extLst>
            <a:ext uri="{FF2B5EF4-FFF2-40B4-BE49-F238E27FC236}">
              <a16:creationId xmlns:a16="http://schemas.microsoft.com/office/drawing/2014/main" id="{EE0F5287-11B6-4BF6-9A4D-FA68D12EFD27}"/>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333" name="ZoneTexte 332">
          <a:extLst>
            <a:ext uri="{FF2B5EF4-FFF2-40B4-BE49-F238E27FC236}">
              <a16:creationId xmlns:a16="http://schemas.microsoft.com/office/drawing/2014/main" id="{80BB1163-EC14-496D-B515-0DBD78D6D4A3}"/>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334" name="ZoneTexte 333">
          <a:extLst>
            <a:ext uri="{FF2B5EF4-FFF2-40B4-BE49-F238E27FC236}">
              <a16:creationId xmlns:a16="http://schemas.microsoft.com/office/drawing/2014/main" id="{257316FA-F613-496B-B883-132688940AFF}"/>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335" name="ZoneTexte 334">
          <a:extLst>
            <a:ext uri="{FF2B5EF4-FFF2-40B4-BE49-F238E27FC236}">
              <a16:creationId xmlns:a16="http://schemas.microsoft.com/office/drawing/2014/main" id="{707FD86D-933B-4C36-AB57-7A47AAE029DD}"/>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336" name="ZoneTexte 335">
          <a:extLst>
            <a:ext uri="{FF2B5EF4-FFF2-40B4-BE49-F238E27FC236}">
              <a16:creationId xmlns:a16="http://schemas.microsoft.com/office/drawing/2014/main" id="{EBACCD6C-5A7A-42D8-988A-264CCF919F93}"/>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337" name="ZoneTexte 336">
          <a:extLst>
            <a:ext uri="{FF2B5EF4-FFF2-40B4-BE49-F238E27FC236}">
              <a16:creationId xmlns:a16="http://schemas.microsoft.com/office/drawing/2014/main" id="{31209075-C103-4C02-B61F-393467C6A361}"/>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338" name="ZoneTexte 337">
          <a:extLst>
            <a:ext uri="{FF2B5EF4-FFF2-40B4-BE49-F238E27FC236}">
              <a16:creationId xmlns:a16="http://schemas.microsoft.com/office/drawing/2014/main" id="{388126E3-3967-4480-9D07-B0A6B91904B3}"/>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339" name="ZoneTexte 338">
          <a:extLst>
            <a:ext uri="{FF2B5EF4-FFF2-40B4-BE49-F238E27FC236}">
              <a16:creationId xmlns:a16="http://schemas.microsoft.com/office/drawing/2014/main" id="{6CAD0EFC-3F46-40EF-9114-DFC680C9DAB4}"/>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340" name="ZoneTexte 339">
          <a:extLst>
            <a:ext uri="{FF2B5EF4-FFF2-40B4-BE49-F238E27FC236}">
              <a16:creationId xmlns:a16="http://schemas.microsoft.com/office/drawing/2014/main" id="{65F17A6E-662A-4087-A26E-AAE54AC48F2A}"/>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41" name="ZoneTexte 340">
          <a:extLst>
            <a:ext uri="{FF2B5EF4-FFF2-40B4-BE49-F238E27FC236}">
              <a16:creationId xmlns:a16="http://schemas.microsoft.com/office/drawing/2014/main" id="{533AFEFD-10B9-4046-AC20-C9C8EB66CC0A}"/>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342" name="ZoneTexte 341">
          <a:extLst>
            <a:ext uri="{FF2B5EF4-FFF2-40B4-BE49-F238E27FC236}">
              <a16:creationId xmlns:a16="http://schemas.microsoft.com/office/drawing/2014/main" id="{5FD3E238-6AE2-4481-BC88-F96316E9F1F7}"/>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43" name="ZoneTexte 342">
          <a:extLst>
            <a:ext uri="{FF2B5EF4-FFF2-40B4-BE49-F238E27FC236}">
              <a16:creationId xmlns:a16="http://schemas.microsoft.com/office/drawing/2014/main" id="{16413F49-4DAC-440B-BE1F-DA4D629A6DF6}"/>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344" name="ZoneTexte 343">
          <a:extLst>
            <a:ext uri="{FF2B5EF4-FFF2-40B4-BE49-F238E27FC236}">
              <a16:creationId xmlns:a16="http://schemas.microsoft.com/office/drawing/2014/main" id="{E5C5E5A8-B3C7-4A23-A446-E33027612D52}"/>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45" name="ZoneTexte 344">
          <a:extLst>
            <a:ext uri="{FF2B5EF4-FFF2-40B4-BE49-F238E27FC236}">
              <a16:creationId xmlns:a16="http://schemas.microsoft.com/office/drawing/2014/main" id="{548785B7-FAD1-47CA-9D59-A3EC0660CFBA}"/>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46" name="ZoneTexte 345">
          <a:extLst>
            <a:ext uri="{FF2B5EF4-FFF2-40B4-BE49-F238E27FC236}">
              <a16:creationId xmlns:a16="http://schemas.microsoft.com/office/drawing/2014/main" id="{CD8B1052-0165-4ADC-8963-EF23E092A545}"/>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47" name="ZoneTexte 346">
          <a:extLst>
            <a:ext uri="{FF2B5EF4-FFF2-40B4-BE49-F238E27FC236}">
              <a16:creationId xmlns:a16="http://schemas.microsoft.com/office/drawing/2014/main" id="{D25EA36E-148B-4FC2-8983-C83B4AA72368}"/>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48" name="ZoneTexte 347">
          <a:extLst>
            <a:ext uri="{FF2B5EF4-FFF2-40B4-BE49-F238E27FC236}">
              <a16:creationId xmlns:a16="http://schemas.microsoft.com/office/drawing/2014/main" id="{41E40C74-0EE2-4431-AA2F-85349DA126AB}"/>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49" name="ZoneTexte 348">
          <a:extLst>
            <a:ext uri="{FF2B5EF4-FFF2-40B4-BE49-F238E27FC236}">
              <a16:creationId xmlns:a16="http://schemas.microsoft.com/office/drawing/2014/main" id="{305FF18F-DEDA-4700-9836-C2FF69F9ABD6}"/>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50" name="ZoneTexte 349">
          <a:extLst>
            <a:ext uri="{FF2B5EF4-FFF2-40B4-BE49-F238E27FC236}">
              <a16:creationId xmlns:a16="http://schemas.microsoft.com/office/drawing/2014/main" id="{66E3B843-6AB2-4B2E-B5DE-3349239C0BB0}"/>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351" name="ZoneTexte 350">
          <a:extLst>
            <a:ext uri="{FF2B5EF4-FFF2-40B4-BE49-F238E27FC236}">
              <a16:creationId xmlns:a16="http://schemas.microsoft.com/office/drawing/2014/main" id="{5CFDDD2C-D0CA-4880-A34A-B966FF886C28}"/>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52" name="ZoneTexte 351">
          <a:extLst>
            <a:ext uri="{FF2B5EF4-FFF2-40B4-BE49-F238E27FC236}">
              <a16:creationId xmlns:a16="http://schemas.microsoft.com/office/drawing/2014/main" id="{27F8DFB0-AE19-4EC5-B5E3-3A5BFD114DAC}"/>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3" name="ZoneTexte 352">
          <a:extLst>
            <a:ext uri="{FF2B5EF4-FFF2-40B4-BE49-F238E27FC236}">
              <a16:creationId xmlns:a16="http://schemas.microsoft.com/office/drawing/2014/main" id="{49C078A7-67B7-4CE0-9728-575AD05BA773}"/>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54" name="ZoneTexte 353">
          <a:extLst>
            <a:ext uri="{FF2B5EF4-FFF2-40B4-BE49-F238E27FC236}">
              <a16:creationId xmlns:a16="http://schemas.microsoft.com/office/drawing/2014/main" id="{FB614C69-9F99-4E9D-A8F2-A5D10B2435FA}"/>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5" name="ZoneTexte 354">
          <a:extLst>
            <a:ext uri="{FF2B5EF4-FFF2-40B4-BE49-F238E27FC236}">
              <a16:creationId xmlns:a16="http://schemas.microsoft.com/office/drawing/2014/main" id="{8B6A1EFB-A8A9-48FE-A3C9-8FE3DD3CA86A}"/>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356" name="ZoneTexte 355">
          <a:extLst>
            <a:ext uri="{FF2B5EF4-FFF2-40B4-BE49-F238E27FC236}">
              <a16:creationId xmlns:a16="http://schemas.microsoft.com/office/drawing/2014/main" id="{4181D414-6F45-4591-ADE2-5C1509611CCF}"/>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7" name="ZoneTexte 356">
          <a:extLst>
            <a:ext uri="{FF2B5EF4-FFF2-40B4-BE49-F238E27FC236}">
              <a16:creationId xmlns:a16="http://schemas.microsoft.com/office/drawing/2014/main" id="{37CA03C8-C920-455A-8834-E0A1118A3AAB}"/>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8" name="ZoneTexte 357">
          <a:extLst>
            <a:ext uri="{FF2B5EF4-FFF2-40B4-BE49-F238E27FC236}">
              <a16:creationId xmlns:a16="http://schemas.microsoft.com/office/drawing/2014/main" id="{EFA66CEB-2F57-4F00-8DA8-B16B964570B6}"/>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59" name="ZoneTexte 358">
          <a:extLst>
            <a:ext uri="{FF2B5EF4-FFF2-40B4-BE49-F238E27FC236}">
              <a16:creationId xmlns:a16="http://schemas.microsoft.com/office/drawing/2014/main" id="{23FF9DDA-7AF9-47FD-B83D-6E18AA044638}"/>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0" name="ZoneTexte 359">
          <a:extLst>
            <a:ext uri="{FF2B5EF4-FFF2-40B4-BE49-F238E27FC236}">
              <a16:creationId xmlns:a16="http://schemas.microsoft.com/office/drawing/2014/main" id="{64E639A6-8E34-472C-909C-96265F9EA81E}"/>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1" name="ZoneTexte 360">
          <a:extLst>
            <a:ext uri="{FF2B5EF4-FFF2-40B4-BE49-F238E27FC236}">
              <a16:creationId xmlns:a16="http://schemas.microsoft.com/office/drawing/2014/main" id="{3A7EEBA4-6A06-43C6-A703-C538C35C5BDF}"/>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2" name="ZoneTexte 361">
          <a:extLst>
            <a:ext uri="{FF2B5EF4-FFF2-40B4-BE49-F238E27FC236}">
              <a16:creationId xmlns:a16="http://schemas.microsoft.com/office/drawing/2014/main" id="{BC677ADD-31CF-4E9C-871E-03220F039468}"/>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3" name="ZoneTexte 362">
          <a:extLst>
            <a:ext uri="{FF2B5EF4-FFF2-40B4-BE49-F238E27FC236}">
              <a16:creationId xmlns:a16="http://schemas.microsoft.com/office/drawing/2014/main" id="{6BADCFEA-400C-4ABC-9879-54B2F7BEC3D2}"/>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4" name="ZoneTexte 363">
          <a:extLst>
            <a:ext uri="{FF2B5EF4-FFF2-40B4-BE49-F238E27FC236}">
              <a16:creationId xmlns:a16="http://schemas.microsoft.com/office/drawing/2014/main" id="{C6D3139F-BDB2-4F99-AB4E-2A008A5E98A3}"/>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65" name="ZoneTexte 364">
          <a:extLst>
            <a:ext uri="{FF2B5EF4-FFF2-40B4-BE49-F238E27FC236}">
              <a16:creationId xmlns:a16="http://schemas.microsoft.com/office/drawing/2014/main" id="{1BEAF25F-25E2-407A-99ED-DC3F0A18B8E4}"/>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6" name="ZoneTexte 365">
          <a:extLst>
            <a:ext uri="{FF2B5EF4-FFF2-40B4-BE49-F238E27FC236}">
              <a16:creationId xmlns:a16="http://schemas.microsoft.com/office/drawing/2014/main" id="{BDF0F9F2-17C2-4CFA-ADEF-3B40E7DD8E9C}"/>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67" name="ZoneTexte 366">
          <a:extLst>
            <a:ext uri="{FF2B5EF4-FFF2-40B4-BE49-F238E27FC236}">
              <a16:creationId xmlns:a16="http://schemas.microsoft.com/office/drawing/2014/main" id="{4735AFE3-D430-406D-9E17-BDB0D4576625}"/>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68" name="ZoneTexte 367">
          <a:extLst>
            <a:ext uri="{FF2B5EF4-FFF2-40B4-BE49-F238E27FC236}">
              <a16:creationId xmlns:a16="http://schemas.microsoft.com/office/drawing/2014/main" id="{14C6299B-255C-4A67-8CA9-4869EDC4C0F3}"/>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69" name="ZoneTexte 368">
          <a:extLst>
            <a:ext uri="{FF2B5EF4-FFF2-40B4-BE49-F238E27FC236}">
              <a16:creationId xmlns:a16="http://schemas.microsoft.com/office/drawing/2014/main" id="{E60F2F64-214F-408D-BE94-8629C86DF3DF}"/>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0" name="ZoneTexte 369">
          <a:extLst>
            <a:ext uri="{FF2B5EF4-FFF2-40B4-BE49-F238E27FC236}">
              <a16:creationId xmlns:a16="http://schemas.microsoft.com/office/drawing/2014/main" id="{E87476DB-516C-4478-AE8A-DFF993DD3BF9}"/>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1" name="ZoneTexte 370">
          <a:extLst>
            <a:ext uri="{FF2B5EF4-FFF2-40B4-BE49-F238E27FC236}">
              <a16:creationId xmlns:a16="http://schemas.microsoft.com/office/drawing/2014/main" id="{3B5637D9-4818-4C46-B1CA-F3D71934CE06}"/>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2" name="ZoneTexte 371">
          <a:extLst>
            <a:ext uri="{FF2B5EF4-FFF2-40B4-BE49-F238E27FC236}">
              <a16:creationId xmlns:a16="http://schemas.microsoft.com/office/drawing/2014/main" id="{00F65B11-9B62-4BE5-82A4-3F8A52478190}"/>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3" name="ZoneTexte 372">
          <a:extLst>
            <a:ext uri="{FF2B5EF4-FFF2-40B4-BE49-F238E27FC236}">
              <a16:creationId xmlns:a16="http://schemas.microsoft.com/office/drawing/2014/main" id="{98BDAB26-C0C0-4157-9CBC-22C820D389FB}"/>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4" name="ZoneTexte 373">
          <a:extLst>
            <a:ext uri="{FF2B5EF4-FFF2-40B4-BE49-F238E27FC236}">
              <a16:creationId xmlns:a16="http://schemas.microsoft.com/office/drawing/2014/main" id="{5608C41F-342A-4F40-ABEA-33B2B705E3C0}"/>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5" name="ZoneTexte 374">
          <a:extLst>
            <a:ext uri="{FF2B5EF4-FFF2-40B4-BE49-F238E27FC236}">
              <a16:creationId xmlns:a16="http://schemas.microsoft.com/office/drawing/2014/main" id="{7FDF138E-AF22-46BB-928B-55F2D60D60E7}"/>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6" name="ZoneTexte 375">
          <a:extLst>
            <a:ext uri="{FF2B5EF4-FFF2-40B4-BE49-F238E27FC236}">
              <a16:creationId xmlns:a16="http://schemas.microsoft.com/office/drawing/2014/main" id="{6633BE82-F2BE-44B9-86C6-68C895AEFCE7}"/>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7" name="ZoneTexte 376">
          <a:extLst>
            <a:ext uri="{FF2B5EF4-FFF2-40B4-BE49-F238E27FC236}">
              <a16:creationId xmlns:a16="http://schemas.microsoft.com/office/drawing/2014/main" id="{D736A9BB-3F63-4D27-9A6B-8A5E89C99AFE}"/>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8" name="ZoneTexte 377">
          <a:extLst>
            <a:ext uri="{FF2B5EF4-FFF2-40B4-BE49-F238E27FC236}">
              <a16:creationId xmlns:a16="http://schemas.microsoft.com/office/drawing/2014/main" id="{5BF55029-F3D6-4159-9488-AF538C234B75}"/>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79" name="ZoneTexte 378">
          <a:extLst>
            <a:ext uri="{FF2B5EF4-FFF2-40B4-BE49-F238E27FC236}">
              <a16:creationId xmlns:a16="http://schemas.microsoft.com/office/drawing/2014/main" id="{C07B32CB-1DCF-465F-900C-49FFDFB545FE}"/>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0" name="ZoneTexte 379">
          <a:extLst>
            <a:ext uri="{FF2B5EF4-FFF2-40B4-BE49-F238E27FC236}">
              <a16:creationId xmlns:a16="http://schemas.microsoft.com/office/drawing/2014/main" id="{09A1D58E-709E-49F6-82A3-94BFD04736AD}"/>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81" name="ZoneTexte 380">
          <a:extLst>
            <a:ext uri="{FF2B5EF4-FFF2-40B4-BE49-F238E27FC236}">
              <a16:creationId xmlns:a16="http://schemas.microsoft.com/office/drawing/2014/main" id="{9A76E1FD-C791-4186-BE49-7603674C1B5A}"/>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2" name="ZoneTexte 381">
          <a:extLst>
            <a:ext uri="{FF2B5EF4-FFF2-40B4-BE49-F238E27FC236}">
              <a16:creationId xmlns:a16="http://schemas.microsoft.com/office/drawing/2014/main" id="{B4A57472-AD37-4BFF-9BD6-BC0813D4FD95}"/>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83" name="ZoneTexte 382">
          <a:extLst>
            <a:ext uri="{FF2B5EF4-FFF2-40B4-BE49-F238E27FC236}">
              <a16:creationId xmlns:a16="http://schemas.microsoft.com/office/drawing/2014/main" id="{0ABC754C-2BBE-4E01-BDB9-32B8CC968CBD}"/>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4" name="ZoneTexte 383">
          <a:extLst>
            <a:ext uri="{FF2B5EF4-FFF2-40B4-BE49-F238E27FC236}">
              <a16:creationId xmlns:a16="http://schemas.microsoft.com/office/drawing/2014/main" id="{0EAD5957-8335-4673-AF65-4A1371839BB4}"/>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5" name="ZoneTexte 384">
          <a:extLst>
            <a:ext uri="{FF2B5EF4-FFF2-40B4-BE49-F238E27FC236}">
              <a16:creationId xmlns:a16="http://schemas.microsoft.com/office/drawing/2014/main" id="{18F4D4F4-C0E4-4BBD-9FA5-B7E7F47E53B6}"/>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6" name="ZoneTexte 385">
          <a:extLst>
            <a:ext uri="{FF2B5EF4-FFF2-40B4-BE49-F238E27FC236}">
              <a16:creationId xmlns:a16="http://schemas.microsoft.com/office/drawing/2014/main" id="{3097ED1F-DC64-4DCE-A5BE-F56F6DBDA2F4}"/>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7" name="ZoneTexte 386">
          <a:extLst>
            <a:ext uri="{FF2B5EF4-FFF2-40B4-BE49-F238E27FC236}">
              <a16:creationId xmlns:a16="http://schemas.microsoft.com/office/drawing/2014/main" id="{4808FC2F-C6FA-41B2-BAD1-3A343D750D81}"/>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8" name="ZoneTexte 387">
          <a:extLst>
            <a:ext uri="{FF2B5EF4-FFF2-40B4-BE49-F238E27FC236}">
              <a16:creationId xmlns:a16="http://schemas.microsoft.com/office/drawing/2014/main" id="{41DD2AF7-0C6B-43CC-9BFC-751370010605}"/>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89" name="ZoneTexte 388">
          <a:extLst>
            <a:ext uri="{FF2B5EF4-FFF2-40B4-BE49-F238E27FC236}">
              <a16:creationId xmlns:a16="http://schemas.microsoft.com/office/drawing/2014/main" id="{D8F559F6-FEAB-45F0-92A8-0C7A28F1BFE0}"/>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0" name="ZoneTexte 389">
          <a:extLst>
            <a:ext uri="{FF2B5EF4-FFF2-40B4-BE49-F238E27FC236}">
              <a16:creationId xmlns:a16="http://schemas.microsoft.com/office/drawing/2014/main" id="{6AEF9299-86F3-4506-9833-C99BC2B52784}"/>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1" name="ZoneTexte 390">
          <a:extLst>
            <a:ext uri="{FF2B5EF4-FFF2-40B4-BE49-F238E27FC236}">
              <a16:creationId xmlns:a16="http://schemas.microsoft.com/office/drawing/2014/main" id="{7D17B864-5DA3-4937-9888-925AA39FCBE4}"/>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2" name="ZoneTexte 391">
          <a:extLst>
            <a:ext uri="{FF2B5EF4-FFF2-40B4-BE49-F238E27FC236}">
              <a16:creationId xmlns:a16="http://schemas.microsoft.com/office/drawing/2014/main" id="{BDD71399-16B6-44C0-9EF5-494FDD77433B}"/>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3" name="ZoneTexte 392">
          <a:extLst>
            <a:ext uri="{FF2B5EF4-FFF2-40B4-BE49-F238E27FC236}">
              <a16:creationId xmlns:a16="http://schemas.microsoft.com/office/drawing/2014/main" id="{36C7CF1D-D49C-42EC-AD28-FB39B46ABD0C}"/>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4" name="ZoneTexte 393">
          <a:extLst>
            <a:ext uri="{FF2B5EF4-FFF2-40B4-BE49-F238E27FC236}">
              <a16:creationId xmlns:a16="http://schemas.microsoft.com/office/drawing/2014/main" id="{59FA3CF9-6413-40C1-AB66-1B4D5B8029F1}"/>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95" name="ZoneTexte 394">
          <a:extLst>
            <a:ext uri="{FF2B5EF4-FFF2-40B4-BE49-F238E27FC236}">
              <a16:creationId xmlns:a16="http://schemas.microsoft.com/office/drawing/2014/main" id="{63031DBA-8F86-4C42-AB9E-52BC40D73959}"/>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6" name="ZoneTexte 395">
          <a:extLst>
            <a:ext uri="{FF2B5EF4-FFF2-40B4-BE49-F238E27FC236}">
              <a16:creationId xmlns:a16="http://schemas.microsoft.com/office/drawing/2014/main" id="{BEF202FC-F0D7-4EF0-A766-129AC0D70CB1}"/>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97" name="ZoneTexte 396">
          <a:extLst>
            <a:ext uri="{FF2B5EF4-FFF2-40B4-BE49-F238E27FC236}">
              <a16:creationId xmlns:a16="http://schemas.microsoft.com/office/drawing/2014/main" id="{C9BCA84B-4E22-40EC-9EF7-816F7810FB55}"/>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98" name="ZoneTexte 397">
          <a:extLst>
            <a:ext uri="{FF2B5EF4-FFF2-40B4-BE49-F238E27FC236}">
              <a16:creationId xmlns:a16="http://schemas.microsoft.com/office/drawing/2014/main" id="{0811BCD4-A6AB-4391-9D99-23197D8C133F}"/>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99" name="ZoneTexte 398">
          <a:extLst>
            <a:ext uri="{FF2B5EF4-FFF2-40B4-BE49-F238E27FC236}">
              <a16:creationId xmlns:a16="http://schemas.microsoft.com/office/drawing/2014/main" id="{8E6CE39E-2BD7-4CF8-B438-D25C824F4563}"/>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0" name="ZoneTexte 399">
          <a:extLst>
            <a:ext uri="{FF2B5EF4-FFF2-40B4-BE49-F238E27FC236}">
              <a16:creationId xmlns:a16="http://schemas.microsoft.com/office/drawing/2014/main" id="{09C3B6BB-965F-414F-BEE0-BCA07C9CEE74}"/>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1" name="ZoneTexte 400">
          <a:extLst>
            <a:ext uri="{FF2B5EF4-FFF2-40B4-BE49-F238E27FC236}">
              <a16:creationId xmlns:a16="http://schemas.microsoft.com/office/drawing/2014/main" id="{7AA12CB3-5659-4B89-BFE1-C52CC4D43E74}"/>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2" name="ZoneTexte 401">
          <a:extLst>
            <a:ext uri="{FF2B5EF4-FFF2-40B4-BE49-F238E27FC236}">
              <a16:creationId xmlns:a16="http://schemas.microsoft.com/office/drawing/2014/main" id="{E6ABBEDD-33C2-440F-BA99-0794B4469744}"/>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3" name="ZoneTexte 402">
          <a:extLst>
            <a:ext uri="{FF2B5EF4-FFF2-40B4-BE49-F238E27FC236}">
              <a16:creationId xmlns:a16="http://schemas.microsoft.com/office/drawing/2014/main" id="{06DB4A69-CA7F-405D-8B02-82A08E99E096}"/>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4" name="ZoneTexte 403">
          <a:extLst>
            <a:ext uri="{FF2B5EF4-FFF2-40B4-BE49-F238E27FC236}">
              <a16:creationId xmlns:a16="http://schemas.microsoft.com/office/drawing/2014/main" id="{1F232693-356A-4A45-9786-E721B6D25CFF}"/>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5" name="ZoneTexte 404">
          <a:extLst>
            <a:ext uri="{FF2B5EF4-FFF2-40B4-BE49-F238E27FC236}">
              <a16:creationId xmlns:a16="http://schemas.microsoft.com/office/drawing/2014/main" id="{8ABB6E8F-8E6C-426B-9468-97D91D13417C}"/>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6" name="ZoneTexte 405">
          <a:extLst>
            <a:ext uri="{FF2B5EF4-FFF2-40B4-BE49-F238E27FC236}">
              <a16:creationId xmlns:a16="http://schemas.microsoft.com/office/drawing/2014/main" id="{7A51B42C-5518-4762-BD8F-EBBC6A0646B2}"/>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7" name="ZoneTexte 406">
          <a:extLst>
            <a:ext uri="{FF2B5EF4-FFF2-40B4-BE49-F238E27FC236}">
              <a16:creationId xmlns:a16="http://schemas.microsoft.com/office/drawing/2014/main" id="{2750B033-E4A9-4A34-8739-6346BD03AC17}"/>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8" name="ZoneTexte 407">
          <a:extLst>
            <a:ext uri="{FF2B5EF4-FFF2-40B4-BE49-F238E27FC236}">
              <a16:creationId xmlns:a16="http://schemas.microsoft.com/office/drawing/2014/main" id="{DA9754C2-7E82-4C77-8DDE-5EFC9B6BC3E0}"/>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09" name="ZoneTexte 408">
          <a:extLst>
            <a:ext uri="{FF2B5EF4-FFF2-40B4-BE49-F238E27FC236}">
              <a16:creationId xmlns:a16="http://schemas.microsoft.com/office/drawing/2014/main" id="{75F67D5D-D7F7-4184-AA1B-19AB8874D5AD}"/>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0" name="ZoneTexte 409">
          <a:extLst>
            <a:ext uri="{FF2B5EF4-FFF2-40B4-BE49-F238E27FC236}">
              <a16:creationId xmlns:a16="http://schemas.microsoft.com/office/drawing/2014/main" id="{9CCCDABC-DD69-4FBB-B509-B8F26EC0C616}"/>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11" name="ZoneTexte 410">
          <a:extLst>
            <a:ext uri="{FF2B5EF4-FFF2-40B4-BE49-F238E27FC236}">
              <a16:creationId xmlns:a16="http://schemas.microsoft.com/office/drawing/2014/main" id="{E4540D3E-9026-4D36-B8BF-FDF0643B50C5}"/>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2" name="ZoneTexte 411">
          <a:extLst>
            <a:ext uri="{FF2B5EF4-FFF2-40B4-BE49-F238E27FC236}">
              <a16:creationId xmlns:a16="http://schemas.microsoft.com/office/drawing/2014/main" id="{7B583D6A-7BA3-4DE7-B880-7FB10DB2D22A}"/>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413" name="ZoneTexte 412">
          <a:extLst>
            <a:ext uri="{FF2B5EF4-FFF2-40B4-BE49-F238E27FC236}">
              <a16:creationId xmlns:a16="http://schemas.microsoft.com/office/drawing/2014/main" id="{95EC4856-0CC1-4833-9E03-1D8776A1A6C4}"/>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4" name="ZoneTexte 413">
          <a:extLst>
            <a:ext uri="{FF2B5EF4-FFF2-40B4-BE49-F238E27FC236}">
              <a16:creationId xmlns:a16="http://schemas.microsoft.com/office/drawing/2014/main" id="{194530B4-1275-4E2E-862E-EE33BD5E5E7F}"/>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5" name="ZoneTexte 414">
          <a:extLst>
            <a:ext uri="{FF2B5EF4-FFF2-40B4-BE49-F238E27FC236}">
              <a16:creationId xmlns:a16="http://schemas.microsoft.com/office/drawing/2014/main" id="{379E0938-7110-4756-8895-6D99379BF55F}"/>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6" name="ZoneTexte 415">
          <a:extLst>
            <a:ext uri="{FF2B5EF4-FFF2-40B4-BE49-F238E27FC236}">
              <a16:creationId xmlns:a16="http://schemas.microsoft.com/office/drawing/2014/main" id="{1EB79EBA-699E-4D11-91F9-33CC11D67D54}"/>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7" name="ZoneTexte 416">
          <a:extLst>
            <a:ext uri="{FF2B5EF4-FFF2-40B4-BE49-F238E27FC236}">
              <a16:creationId xmlns:a16="http://schemas.microsoft.com/office/drawing/2014/main" id="{90F11404-5684-4F25-BB16-E8669965D5AC}"/>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8" name="ZoneTexte 417">
          <a:extLst>
            <a:ext uri="{FF2B5EF4-FFF2-40B4-BE49-F238E27FC236}">
              <a16:creationId xmlns:a16="http://schemas.microsoft.com/office/drawing/2014/main" id="{6D0F5BC8-95A1-4A9D-ACBD-BAE3B3DD0955}"/>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19" name="ZoneTexte 418">
          <a:extLst>
            <a:ext uri="{FF2B5EF4-FFF2-40B4-BE49-F238E27FC236}">
              <a16:creationId xmlns:a16="http://schemas.microsoft.com/office/drawing/2014/main" id="{D0AA76AA-003F-4EC1-9375-FB9ADEBEC153}"/>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0" name="ZoneTexte 419">
          <a:extLst>
            <a:ext uri="{FF2B5EF4-FFF2-40B4-BE49-F238E27FC236}">
              <a16:creationId xmlns:a16="http://schemas.microsoft.com/office/drawing/2014/main" id="{E52A3A42-BBE4-4C62-93D9-9E0795E14373}"/>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1" name="ZoneTexte 420">
          <a:extLst>
            <a:ext uri="{FF2B5EF4-FFF2-40B4-BE49-F238E27FC236}">
              <a16:creationId xmlns:a16="http://schemas.microsoft.com/office/drawing/2014/main" id="{EF905FB3-0D46-4CF2-B1F5-655428EC457D}"/>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2" name="ZoneTexte 421">
          <a:extLst>
            <a:ext uri="{FF2B5EF4-FFF2-40B4-BE49-F238E27FC236}">
              <a16:creationId xmlns:a16="http://schemas.microsoft.com/office/drawing/2014/main" id="{EEB682F9-F427-42D0-A114-8BD222E8A179}"/>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3" name="ZoneTexte 422">
          <a:extLst>
            <a:ext uri="{FF2B5EF4-FFF2-40B4-BE49-F238E27FC236}">
              <a16:creationId xmlns:a16="http://schemas.microsoft.com/office/drawing/2014/main" id="{06494476-1055-4A0C-AFBE-6E28989FD09E}"/>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4" name="ZoneTexte 423">
          <a:extLst>
            <a:ext uri="{FF2B5EF4-FFF2-40B4-BE49-F238E27FC236}">
              <a16:creationId xmlns:a16="http://schemas.microsoft.com/office/drawing/2014/main" id="{CC5622E8-0ACB-43D5-8B06-FDE4553F871F}"/>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25" name="ZoneTexte 424">
          <a:extLst>
            <a:ext uri="{FF2B5EF4-FFF2-40B4-BE49-F238E27FC236}">
              <a16:creationId xmlns:a16="http://schemas.microsoft.com/office/drawing/2014/main" id="{36AA3592-BEA3-4573-AE4D-2237DDC4BC2D}"/>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6" name="ZoneTexte 425">
          <a:extLst>
            <a:ext uri="{FF2B5EF4-FFF2-40B4-BE49-F238E27FC236}">
              <a16:creationId xmlns:a16="http://schemas.microsoft.com/office/drawing/2014/main" id="{FBBCC8FD-1F19-4915-AE78-5B6099A05EA0}"/>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27" name="ZoneTexte 426">
          <a:extLst>
            <a:ext uri="{FF2B5EF4-FFF2-40B4-BE49-F238E27FC236}">
              <a16:creationId xmlns:a16="http://schemas.microsoft.com/office/drawing/2014/main" id="{074525C7-726E-4FA8-8238-D7CA722423E2}"/>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28" name="ZoneTexte 427">
          <a:extLst>
            <a:ext uri="{FF2B5EF4-FFF2-40B4-BE49-F238E27FC236}">
              <a16:creationId xmlns:a16="http://schemas.microsoft.com/office/drawing/2014/main" id="{B1AE0CF3-A915-41F3-BD5E-C197D5E4DEC3}"/>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29" name="ZoneTexte 428">
          <a:extLst>
            <a:ext uri="{FF2B5EF4-FFF2-40B4-BE49-F238E27FC236}">
              <a16:creationId xmlns:a16="http://schemas.microsoft.com/office/drawing/2014/main" id="{00876192-B915-49D5-98E2-4C8CA9B0190C}"/>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30" name="ZoneTexte 429">
          <a:extLst>
            <a:ext uri="{FF2B5EF4-FFF2-40B4-BE49-F238E27FC236}">
              <a16:creationId xmlns:a16="http://schemas.microsoft.com/office/drawing/2014/main" id="{04565A0F-36D7-4437-81DB-A92CAEE4AB85}"/>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31" name="ZoneTexte 430">
          <a:extLst>
            <a:ext uri="{FF2B5EF4-FFF2-40B4-BE49-F238E27FC236}">
              <a16:creationId xmlns:a16="http://schemas.microsoft.com/office/drawing/2014/main" id="{0521A0C7-C323-47DD-B1BF-60A11CA6B3DE}"/>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32" name="ZoneTexte 431">
          <a:extLst>
            <a:ext uri="{FF2B5EF4-FFF2-40B4-BE49-F238E27FC236}">
              <a16:creationId xmlns:a16="http://schemas.microsoft.com/office/drawing/2014/main" id="{176ED6FB-A5B1-4C11-B4B5-D37EA41F9C59}"/>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33" name="ZoneTexte 432">
          <a:extLst>
            <a:ext uri="{FF2B5EF4-FFF2-40B4-BE49-F238E27FC236}">
              <a16:creationId xmlns:a16="http://schemas.microsoft.com/office/drawing/2014/main" id="{81B1591A-F660-4DD5-ADBA-5991C495FF86}"/>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34" name="ZoneTexte 433">
          <a:extLst>
            <a:ext uri="{FF2B5EF4-FFF2-40B4-BE49-F238E27FC236}">
              <a16:creationId xmlns:a16="http://schemas.microsoft.com/office/drawing/2014/main" id="{45F68B6C-A128-44CB-995D-01067EB43922}"/>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35" name="ZoneTexte 434">
          <a:extLst>
            <a:ext uri="{FF2B5EF4-FFF2-40B4-BE49-F238E27FC236}">
              <a16:creationId xmlns:a16="http://schemas.microsoft.com/office/drawing/2014/main" id="{3D636DC8-D13B-4DC1-9F26-B7EB2111B066}"/>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36" name="ZoneTexte 435">
          <a:extLst>
            <a:ext uri="{FF2B5EF4-FFF2-40B4-BE49-F238E27FC236}">
              <a16:creationId xmlns:a16="http://schemas.microsoft.com/office/drawing/2014/main" id="{DFF352CC-D347-48DA-902C-DA2F3C36A606}"/>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37" name="ZoneTexte 436">
          <a:extLst>
            <a:ext uri="{FF2B5EF4-FFF2-40B4-BE49-F238E27FC236}">
              <a16:creationId xmlns:a16="http://schemas.microsoft.com/office/drawing/2014/main" id="{FE32DA48-C7EA-4177-A389-6973FF9FE1F1}"/>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38" name="ZoneTexte 437">
          <a:extLst>
            <a:ext uri="{FF2B5EF4-FFF2-40B4-BE49-F238E27FC236}">
              <a16:creationId xmlns:a16="http://schemas.microsoft.com/office/drawing/2014/main" id="{C2886796-F2AA-4B10-857D-403C617B0C18}"/>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39" name="ZoneTexte 438">
          <a:extLst>
            <a:ext uri="{FF2B5EF4-FFF2-40B4-BE49-F238E27FC236}">
              <a16:creationId xmlns:a16="http://schemas.microsoft.com/office/drawing/2014/main" id="{611DEA92-8B58-4CF5-B90F-4EED282CFBF3}"/>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40" name="ZoneTexte 439">
          <a:extLst>
            <a:ext uri="{FF2B5EF4-FFF2-40B4-BE49-F238E27FC236}">
              <a16:creationId xmlns:a16="http://schemas.microsoft.com/office/drawing/2014/main" id="{A98BE8E9-B58C-44BE-AC1B-561FFA73469C}"/>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41" name="ZoneTexte 440">
          <a:extLst>
            <a:ext uri="{FF2B5EF4-FFF2-40B4-BE49-F238E27FC236}">
              <a16:creationId xmlns:a16="http://schemas.microsoft.com/office/drawing/2014/main" id="{950F4896-75BE-4212-8355-CD6B9CFD8AB9}"/>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42" name="ZoneTexte 441">
          <a:extLst>
            <a:ext uri="{FF2B5EF4-FFF2-40B4-BE49-F238E27FC236}">
              <a16:creationId xmlns:a16="http://schemas.microsoft.com/office/drawing/2014/main" id="{280E834E-11EF-42D2-9F34-16B6B5CEDC7C}"/>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43" name="ZoneTexte 442">
          <a:extLst>
            <a:ext uri="{FF2B5EF4-FFF2-40B4-BE49-F238E27FC236}">
              <a16:creationId xmlns:a16="http://schemas.microsoft.com/office/drawing/2014/main" id="{754C3459-38B3-483A-9AC0-6D2648946E48}"/>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44" name="ZoneTexte 443">
          <a:extLst>
            <a:ext uri="{FF2B5EF4-FFF2-40B4-BE49-F238E27FC236}">
              <a16:creationId xmlns:a16="http://schemas.microsoft.com/office/drawing/2014/main" id="{AE72A969-273D-45CC-A6AD-B2F466C20BB5}"/>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45" name="ZoneTexte 444">
          <a:extLst>
            <a:ext uri="{FF2B5EF4-FFF2-40B4-BE49-F238E27FC236}">
              <a16:creationId xmlns:a16="http://schemas.microsoft.com/office/drawing/2014/main" id="{0C3A9411-9E2D-449D-9502-45223AF2AA85}"/>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46" name="ZoneTexte 445">
          <a:extLst>
            <a:ext uri="{FF2B5EF4-FFF2-40B4-BE49-F238E27FC236}">
              <a16:creationId xmlns:a16="http://schemas.microsoft.com/office/drawing/2014/main" id="{5DDDB404-6BAF-44A6-926D-E6D07B8A8865}"/>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47" name="ZoneTexte 446">
          <a:extLst>
            <a:ext uri="{FF2B5EF4-FFF2-40B4-BE49-F238E27FC236}">
              <a16:creationId xmlns:a16="http://schemas.microsoft.com/office/drawing/2014/main" id="{DF39E892-0471-4849-8CB8-EDBEE57A1D3A}"/>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48" name="ZoneTexte 447">
          <a:extLst>
            <a:ext uri="{FF2B5EF4-FFF2-40B4-BE49-F238E27FC236}">
              <a16:creationId xmlns:a16="http://schemas.microsoft.com/office/drawing/2014/main" id="{4273C747-8AC5-46F9-A4C2-2F7C4F487F92}"/>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49" name="ZoneTexte 448">
          <a:extLst>
            <a:ext uri="{FF2B5EF4-FFF2-40B4-BE49-F238E27FC236}">
              <a16:creationId xmlns:a16="http://schemas.microsoft.com/office/drawing/2014/main" id="{DC57ABD1-1C9C-4CF1-83A3-F7F7959120A3}"/>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50" name="ZoneTexte 449">
          <a:extLst>
            <a:ext uri="{FF2B5EF4-FFF2-40B4-BE49-F238E27FC236}">
              <a16:creationId xmlns:a16="http://schemas.microsoft.com/office/drawing/2014/main" id="{4DCE4A87-4777-4128-94C5-858AC06AC36A}"/>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51" name="ZoneTexte 450">
          <a:extLst>
            <a:ext uri="{FF2B5EF4-FFF2-40B4-BE49-F238E27FC236}">
              <a16:creationId xmlns:a16="http://schemas.microsoft.com/office/drawing/2014/main" id="{DFA6DE45-D7E2-49F5-99DE-9BF4ACA05E97}"/>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52" name="ZoneTexte 451">
          <a:extLst>
            <a:ext uri="{FF2B5EF4-FFF2-40B4-BE49-F238E27FC236}">
              <a16:creationId xmlns:a16="http://schemas.microsoft.com/office/drawing/2014/main" id="{7DF81F56-A51D-41D7-9B24-58B8047CB133}"/>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53" name="ZoneTexte 452">
          <a:extLst>
            <a:ext uri="{FF2B5EF4-FFF2-40B4-BE49-F238E27FC236}">
              <a16:creationId xmlns:a16="http://schemas.microsoft.com/office/drawing/2014/main" id="{6200F919-A316-4FFC-A83A-2A5717455EED}"/>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54" name="ZoneTexte 453">
          <a:extLst>
            <a:ext uri="{FF2B5EF4-FFF2-40B4-BE49-F238E27FC236}">
              <a16:creationId xmlns:a16="http://schemas.microsoft.com/office/drawing/2014/main" id="{7D85D01A-5740-4AC7-9D96-0E0A25FD86EF}"/>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55" name="ZoneTexte 454">
          <a:extLst>
            <a:ext uri="{FF2B5EF4-FFF2-40B4-BE49-F238E27FC236}">
              <a16:creationId xmlns:a16="http://schemas.microsoft.com/office/drawing/2014/main" id="{EC9DA26D-6321-434E-A642-A76C4C7A7762}"/>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56" name="ZoneTexte 455">
          <a:extLst>
            <a:ext uri="{FF2B5EF4-FFF2-40B4-BE49-F238E27FC236}">
              <a16:creationId xmlns:a16="http://schemas.microsoft.com/office/drawing/2014/main" id="{694786D7-24F9-4217-A1F3-DBFCEC5E251A}"/>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57" name="ZoneTexte 456">
          <a:extLst>
            <a:ext uri="{FF2B5EF4-FFF2-40B4-BE49-F238E27FC236}">
              <a16:creationId xmlns:a16="http://schemas.microsoft.com/office/drawing/2014/main" id="{DC3CEA55-1A92-4255-B38B-2EA2B78768FB}"/>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58" name="ZoneTexte 457">
          <a:extLst>
            <a:ext uri="{FF2B5EF4-FFF2-40B4-BE49-F238E27FC236}">
              <a16:creationId xmlns:a16="http://schemas.microsoft.com/office/drawing/2014/main" id="{742F504D-317D-4AD9-952A-24B5196A15F4}"/>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59" name="ZoneTexte 458">
          <a:extLst>
            <a:ext uri="{FF2B5EF4-FFF2-40B4-BE49-F238E27FC236}">
              <a16:creationId xmlns:a16="http://schemas.microsoft.com/office/drawing/2014/main" id="{8F02AA93-D781-47A1-AEDD-469B88854140}"/>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60" name="ZoneTexte 459">
          <a:extLst>
            <a:ext uri="{FF2B5EF4-FFF2-40B4-BE49-F238E27FC236}">
              <a16:creationId xmlns:a16="http://schemas.microsoft.com/office/drawing/2014/main" id="{38D970AA-930D-474B-AC7C-09185FB5F158}"/>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61" name="ZoneTexte 460">
          <a:extLst>
            <a:ext uri="{FF2B5EF4-FFF2-40B4-BE49-F238E27FC236}">
              <a16:creationId xmlns:a16="http://schemas.microsoft.com/office/drawing/2014/main" id="{143E6145-D455-4CE8-9C89-E075D0C483B0}"/>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62" name="ZoneTexte 461">
          <a:extLst>
            <a:ext uri="{FF2B5EF4-FFF2-40B4-BE49-F238E27FC236}">
              <a16:creationId xmlns:a16="http://schemas.microsoft.com/office/drawing/2014/main" id="{22F2CB83-B2DC-4EF0-A22E-03B02098C18E}"/>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63" name="ZoneTexte 462">
          <a:extLst>
            <a:ext uri="{FF2B5EF4-FFF2-40B4-BE49-F238E27FC236}">
              <a16:creationId xmlns:a16="http://schemas.microsoft.com/office/drawing/2014/main" id="{F11894FE-9382-4B1D-A7B8-CFC68ADEFA3F}"/>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64" name="ZoneTexte 463">
          <a:extLst>
            <a:ext uri="{FF2B5EF4-FFF2-40B4-BE49-F238E27FC236}">
              <a16:creationId xmlns:a16="http://schemas.microsoft.com/office/drawing/2014/main" id="{4E1DB536-2375-436C-98EF-058EF79F7C06}"/>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65" name="ZoneTexte 464">
          <a:extLst>
            <a:ext uri="{FF2B5EF4-FFF2-40B4-BE49-F238E27FC236}">
              <a16:creationId xmlns:a16="http://schemas.microsoft.com/office/drawing/2014/main" id="{2778BD2F-CB0F-43C6-9632-E83ABFE3D82D}"/>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66" name="ZoneTexte 465">
          <a:extLst>
            <a:ext uri="{FF2B5EF4-FFF2-40B4-BE49-F238E27FC236}">
              <a16:creationId xmlns:a16="http://schemas.microsoft.com/office/drawing/2014/main" id="{7D458DEE-D3C3-449C-B425-04BCDEF086E8}"/>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67" name="ZoneTexte 466">
          <a:extLst>
            <a:ext uri="{FF2B5EF4-FFF2-40B4-BE49-F238E27FC236}">
              <a16:creationId xmlns:a16="http://schemas.microsoft.com/office/drawing/2014/main" id="{6A30B121-79C9-4EBF-AD30-842671D4FDDC}"/>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68" name="ZoneTexte 467">
          <a:extLst>
            <a:ext uri="{FF2B5EF4-FFF2-40B4-BE49-F238E27FC236}">
              <a16:creationId xmlns:a16="http://schemas.microsoft.com/office/drawing/2014/main" id="{7CA31C62-9FAC-4D69-8C03-3F68DB2B8F90}"/>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69" name="ZoneTexte 468">
          <a:extLst>
            <a:ext uri="{FF2B5EF4-FFF2-40B4-BE49-F238E27FC236}">
              <a16:creationId xmlns:a16="http://schemas.microsoft.com/office/drawing/2014/main" id="{31F1F785-34B7-460A-B5ED-5D4E31259CA2}"/>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70" name="ZoneTexte 469">
          <a:extLst>
            <a:ext uri="{FF2B5EF4-FFF2-40B4-BE49-F238E27FC236}">
              <a16:creationId xmlns:a16="http://schemas.microsoft.com/office/drawing/2014/main" id="{F13F4311-4A16-4D20-8711-F334A0BD8E9C}"/>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71" name="ZoneTexte 470">
          <a:extLst>
            <a:ext uri="{FF2B5EF4-FFF2-40B4-BE49-F238E27FC236}">
              <a16:creationId xmlns:a16="http://schemas.microsoft.com/office/drawing/2014/main" id="{9864C2B0-D8BC-460E-A6A6-49C0BC4CDA03}"/>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72" name="ZoneTexte 471">
          <a:extLst>
            <a:ext uri="{FF2B5EF4-FFF2-40B4-BE49-F238E27FC236}">
              <a16:creationId xmlns:a16="http://schemas.microsoft.com/office/drawing/2014/main" id="{B1E592BB-A860-4098-9416-68E147732946}"/>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473" name="ZoneTexte 472">
          <a:extLst>
            <a:ext uri="{FF2B5EF4-FFF2-40B4-BE49-F238E27FC236}">
              <a16:creationId xmlns:a16="http://schemas.microsoft.com/office/drawing/2014/main" id="{B675D096-0BCB-45A6-847B-70A459B543F2}"/>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74" name="ZoneTexte 473">
          <a:extLst>
            <a:ext uri="{FF2B5EF4-FFF2-40B4-BE49-F238E27FC236}">
              <a16:creationId xmlns:a16="http://schemas.microsoft.com/office/drawing/2014/main" id="{D9FC650B-7F38-4EAC-BE63-FFDAB814650D}"/>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75" name="ZoneTexte 474">
          <a:extLst>
            <a:ext uri="{FF2B5EF4-FFF2-40B4-BE49-F238E27FC236}">
              <a16:creationId xmlns:a16="http://schemas.microsoft.com/office/drawing/2014/main" id="{424E048F-0020-4C1F-84C9-E7163B31FB86}"/>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76" name="ZoneTexte 475">
          <a:extLst>
            <a:ext uri="{FF2B5EF4-FFF2-40B4-BE49-F238E27FC236}">
              <a16:creationId xmlns:a16="http://schemas.microsoft.com/office/drawing/2014/main" id="{7F5BF4CD-C91E-44B8-8310-6AA754BBABEA}"/>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77" name="ZoneTexte 476">
          <a:extLst>
            <a:ext uri="{FF2B5EF4-FFF2-40B4-BE49-F238E27FC236}">
              <a16:creationId xmlns:a16="http://schemas.microsoft.com/office/drawing/2014/main" id="{6378211F-D72B-48B2-BCC1-F84EECF35C9D}"/>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78" name="ZoneTexte 477">
          <a:extLst>
            <a:ext uri="{FF2B5EF4-FFF2-40B4-BE49-F238E27FC236}">
              <a16:creationId xmlns:a16="http://schemas.microsoft.com/office/drawing/2014/main" id="{17E5051D-9949-4943-9F6D-20E29040F00C}"/>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79" name="ZoneTexte 478">
          <a:extLst>
            <a:ext uri="{FF2B5EF4-FFF2-40B4-BE49-F238E27FC236}">
              <a16:creationId xmlns:a16="http://schemas.microsoft.com/office/drawing/2014/main" id="{9EF88A8B-7A2D-4FDA-B8F2-6B9E8622A693}"/>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80" name="ZoneTexte 479">
          <a:extLst>
            <a:ext uri="{FF2B5EF4-FFF2-40B4-BE49-F238E27FC236}">
              <a16:creationId xmlns:a16="http://schemas.microsoft.com/office/drawing/2014/main" id="{DC60193F-674B-4845-946A-EE2D42729985}"/>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81" name="ZoneTexte 480">
          <a:extLst>
            <a:ext uri="{FF2B5EF4-FFF2-40B4-BE49-F238E27FC236}">
              <a16:creationId xmlns:a16="http://schemas.microsoft.com/office/drawing/2014/main" id="{4C444A67-223E-4180-84E5-2908BBDCBC52}"/>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82" name="ZoneTexte 481">
          <a:extLst>
            <a:ext uri="{FF2B5EF4-FFF2-40B4-BE49-F238E27FC236}">
              <a16:creationId xmlns:a16="http://schemas.microsoft.com/office/drawing/2014/main" id="{90CED134-02E1-487B-BF3B-CB438E514466}"/>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83" name="ZoneTexte 482">
          <a:extLst>
            <a:ext uri="{FF2B5EF4-FFF2-40B4-BE49-F238E27FC236}">
              <a16:creationId xmlns:a16="http://schemas.microsoft.com/office/drawing/2014/main" id="{7406A78B-6922-42D6-9269-C7113E541CDB}"/>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84" name="ZoneTexte 483">
          <a:extLst>
            <a:ext uri="{FF2B5EF4-FFF2-40B4-BE49-F238E27FC236}">
              <a16:creationId xmlns:a16="http://schemas.microsoft.com/office/drawing/2014/main" id="{81A2E9DC-3245-4BC0-93E4-49877DF76D3C}"/>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85" name="ZoneTexte 484">
          <a:extLst>
            <a:ext uri="{FF2B5EF4-FFF2-40B4-BE49-F238E27FC236}">
              <a16:creationId xmlns:a16="http://schemas.microsoft.com/office/drawing/2014/main" id="{A8B28996-CD65-4E80-AC3E-D9D5E6B00D1A}"/>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86" name="ZoneTexte 485">
          <a:extLst>
            <a:ext uri="{FF2B5EF4-FFF2-40B4-BE49-F238E27FC236}">
              <a16:creationId xmlns:a16="http://schemas.microsoft.com/office/drawing/2014/main" id="{F1024045-C430-401A-A573-B20E297AF664}"/>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87" name="ZoneTexte 486">
          <a:extLst>
            <a:ext uri="{FF2B5EF4-FFF2-40B4-BE49-F238E27FC236}">
              <a16:creationId xmlns:a16="http://schemas.microsoft.com/office/drawing/2014/main" id="{6E2594CE-1596-49DC-9394-CEBC1BE66822}"/>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88" name="ZoneTexte 487">
          <a:extLst>
            <a:ext uri="{FF2B5EF4-FFF2-40B4-BE49-F238E27FC236}">
              <a16:creationId xmlns:a16="http://schemas.microsoft.com/office/drawing/2014/main" id="{AA5F6B0C-48BD-4E8E-87DA-9BA77F4593BF}"/>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89" name="ZoneTexte 488">
          <a:extLst>
            <a:ext uri="{FF2B5EF4-FFF2-40B4-BE49-F238E27FC236}">
              <a16:creationId xmlns:a16="http://schemas.microsoft.com/office/drawing/2014/main" id="{6D9BD242-38A9-45E9-ABB1-08B1D772ACEF}"/>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90" name="ZoneTexte 489">
          <a:extLst>
            <a:ext uri="{FF2B5EF4-FFF2-40B4-BE49-F238E27FC236}">
              <a16:creationId xmlns:a16="http://schemas.microsoft.com/office/drawing/2014/main" id="{1CA816F2-2CEA-443B-979D-742C070B1DC9}"/>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91" name="ZoneTexte 490">
          <a:extLst>
            <a:ext uri="{FF2B5EF4-FFF2-40B4-BE49-F238E27FC236}">
              <a16:creationId xmlns:a16="http://schemas.microsoft.com/office/drawing/2014/main" id="{DE76AECE-8B4B-469F-9A30-3353E45F43FF}"/>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92" name="ZoneTexte 491">
          <a:extLst>
            <a:ext uri="{FF2B5EF4-FFF2-40B4-BE49-F238E27FC236}">
              <a16:creationId xmlns:a16="http://schemas.microsoft.com/office/drawing/2014/main" id="{5D6F1093-967A-461F-9407-DFA42731FDA3}"/>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93" name="ZoneTexte 492">
          <a:extLst>
            <a:ext uri="{FF2B5EF4-FFF2-40B4-BE49-F238E27FC236}">
              <a16:creationId xmlns:a16="http://schemas.microsoft.com/office/drawing/2014/main" id="{C20CAA73-D205-4DA7-9933-9E74C5A315E6}"/>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94" name="ZoneTexte 493">
          <a:extLst>
            <a:ext uri="{FF2B5EF4-FFF2-40B4-BE49-F238E27FC236}">
              <a16:creationId xmlns:a16="http://schemas.microsoft.com/office/drawing/2014/main" id="{1881D0F5-CE31-4A13-BF0A-94D4203B71CC}"/>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95" name="ZoneTexte 494">
          <a:extLst>
            <a:ext uri="{FF2B5EF4-FFF2-40B4-BE49-F238E27FC236}">
              <a16:creationId xmlns:a16="http://schemas.microsoft.com/office/drawing/2014/main" id="{0291691B-0CCC-4728-B9E9-587519A217A1}"/>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96" name="ZoneTexte 495">
          <a:extLst>
            <a:ext uri="{FF2B5EF4-FFF2-40B4-BE49-F238E27FC236}">
              <a16:creationId xmlns:a16="http://schemas.microsoft.com/office/drawing/2014/main" id="{17ADC8B2-82CA-44E6-B1DA-594BFD47B093}"/>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97" name="ZoneTexte 496">
          <a:extLst>
            <a:ext uri="{FF2B5EF4-FFF2-40B4-BE49-F238E27FC236}">
              <a16:creationId xmlns:a16="http://schemas.microsoft.com/office/drawing/2014/main" id="{156D234E-E09C-4B26-B5C4-66D6605D2968}"/>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98" name="ZoneTexte 497">
          <a:extLst>
            <a:ext uri="{FF2B5EF4-FFF2-40B4-BE49-F238E27FC236}">
              <a16:creationId xmlns:a16="http://schemas.microsoft.com/office/drawing/2014/main" id="{8B155A06-3D50-4A30-AB87-9A31A135AFFC}"/>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499" name="ZoneTexte 498">
          <a:extLst>
            <a:ext uri="{FF2B5EF4-FFF2-40B4-BE49-F238E27FC236}">
              <a16:creationId xmlns:a16="http://schemas.microsoft.com/office/drawing/2014/main" id="{58A40F6E-1692-4EFC-913C-3DA138025233}"/>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500" name="ZoneTexte 499">
          <a:extLst>
            <a:ext uri="{FF2B5EF4-FFF2-40B4-BE49-F238E27FC236}">
              <a16:creationId xmlns:a16="http://schemas.microsoft.com/office/drawing/2014/main" id="{4530F265-55F9-4FA0-A990-6FD1387A2C5A}"/>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501" name="ZoneTexte 500">
          <a:extLst>
            <a:ext uri="{FF2B5EF4-FFF2-40B4-BE49-F238E27FC236}">
              <a16:creationId xmlns:a16="http://schemas.microsoft.com/office/drawing/2014/main" id="{7BA2B70A-1258-4C72-9866-B0EEDDB09EB1}"/>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502" name="ZoneTexte 501">
          <a:extLst>
            <a:ext uri="{FF2B5EF4-FFF2-40B4-BE49-F238E27FC236}">
              <a16:creationId xmlns:a16="http://schemas.microsoft.com/office/drawing/2014/main" id="{4DB7C915-BD84-41F1-BBB8-14A5CADCD60C}"/>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503" name="ZoneTexte 502">
          <a:extLst>
            <a:ext uri="{FF2B5EF4-FFF2-40B4-BE49-F238E27FC236}">
              <a16:creationId xmlns:a16="http://schemas.microsoft.com/office/drawing/2014/main" id="{DE0D5023-AE2F-42F4-B363-51AED2861C69}"/>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504" name="ZoneTexte 503">
          <a:extLst>
            <a:ext uri="{FF2B5EF4-FFF2-40B4-BE49-F238E27FC236}">
              <a16:creationId xmlns:a16="http://schemas.microsoft.com/office/drawing/2014/main" id="{003C0A41-8D20-42D6-9436-71B46BDDF8B2}"/>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505" name="ZoneTexte 504">
          <a:extLst>
            <a:ext uri="{FF2B5EF4-FFF2-40B4-BE49-F238E27FC236}">
              <a16:creationId xmlns:a16="http://schemas.microsoft.com/office/drawing/2014/main" id="{44A69297-3F37-4DD3-979A-FF85FB23368C}"/>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506" name="ZoneTexte 505">
          <a:extLst>
            <a:ext uri="{FF2B5EF4-FFF2-40B4-BE49-F238E27FC236}">
              <a16:creationId xmlns:a16="http://schemas.microsoft.com/office/drawing/2014/main" id="{1890244D-89C5-4867-AE5C-CB0F378DB830}"/>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507" name="ZoneTexte 506">
          <a:extLst>
            <a:ext uri="{FF2B5EF4-FFF2-40B4-BE49-F238E27FC236}">
              <a16:creationId xmlns:a16="http://schemas.microsoft.com/office/drawing/2014/main" id="{6A6065F3-6706-4949-9E03-3BB5966C5194}"/>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508" name="ZoneTexte 507">
          <a:extLst>
            <a:ext uri="{FF2B5EF4-FFF2-40B4-BE49-F238E27FC236}">
              <a16:creationId xmlns:a16="http://schemas.microsoft.com/office/drawing/2014/main" id="{C77589CE-C2B2-4343-A1E2-3FEE48602A66}"/>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509" name="ZoneTexte 508">
          <a:extLst>
            <a:ext uri="{FF2B5EF4-FFF2-40B4-BE49-F238E27FC236}">
              <a16:creationId xmlns:a16="http://schemas.microsoft.com/office/drawing/2014/main" id="{37885D70-7C22-4040-9540-F809A9BB8970}"/>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510" name="ZoneTexte 509">
          <a:extLst>
            <a:ext uri="{FF2B5EF4-FFF2-40B4-BE49-F238E27FC236}">
              <a16:creationId xmlns:a16="http://schemas.microsoft.com/office/drawing/2014/main" id="{22CA4296-9E3E-46BD-B001-D3BC2F8AE343}"/>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511" name="ZoneTexte 510">
          <a:extLst>
            <a:ext uri="{FF2B5EF4-FFF2-40B4-BE49-F238E27FC236}">
              <a16:creationId xmlns:a16="http://schemas.microsoft.com/office/drawing/2014/main" id="{3262D9BC-6C52-4B14-BC9E-1D82D29EDBDF}"/>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512" name="ZoneTexte 511">
          <a:extLst>
            <a:ext uri="{FF2B5EF4-FFF2-40B4-BE49-F238E27FC236}">
              <a16:creationId xmlns:a16="http://schemas.microsoft.com/office/drawing/2014/main" id="{827A51AE-7BD1-4549-A6CB-122055931623}"/>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513" name="ZoneTexte 512">
          <a:extLst>
            <a:ext uri="{FF2B5EF4-FFF2-40B4-BE49-F238E27FC236}">
              <a16:creationId xmlns:a16="http://schemas.microsoft.com/office/drawing/2014/main" id="{35AB378B-3180-4108-BED5-A5FCB89FD1ED}"/>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514" name="ZoneTexte 513">
          <a:extLst>
            <a:ext uri="{FF2B5EF4-FFF2-40B4-BE49-F238E27FC236}">
              <a16:creationId xmlns:a16="http://schemas.microsoft.com/office/drawing/2014/main" id="{50759CA5-8139-48A1-8545-AEB8FB6895B3}"/>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515" name="ZoneTexte 514">
          <a:extLst>
            <a:ext uri="{FF2B5EF4-FFF2-40B4-BE49-F238E27FC236}">
              <a16:creationId xmlns:a16="http://schemas.microsoft.com/office/drawing/2014/main" id="{64F25575-A9D0-4B62-96B1-4914855ED094}"/>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516" name="ZoneTexte 515">
          <a:extLst>
            <a:ext uri="{FF2B5EF4-FFF2-40B4-BE49-F238E27FC236}">
              <a16:creationId xmlns:a16="http://schemas.microsoft.com/office/drawing/2014/main" id="{86977387-B911-4BCE-8134-B883522AF653}"/>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517" name="ZoneTexte 516">
          <a:extLst>
            <a:ext uri="{FF2B5EF4-FFF2-40B4-BE49-F238E27FC236}">
              <a16:creationId xmlns:a16="http://schemas.microsoft.com/office/drawing/2014/main" id="{5949A938-6B7A-45E6-9E4D-91471768C88B}"/>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518" name="ZoneTexte 517">
          <a:extLst>
            <a:ext uri="{FF2B5EF4-FFF2-40B4-BE49-F238E27FC236}">
              <a16:creationId xmlns:a16="http://schemas.microsoft.com/office/drawing/2014/main" id="{DD540728-5315-4660-A514-714EF9AF7202}"/>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519" name="ZoneTexte 518">
          <a:extLst>
            <a:ext uri="{FF2B5EF4-FFF2-40B4-BE49-F238E27FC236}">
              <a16:creationId xmlns:a16="http://schemas.microsoft.com/office/drawing/2014/main" id="{058F3F26-8878-4D67-985E-41E275C55F52}"/>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520" name="ZoneTexte 519">
          <a:extLst>
            <a:ext uri="{FF2B5EF4-FFF2-40B4-BE49-F238E27FC236}">
              <a16:creationId xmlns:a16="http://schemas.microsoft.com/office/drawing/2014/main" id="{4FE0B68B-305B-4DD1-ADF8-BDA52CFD4A33}"/>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521" name="ZoneTexte 520">
          <a:extLst>
            <a:ext uri="{FF2B5EF4-FFF2-40B4-BE49-F238E27FC236}">
              <a16:creationId xmlns:a16="http://schemas.microsoft.com/office/drawing/2014/main" id="{A9019320-5F0B-4957-9495-EF1DF82E448D}"/>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522" name="ZoneTexte 521">
          <a:extLst>
            <a:ext uri="{FF2B5EF4-FFF2-40B4-BE49-F238E27FC236}">
              <a16:creationId xmlns:a16="http://schemas.microsoft.com/office/drawing/2014/main" id="{3F0B74BC-F0FE-40E1-96AD-D285DC45BBA3}"/>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523" name="ZoneTexte 522">
          <a:extLst>
            <a:ext uri="{FF2B5EF4-FFF2-40B4-BE49-F238E27FC236}">
              <a16:creationId xmlns:a16="http://schemas.microsoft.com/office/drawing/2014/main" id="{F7E861FC-861A-41A6-BF9C-CBBF82F2E3F6}"/>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524" name="ZoneTexte 523">
          <a:extLst>
            <a:ext uri="{FF2B5EF4-FFF2-40B4-BE49-F238E27FC236}">
              <a16:creationId xmlns:a16="http://schemas.microsoft.com/office/drawing/2014/main" id="{E148155B-C361-4123-9112-7220DF095D90}"/>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525" name="ZoneTexte 524">
          <a:extLst>
            <a:ext uri="{FF2B5EF4-FFF2-40B4-BE49-F238E27FC236}">
              <a16:creationId xmlns:a16="http://schemas.microsoft.com/office/drawing/2014/main" id="{56F948BB-6417-48C7-A0BC-AA066D560950}"/>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526" name="ZoneTexte 525">
          <a:extLst>
            <a:ext uri="{FF2B5EF4-FFF2-40B4-BE49-F238E27FC236}">
              <a16:creationId xmlns:a16="http://schemas.microsoft.com/office/drawing/2014/main" id="{4B6CEAE8-AAC4-43D9-AAEB-95EEA7EAA707}"/>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527" name="ZoneTexte 526">
          <a:extLst>
            <a:ext uri="{FF2B5EF4-FFF2-40B4-BE49-F238E27FC236}">
              <a16:creationId xmlns:a16="http://schemas.microsoft.com/office/drawing/2014/main" id="{8794BC08-4B65-4791-93A5-7DFAB0828028}"/>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528" name="ZoneTexte 527">
          <a:extLst>
            <a:ext uri="{FF2B5EF4-FFF2-40B4-BE49-F238E27FC236}">
              <a16:creationId xmlns:a16="http://schemas.microsoft.com/office/drawing/2014/main" id="{C1823EA0-DDA2-4600-8362-3A37C666CB13}"/>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529" name="ZoneTexte 528">
          <a:extLst>
            <a:ext uri="{FF2B5EF4-FFF2-40B4-BE49-F238E27FC236}">
              <a16:creationId xmlns:a16="http://schemas.microsoft.com/office/drawing/2014/main" id="{21AC58C2-8AF3-442E-879D-BA2F9762B5FD}"/>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30" name="ZoneTexte 529">
          <a:extLst>
            <a:ext uri="{FF2B5EF4-FFF2-40B4-BE49-F238E27FC236}">
              <a16:creationId xmlns:a16="http://schemas.microsoft.com/office/drawing/2014/main" id="{8DDCE179-B7B2-48D6-A5D5-A561BE28BB1E}"/>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531" name="ZoneTexte 530">
          <a:extLst>
            <a:ext uri="{FF2B5EF4-FFF2-40B4-BE49-F238E27FC236}">
              <a16:creationId xmlns:a16="http://schemas.microsoft.com/office/drawing/2014/main" id="{D25538F3-E97A-444A-B4D9-AD9B4B0E6648}"/>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32" name="ZoneTexte 531">
          <a:extLst>
            <a:ext uri="{FF2B5EF4-FFF2-40B4-BE49-F238E27FC236}">
              <a16:creationId xmlns:a16="http://schemas.microsoft.com/office/drawing/2014/main" id="{25AFB41D-F5B3-4716-B9BA-69C1142ACA3B}"/>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533" name="ZoneTexte 532">
          <a:extLst>
            <a:ext uri="{FF2B5EF4-FFF2-40B4-BE49-F238E27FC236}">
              <a16:creationId xmlns:a16="http://schemas.microsoft.com/office/drawing/2014/main" id="{6A0C8DFD-B5F9-4F43-938E-593CA6088665}"/>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34" name="ZoneTexte 533">
          <a:extLst>
            <a:ext uri="{FF2B5EF4-FFF2-40B4-BE49-F238E27FC236}">
              <a16:creationId xmlns:a16="http://schemas.microsoft.com/office/drawing/2014/main" id="{9F509E5F-0D18-4F94-8F84-84DB45D29C6D}"/>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35" name="ZoneTexte 534">
          <a:extLst>
            <a:ext uri="{FF2B5EF4-FFF2-40B4-BE49-F238E27FC236}">
              <a16:creationId xmlns:a16="http://schemas.microsoft.com/office/drawing/2014/main" id="{2B85E862-127B-42AA-9960-D7A077172E40}"/>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36" name="ZoneTexte 535">
          <a:extLst>
            <a:ext uri="{FF2B5EF4-FFF2-40B4-BE49-F238E27FC236}">
              <a16:creationId xmlns:a16="http://schemas.microsoft.com/office/drawing/2014/main" id="{7128827A-BB2E-4E7F-A5A7-E3F2E128559C}"/>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37" name="ZoneTexte 536">
          <a:extLst>
            <a:ext uri="{FF2B5EF4-FFF2-40B4-BE49-F238E27FC236}">
              <a16:creationId xmlns:a16="http://schemas.microsoft.com/office/drawing/2014/main" id="{16D6D326-9018-462F-9AB4-7168C310C3FD}"/>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38" name="ZoneTexte 537">
          <a:extLst>
            <a:ext uri="{FF2B5EF4-FFF2-40B4-BE49-F238E27FC236}">
              <a16:creationId xmlns:a16="http://schemas.microsoft.com/office/drawing/2014/main" id="{962E4ECE-F62C-415A-BC4E-B2B610E2B41D}"/>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39" name="ZoneTexte 538">
          <a:extLst>
            <a:ext uri="{FF2B5EF4-FFF2-40B4-BE49-F238E27FC236}">
              <a16:creationId xmlns:a16="http://schemas.microsoft.com/office/drawing/2014/main" id="{A4F00C94-E8E1-4A87-AD32-D1C681DAA7E2}"/>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40" name="ZoneTexte 539">
          <a:extLst>
            <a:ext uri="{FF2B5EF4-FFF2-40B4-BE49-F238E27FC236}">
              <a16:creationId xmlns:a16="http://schemas.microsoft.com/office/drawing/2014/main" id="{4E5D09C2-6A86-4C18-961C-BC1BFB9AA18D}"/>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41" name="ZoneTexte 540">
          <a:extLst>
            <a:ext uri="{FF2B5EF4-FFF2-40B4-BE49-F238E27FC236}">
              <a16:creationId xmlns:a16="http://schemas.microsoft.com/office/drawing/2014/main" id="{C6B4FE17-CC41-48C8-8C74-A4CD21795D7A}"/>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42" name="ZoneTexte 541">
          <a:extLst>
            <a:ext uri="{FF2B5EF4-FFF2-40B4-BE49-F238E27FC236}">
              <a16:creationId xmlns:a16="http://schemas.microsoft.com/office/drawing/2014/main" id="{4A9702F4-77AE-4F0A-BAAA-C25A50C070C7}"/>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43" name="ZoneTexte 542">
          <a:extLst>
            <a:ext uri="{FF2B5EF4-FFF2-40B4-BE49-F238E27FC236}">
              <a16:creationId xmlns:a16="http://schemas.microsoft.com/office/drawing/2014/main" id="{CC6AE97F-DD39-444D-83A8-35306CC811CE}"/>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44" name="ZoneTexte 543">
          <a:extLst>
            <a:ext uri="{FF2B5EF4-FFF2-40B4-BE49-F238E27FC236}">
              <a16:creationId xmlns:a16="http://schemas.microsoft.com/office/drawing/2014/main" id="{A3B14D94-2BB3-4389-A032-6F5BD4801599}"/>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45" name="ZoneTexte 544">
          <a:extLst>
            <a:ext uri="{FF2B5EF4-FFF2-40B4-BE49-F238E27FC236}">
              <a16:creationId xmlns:a16="http://schemas.microsoft.com/office/drawing/2014/main" id="{AA1F3A65-9AC3-47F9-ABE7-F1C78C5649E9}"/>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46" name="ZoneTexte 545">
          <a:extLst>
            <a:ext uri="{FF2B5EF4-FFF2-40B4-BE49-F238E27FC236}">
              <a16:creationId xmlns:a16="http://schemas.microsoft.com/office/drawing/2014/main" id="{15BDA5B2-0D4A-4041-98CB-C83EB7837CEA}"/>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47" name="ZoneTexte 546">
          <a:extLst>
            <a:ext uri="{FF2B5EF4-FFF2-40B4-BE49-F238E27FC236}">
              <a16:creationId xmlns:a16="http://schemas.microsoft.com/office/drawing/2014/main" id="{45C063E1-C642-4906-BFB5-87C00CD7E95C}"/>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548" name="ZoneTexte 547">
          <a:extLst>
            <a:ext uri="{FF2B5EF4-FFF2-40B4-BE49-F238E27FC236}">
              <a16:creationId xmlns:a16="http://schemas.microsoft.com/office/drawing/2014/main" id="{A78046D5-DFED-413C-B723-5F8E9768E5D2}"/>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49" name="ZoneTexte 548">
          <a:extLst>
            <a:ext uri="{FF2B5EF4-FFF2-40B4-BE49-F238E27FC236}">
              <a16:creationId xmlns:a16="http://schemas.microsoft.com/office/drawing/2014/main" id="{A8B7652E-C5C6-407F-A471-965D7C3A8DA5}"/>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50" name="ZoneTexte 549">
          <a:extLst>
            <a:ext uri="{FF2B5EF4-FFF2-40B4-BE49-F238E27FC236}">
              <a16:creationId xmlns:a16="http://schemas.microsoft.com/office/drawing/2014/main" id="{AC0E3924-7571-4B2D-9447-7949C1CFCA01}"/>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51" name="ZoneTexte 550">
          <a:extLst>
            <a:ext uri="{FF2B5EF4-FFF2-40B4-BE49-F238E27FC236}">
              <a16:creationId xmlns:a16="http://schemas.microsoft.com/office/drawing/2014/main" id="{F31546FB-3E94-48D1-B4B0-177B3DA66CAC}"/>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52" name="ZoneTexte 551">
          <a:extLst>
            <a:ext uri="{FF2B5EF4-FFF2-40B4-BE49-F238E27FC236}">
              <a16:creationId xmlns:a16="http://schemas.microsoft.com/office/drawing/2014/main" id="{AD27774C-68E3-438B-8FB1-3320B1057A3A}"/>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53" name="ZoneTexte 552">
          <a:extLst>
            <a:ext uri="{FF2B5EF4-FFF2-40B4-BE49-F238E27FC236}">
              <a16:creationId xmlns:a16="http://schemas.microsoft.com/office/drawing/2014/main" id="{97B7A4DD-E5FB-46D7-86D8-EA28838B489A}"/>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54" name="ZoneTexte 553">
          <a:extLst>
            <a:ext uri="{FF2B5EF4-FFF2-40B4-BE49-F238E27FC236}">
              <a16:creationId xmlns:a16="http://schemas.microsoft.com/office/drawing/2014/main" id="{B2368B57-9095-4A3B-A722-B2F372301060}"/>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55" name="ZoneTexte 554">
          <a:extLst>
            <a:ext uri="{FF2B5EF4-FFF2-40B4-BE49-F238E27FC236}">
              <a16:creationId xmlns:a16="http://schemas.microsoft.com/office/drawing/2014/main" id="{BFBEAFDB-AAE7-44EA-B78C-07DF4599A999}"/>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56" name="ZoneTexte 555">
          <a:extLst>
            <a:ext uri="{FF2B5EF4-FFF2-40B4-BE49-F238E27FC236}">
              <a16:creationId xmlns:a16="http://schemas.microsoft.com/office/drawing/2014/main" id="{C9482EFC-F503-4B46-AEE4-9873D5CEEE39}"/>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57" name="ZoneTexte 556">
          <a:extLst>
            <a:ext uri="{FF2B5EF4-FFF2-40B4-BE49-F238E27FC236}">
              <a16:creationId xmlns:a16="http://schemas.microsoft.com/office/drawing/2014/main" id="{CD49ED3E-D721-4CB5-9899-1522FC80A91D}"/>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58" name="ZoneTexte 557">
          <a:extLst>
            <a:ext uri="{FF2B5EF4-FFF2-40B4-BE49-F238E27FC236}">
              <a16:creationId xmlns:a16="http://schemas.microsoft.com/office/drawing/2014/main" id="{8336D474-8C98-4DEE-AB08-1D8840A02324}"/>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59" name="ZoneTexte 558">
          <a:extLst>
            <a:ext uri="{FF2B5EF4-FFF2-40B4-BE49-F238E27FC236}">
              <a16:creationId xmlns:a16="http://schemas.microsoft.com/office/drawing/2014/main" id="{D7681AD6-88B7-40CC-B63D-05B6EE54EAFA}"/>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60" name="ZoneTexte 559">
          <a:extLst>
            <a:ext uri="{FF2B5EF4-FFF2-40B4-BE49-F238E27FC236}">
              <a16:creationId xmlns:a16="http://schemas.microsoft.com/office/drawing/2014/main" id="{1067F058-66E8-460B-8DBE-5C498962FECB}"/>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61" name="ZoneTexte 560">
          <a:extLst>
            <a:ext uri="{FF2B5EF4-FFF2-40B4-BE49-F238E27FC236}">
              <a16:creationId xmlns:a16="http://schemas.microsoft.com/office/drawing/2014/main" id="{720A2327-6430-41F9-8523-5C0AEA1CD8D2}"/>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62" name="ZoneTexte 561">
          <a:extLst>
            <a:ext uri="{FF2B5EF4-FFF2-40B4-BE49-F238E27FC236}">
              <a16:creationId xmlns:a16="http://schemas.microsoft.com/office/drawing/2014/main" id="{F50BEF2E-FF48-42BF-BBCA-FE4E4BE1F051}"/>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563" name="ZoneTexte 562">
          <a:extLst>
            <a:ext uri="{FF2B5EF4-FFF2-40B4-BE49-F238E27FC236}">
              <a16:creationId xmlns:a16="http://schemas.microsoft.com/office/drawing/2014/main" id="{2CDDC12D-0E9E-41EC-A85C-8AE26025316C}"/>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64" name="ZoneTexte 563">
          <a:extLst>
            <a:ext uri="{FF2B5EF4-FFF2-40B4-BE49-F238E27FC236}">
              <a16:creationId xmlns:a16="http://schemas.microsoft.com/office/drawing/2014/main" id="{E831F5C7-4943-40D7-83A5-5AB1F56EA161}"/>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65" name="ZoneTexte 564">
          <a:extLst>
            <a:ext uri="{FF2B5EF4-FFF2-40B4-BE49-F238E27FC236}">
              <a16:creationId xmlns:a16="http://schemas.microsoft.com/office/drawing/2014/main" id="{CFD6BDFE-F712-4F16-98A5-954198657FF4}"/>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66" name="ZoneTexte 565">
          <a:extLst>
            <a:ext uri="{FF2B5EF4-FFF2-40B4-BE49-F238E27FC236}">
              <a16:creationId xmlns:a16="http://schemas.microsoft.com/office/drawing/2014/main" id="{6992EBC8-C469-4949-8D4D-43D2669F2C15}"/>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67" name="ZoneTexte 566">
          <a:extLst>
            <a:ext uri="{FF2B5EF4-FFF2-40B4-BE49-F238E27FC236}">
              <a16:creationId xmlns:a16="http://schemas.microsoft.com/office/drawing/2014/main" id="{DFEEC639-4A40-4C50-AC05-391E87098030}"/>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68" name="ZoneTexte 567">
          <a:extLst>
            <a:ext uri="{FF2B5EF4-FFF2-40B4-BE49-F238E27FC236}">
              <a16:creationId xmlns:a16="http://schemas.microsoft.com/office/drawing/2014/main" id="{A1E15B50-17EC-46CD-A1C9-EEF9DFA7CDB4}"/>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69" name="ZoneTexte 568">
          <a:extLst>
            <a:ext uri="{FF2B5EF4-FFF2-40B4-BE49-F238E27FC236}">
              <a16:creationId xmlns:a16="http://schemas.microsoft.com/office/drawing/2014/main" id="{FFEEBBF5-B2D8-4695-B465-7F3915D184BF}"/>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70" name="ZoneTexte 569">
          <a:extLst>
            <a:ext uri="{FF2B5EF4-FFF2-40B4-BE49-F238E27FC236}">
              <a16:creationId xmlns:a16="http://schemas.microsoft.com/office/drawing/2014/main" id="{AF578CFA-313C-4EBB-ACEF-B1A58B3A8B2E}"/>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71" name="ZoneTexte 570">
          <a:extLst>
            <a:ext uri="{FF2B5EF4-FFF2-40B4-BE49-F238E27FC236}">
              <a16:creationId xmlns:a16="http://schemas.microsoft.com/office/drawing/2014/main" id="{621E74DA-4AAA-43EC-9541-A760A7ADD427}"/>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72" name="ZoneTexte 571">
          <a:extLst>
            <a:ext uri="{FF2B5EF4-FFF2-40B4-BE49-F238E27FC236}">
              <a16:creationId xmlns:a16="http://schemas.microsoft.com/office/drawing/2014/main" id="{2BF4EF71-57E7-4F31-A6AD-471D8F2B5231}"/>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73" name="ZoneTexte 572">
          <a:extLst>
            <a:ext uri="{FF2B5EF4-FFF2-40B4-BE49-F238E27FC236}">
              <a16:creationId xmlns:a16="http://schemas.microsoft.com/office/drawing/2014/main" id="{5AC6A73A-DD3B-4FEE-9BC0-C836F31651D3}"/>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74" name="ZoneTexte 573">
          <a:extLst>
            <a:ext uri="{FF2B5EF4-FFF2-40B4-BE49-F238E27FC236}">
              <a16:creationId xmlns:a16="http://schemas.microsoft.com/office/drawing/2014/main" id="{03A3389C-7645-4955-9E80-CA917B74DB44}"/>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75" name="ZoneTexte 574">
          <a:extLst>
            <a:ext uri="{FF2B5EF4-FFF2-40B4-BE49-F238E27FC236}">
              <a16:creationId xmlns:a16="http://schemas.microsoft.com/office/drawing/2014/main" id="{B00BC4C2-4154-48BE-9628-2DE7C96513FB}"/>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76" name="ZoneTexte 575">
          <a:extLst>
            <a:ext uri="{FF2B5EF4-FFF2-40B4-BE49-F238E27FC236}">
              <a16:creationId xmlns:a16="http://schemas.microsoft.com/office/drawing/2014/main" id="{BC3D94D3-4955-465D-9312-1E4D146031D7}"/>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77" name="ZoneTexte 576">
          <a:extLst>
            <a:ext uri="{FF2B5EF4-FFF2-40B4-BE49-F238E27FC236}">
              <a16:creationId xmlns:a16="http://schemas.microsoft.com/office/drawing/2014/main" id="{D5A42657-5089-4796-B601-06AF74809B4F}"/>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578" name="ZoneTexte 577">
          <a:extLst>
            <a:ext uri="{FF2B5EF4-FFF2-40B4-BE49-F238E27FC236}">
              <a16:creationId xmlns:a16="http://schemas.microsoft.com/office/drawing/2014/main" id="{F357582C-BBD2-4CFC-8961-6A6DDF8644DA}"/>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79" name="ZoneTexte 578">
          <a:extLst>
            <a:ext uri="{FF2B5EF4-FFF2-40B4-BE49-F238E27FC236}">
              <a16:creationId xmlns:a16="http://schemas.microsoft.com/office/drawing/2014/main" id="{2E5B58B3-FA61-41D9-8C5D-B85106410D4A}"/>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80" name="ZoneTexte 579">
          <a:extLst>
            <a:ext uri="{FF2B5EF4-FFF2-40B4-BE49-F238E27FC236}">
              <a16:creationId xmlns:a16="http://schemas.microsoft.com/office/drawing/2014/main" id="{BA2E1535-F678-4628-B31D-EF4425E14135}"/>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81" name="ZoneTexte 580">
          <a:extLst>
            <a:ext uri="{FF2B5EF4-FFF2-40B4-BE49-F238E27FC236}">
              <a16:creationId xmlns:a16="http://schemas.microsoft.com/office/drawing/2014/main" id="{F236AEE7-BBAB-44A0-927E-C1E07707C4C5}"/>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82" name="ZoneTexte 581">
          <a:extLst>
            <a:ext uri="{FF2B5EF4-FFF2-40B4-BE49-F238E27FC236}">
              <a16:creationId xmlns:a16="http://schemas.microsoft.com/office/drawing/2014/main" id="{E4C409E6-E968-4599-ADE6-AE2E67BE0DBA}"/>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83" name="ZoneTexte 582">
          <a:extLst>
            <a:ext uri="{FF2B5EF4-FFF2-40B4-BE49-F238E27FC236}">
              <a16:creationId xmlns:a16="http://schemas.microsoft.com/office/drawing/2014/main" id="{0DF7039A-F77C-469C-A27C-95EDD31A4323}"/>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84" name="ZoneTexte 583">
          <a:extLst>
            <a:ext uri="{FF2B5EF4-FFF2-40B4-BE49-F238E27FC236}">
              <a16:creationId xmlns:a16="http://schemas.microsoft.com/office/drawing/2014/main" id="{CC87D901-009F-41AA-9C37-3DCA1D84FCB6}"/>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85" name="ZoneTexte 584">
          <a:extLst>
            <a:ext uri="{FF2B5EF4-FFF2-40B4-BE49-F238E27FC236}">
              <a16:creationId xmlns:a16="http://schemas.microsoft.com/office/drawing/2014/main" id="{BF742DF1-567B-4AF4-85B9-825AF4F8B177}"/>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86" name="ZoneTexte 585">
          <a:extLst>
            <a:ext uri="{FF2B5EF4-FFF2-40B4-BE49-F238E27FC236}">
              <a16:creationId xmlns:a16="http://schemas.microsoft.com/office/drawing/2014/main" id="{8B133036-89AD-44A9-9670-5417DE38A399}"/>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87" name="ZoneTexte 586">
          <a:extLst>
            <a:ext uri="{FF2B5EF4-FFF2-40B4-BE49-F238E27FC236}">
              <a16:creationId xmlns:a16="http://schemas.microsoft.com/office/drawing/2014/main" id="{D338E272-4D1B-44B1-8F0C-714C853AA572}"/>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88" name="ZoneTexte 587">
          <a:extLst>
            <a:ext uri="{FF2B5EF4-FFF2-40B4-BE49-F238E27FC236}">
              <a16:creationId xmlns:a16="http://schemas.microsoft.com/office/drawing/2014/main" id="{A7098C22-37E9-4783-B252-8278DE3255E9}"/>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89" name="ZoneTexte 588">
          <a:extLst>
            <a:ext uri="{FF2B5EF4-FFF2-40B4-BE49-F238E27FC236}">
              <a16:creationId xmlns:a16="http://schemas.microsoft.com/office/drawing/2014/main" id="{3CECEAA7-F37A-4B46-8612-1C7C511467F6}"/>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90" name="ZoneTexte 589">
          <a:extLst>
            <a:ext uri="{FF2B5EF4-FFF2-40B4-BE49-F238E27FC236}">
              <a16:creationId xmlns:a16="http://schemas.microsoft.com/office/drawing/2014/main" id="{783D15CB-383C-447D-B41B-0586FBA65D2E}"/>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91" name="ZoneTexte 590">
          <a:extLst>
            <a:ext uri="{FF2B5EF4-FFF2-40B4-BE49-F238E27FC236}">
              <a16:creationId xmlns:a16="http://schemas.microsoft.com/office/drawing/2014/main" id="{7284918E-92A1-433E-95EC-E418D227C537}"/>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92" name="ZoneTexte 591">
          <a:extLst>
            <a:ext uri="{FF2B5EF4-FFF2-40B4-BE49-F238E27FC236}">
              <a16:creationId xmlns:a16="http://schemas.microsoft.com/office/drawing/2014/main" id="{A6732FE7-FD4D-46B3-8FC0-B8F778EE774B}"/>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93" name="ZoneTexte 592">
          <a:extLst>
            <a:ext uri="{FF2B5EF4-FFF2-40B4-BE49-F238E27FC236}">
              <a16:creationId xmlns:a16="http://schemas.microsoft.com/office/drawing/2014/main" id="{29B105A5-A473-45C3-A784-25D05E2C4761}"/>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94" name="ZoneTexte 593">
          <a:extLst>
            <a:ext uri="{FF2B5EF4-FFF2-40B4-BE49-F238E27FC236}">
              <a16:creationId xmlns:a16="http://schemas.microsoft.com/office/drawing/2014/main" id="{0038802D-C50F-468F-8D7E-82A0A434A719}"/>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95" name="ZoneTexte 594">
          <a:extLst>
            <a:ext uri="{FF2B5EF4-FFF2-40B4-BE49-F238E27FC236}">
              <a16:creationId xmlns:a16="http://schemas.microsoft.com/office/drawing/2014/main" id="{893CBAB6-75A9-4497-804A-614367F9F845}"/>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96" name="ZoneTexte 595">
          <a:extLst>
            <a:ext uri="{FF2B5EF4-FFF2-40B4-BE49-F238E27FC236}">
              <a16:creationId xmlns:a16="http://schemas.microsoft.com/office/drawing/2014/main" id="{8A82827D-D834-45E3-9AA8-DDF6A3A8C0D7}"/>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97" name="ZoneTexte 596">
          <a:extLst>
            <a:ext uri="{FF2B5EF4-FFF2-40B4-BE49-F238E27FC236}">
              <a16:creationId xmlns:a16="http://schemas.microsoft.com/office/drawing/2014/main" id="{C9724395-3787-4931-AEEC-60B2037DB346}"/>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98" name="ZoneTexte 597">
          <a:extLst>
            <a:ext uri="{FF2B5EF4-FFF2-40B4-BE49-F238E27FC236}">
              <a16:creationId xmlns:a16="http://schemas.microsoft.com/office/drawing/2014/main" id="{17A0238C-2D00-48A3-8F9B-23A80B4A494A}"/>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599" name="ZoneTexte 598">
          <a:extLst>
            <a:ext uri="{FF2B5EF4-FFF2-40B4-BE49-F238E27FC236}">
              <a16:creationId xmlns:a16="http://schemas.microsoft.com/office/drawing/2014/main" id="{084DBA7B-6171-443A-BB59-A356F9CBA6DC}"/>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00" name="ZoneTexte 599">
          <a:extLst>
            <a:ext uri="{FF2B5EF4-FFF2-40B4-BE49-F238E27FC236}">
              <a16:creationId xmlns:a16="http://schemas.microsoft.com/office/drawing/2014/main" id="{B8E07369-911F-49B1-9337-391C062C0A0F}"/>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01" name="ZoneTexte 600">
          <a:extLst>
            <a:ext uri="{FF2B5EF4-FFF2-40B4-BE49-F238E27FC236}">
              <a16:creationId xmlns:a16="http://schemas.microsoft.com/office/drawing/2014/main" id="{232BC2E8-7080-4149-AD2A-9F7598D5CDC9}"/>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02" name="ZoneTexte 601">
          <a:extLst>
            <a:ext uri="{FF2B5EF4-FFF2-40B4-BE49-F238E27FC236}">
              <a16:creationId xmlns:a16="http://schemas.microsoft.com/office/drawing/2014/main" id="{DE678AD0-2776-4753-9C4A-BA75936712AB}"/>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03" name="ZoneTexte 602">
          <a:extLst>
            <a:ext uri="{FF2B5EF4-FFF2-40B4-BE49-F238E27FC236}">
              <a16:creationId xmlns:a16="http://schemas.microsoft.com/office/drawing/2014/main" id="{BF88F45D-5A84-4FBF-9A20-0F5E61B40AE4}"/>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04" name="ZoneTexte 603">
          <a:extLst>
            <a:ext uri="{FF2B5EF4-FFF2-40B4-BE49-F238E27FC236}">
              <a16:creationId xmlns:a16="http://schemas.microsoft.com/office/drawing/2014/main" id="{E2B27C71-1F68-41CA-BE56-EB72294706E7}"/>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05" name="ZoneTexte 604">
          <a:extLst>
            <a:ext uri="{FF2B5EF4-FFF2-40B4-BE49-F238E27FC236}">
              <a16:creationId xmlns:a16="http://schemas.microsoft.com/office/drawing/2014/main" id="{805F43B6-11FF-4769-8908-78C625DF068C}"/>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06" name="ZoneTexte 605">
          <a:extLst>
            <a:ext uri="{FF2B5EF4-FFF2-40B4-BE49-F238E27FC236}">
              <a16:creationId xmlns:a16="http://schemas.microsoft.com/office/drawing/2014/main" id="{D93738F0-7006-44E1-9DF7-1FA6CA7EFFE5}"/>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07" name="ZoneTexte 606">
          <a:extLst>
            <a:ext uri="{FF2B5EF4-FFF2-40B4-BE49-F238E27FC236}">
              <a16:creationId xmlns:a16="http://schemas.microsoft.com/office/drawing/2014/main" id="{B685D743-5233-4B08-9833-18F3522FDF9B}"/>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08" name="ZoneTexte 607">
          <a:extLst>
            <a:ext uri="{FF2B5EF4-FFF2-40B4-BE49-F238E27FC236}">
              <a16:creationId xmlns:a16="http://schemas.microsoft.com/office/drawing/2014/main" id="{247DE0F6-B405-453C-8970-0C20A26EF61C}"/>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09" name="ZoneTexte 608">
          <a:extLst>
            <a:ext uri="{FF2B5EF4-FFF2-40B4-BE49-F238E27FC236}">
              <a16:creationId xmlns:a16="http://schemas.microsoft.com/office/drawing/2014/main" id="{D6519AD1-91FF-4B4C-A8A4-DF7E05827115}"/>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10" name="ZoneTexte 609">
          <a:extLst>
            <a:ext uri="{FF2B5EF4-FFF2-40B4-BE49-F238E27FC236}">
              <a16:creationId xmlns:a16="http://schemas.microsoft.com/office/drawing/2014/main" id="{1FE41948-FA24-4E1D-AB48-E1F947FD7F4B}"/>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11" name="ZoneTexte 610">
          <a:extLst>
            <a:ext uri="{FF2B5EF4-FFF2-40B4-BE49-F238E27FC236}">
              <a16:creationId xmlns:a16="http://schemas.microsoft.com/office/drawing/2014/main" id="{B7C94777-30D2-45AC-AC58-E57A9676743F}"/>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12" name="ZoneTexte 611">
          <a:extLst>
            <a:ext uri="{FF2B5EF4-FFF2-40B4-BE49-F238E27FC236}">
              <a16:creationId xmlns:a16="http://schemas.microsoft.com/office/drawing/2014/main" id="{20D7D9FA-06AB-482E-AE99-F6E6BBCBE774}"/>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13" name="ZoneTexte 612">
          <a:extLst>
            <a:ext uri="{FF2B5EF4-FFF2-40B4-BE49-F238E27FC236}">
              <a16:creationId xmlns:a16="http://schemas.microsoft.com/office/drawing/2014/main" id="{BD568BDD-06DB-4453-9B20-0052F14DB28B}"/>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14" name="ZoneTexte 613">
          <a:extLst>
            <a:ext uri="{FF2B5EF4-FFF2-40B4-BE49-F238E27FC236}">
              <a16:creationId xmlns:a16="http://schemas.microsoft.com/office/drawing/2014/main" id="{1C0DE56D-DD08-498F-A5C3-CC4C54B041B9}"/>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15" name="ZoneTexte 614">
          <a:extLst>
            <a:ext uri="{FF2B5EF4-FFF2-40B4-BE49-F238E27FC236}">
              <a16:creationId xmlns:a16="http://schemas.microsoft.com/office/drawing/2014/main" id="{9DE0A9F4-D8EC-45AB-B21D-90570C010521}"/>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16" name="ZoneTexte 615">
          <a:extLst>
            <a:ext uri="{FF2B5EF4-FFF2-40B4-BE49-F238E27FC236}">
              <a16:creationId xmlns:a16="http://schemas.microsoft.com/office/drawing/2014/main" id="{9D0E187B-429C-4586-9616-8EEB7666BA76}"/>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17" name="ZoneTexte 616">
          <a:extLst>
            <a:ext uri="{FF2B5EF4-FFF2-40B4-BE49-F238E27FC236}">
              <a16:creationId xmlns:a16="http://schemas.microsoft.com/office/drawing/2014/main" id="{4E4908A5-E808-4A36-AF40-DDD88705ECE3}"/>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18" name="ZoneTexte 617">
          <a:extLst>
            <a:ext uri="{FF2B5EF4-FFF2-40B4-BE49-F238E27FC236}">
              <a16:creationId xmlns:a16="http://schemas.microsoft.com/office/drawing/2014/main" id="{4840F521-E298-4DFF-B1CA-50DE6E6C4479}"/>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19" name="ZoneTexte 618">
          <a:extLst>
            <a:ext uri="{FF2B5EF4-FFF2-40B4-BE49-F238E27FC236}">
              <a16:creationId xmlns:a16="http://schemas.microsoft.com/office/drawing/2014/main" id="{70C82328-A7B4-4A6F-82F7-D526DEC52EA8}"/>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620" name="ZoneTexte 619">
          <a:extLst>
            <a:ext uri="{FF2B5EF4-FFF2-40B4-BE49-F238E27FC236}">
              <a16:creationId xmlns:a16="http://schemas.microsoft.com/office/drawing/2014/main" id="{DE31C668-7A41-4E89-AA26-8DF227FE07C7}"/>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21" name="ZoneTexte 620">
          <a:extLst>
            <a:ext uri="{FF2B5EF4-FFF2-40B4-BE49-F238E27FC236}">
              <a16:creationId xmlns:a16="http://schemas.microsoft.com/office/drawing/2014/main" id="{D701B4A3-737C-438D-BD7E-A987A8A9222B}"/>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622" name="ZoneTexte 621">
          <a:extLst>
            <a:ext uri="{FF2B5EF4-FFF2-40B4-BE49-F238E27FC236}">
              <a16:creationId xmlns:a16="http://schemas.microsoft.com/office/drawing/2014/main" id="{B0C5FDFF-EC02-431B-BA1E-82A2F16F3D27}"/>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0</xdr:rowOff>
    </xdr:from>
    <xdr:ext cx="65" cy="172227"/>
    <xdr:sp macro="" textlink="">
      <xdr:nvSpPr>
        <xdr:cNvPr id="623" name="ZoneTexte 622">
          <a:extLst>
            <a:ext uri="{FF2B5EF4-FFF2-40B4-BE49-F238E27FC236}">
              <a16:creationId xmlns:a16="http://schemas.microsoft.com/office/drawing/2014/main" id="{05EB548F-A1BC-4F9F-B95E-92C62E6CD223}"/>
            </a:ext>
          </a:extLst>
        </xdr:cNvPr>
        <xdr:cNvSpPr txBox="1"/>
      </xdr:nvSpPr>
      <xdr:spPr>
        <a:xfrm>
          <a:off x="13506450" y="12058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624" name="ZoneTexte 623">
          <a:extLst>
            <a:ext uri="{FF2B5EF4-FFF2-40B4-BE49-F238E27FC236}">
              <a16:creationId xmlns:a16="http://schemas.microsoft.com/office/drawing/2014/main" id="{7D43C71D-5D73-40F7-89AD-CA00BBE15569}"/>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625" name="ZoneTexte 624">
          <a:extLst>
            <a:ext uri="{FF2B5EF4-FFF2-40B4-BE49-F238E27FC236}">
              <a16:creationId xmlns:a16="http://schemas.microsoft.com/office/drawing/2014/main" id="{E9D9902C-BEAC-4FCB-A820-8E9E0CFE4E22}"/>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626" name="ZoneTexte 625">
          <a:extLst>
            <a:ext uri="{FF2B5EF4-FFF2-40B4-BE49-F238E27FC236}">
              <a16:creationId xmlns:a16="http://schemas.microsoft.com/office/drawing/2014/main" id="{B335DB61-AC11-4132-96B3-B4610B50332F}"/>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627" name="ZoneTexte 626">
          <a:extLst>
            <a:ext uri="{FF2B5EF4-FFF2-40B4-BE49-F238E27FC236}">
              <a16:creationId xmlns:a16="http://schemas.microsoft.com/office/drawing/2014/main" id="{533F4F19-84B6-45BC-8C37-3228180E1CBD}"/>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628" name="ZoneTexte 627">
          <a:extLst>
            <a:ext uri="{FF2B5EF4-FFF2-40B4-BE49-F238E27FC236}">
              <a16:creationId xmlns:a16="http://schemas.microsoft.com/office/drawing/2014/main" id="{CFE1BB5F-6B60-4DA7-8D45-34B3C95FA13C}"/>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629" name="ZoneTexte 628">
          <a:extLst>
            <a:ext uri="{FF2B5EF4-FFF2-40B4-BE49-F238E27FC236}">
              <a16:creationId xmlns:a16="http://schemas.microsoft.com/office/drawing/2014/main" id="{628B51D6-E75E-4DCB-83A8-7411E70208BC}"/>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630" name="ZoneTexte 629">
          <a:extLst>
            <a:ext uri="{FF2B5EF4-FFF2-40B4-BE49-F238E27FC236}">
              <a16:creationId xmlns:a16="http://schemas.microsoft.com/office/drawing/2014/main" id="{F9D452C4-C094-448F-9EA1-5BE7175FA0B2}"/>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631" name="ZoneTexte 630">
          <a:extLst>
            <a:ext uri="{FF2B5EF4-FFF2-40B4-BE49-F238E27FC236}">
              <a16:creationId xmlns:a16="http://schemas.microsoft.com/office/drawing/2014/main" id="{28F55C91-C05C-4F76-98BB-BE17E767E795}"/>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632" name="ZoneTexte 631">
          <a:extLst>
            <a:ext uri="{FF2B5EF4-FFF2-40B4-BE49-F238E27FC236}">
              <a16:creationId xmlns:a16="http://schemas.microsoft.com/office/drawing/2014/main" id="{BADC4EE8-C27F-406A-B8E8-886793AAB84F}"/>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633" name="ZoneTexte 632">
          <a:extLst>
            <a:ext uri="{FF2B5EF4-FFF2-40B4-BE49-F238E27FC236}">
              <a16:creationId xmlns:a16="http://schemas.microsoft.com/office/drawing/2014/main" id="{E15F1288-163F-44B6-92A7-B700CA0A5748}"/>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634" name="ZoneTexte 633">
          <a:extLst>
            <a:ext uri="{FF2B5EF4-FFF2-40B4-BE49-F238E27FC236}">
              <a16:creationId xmlns:a16="http://schemas.microsoft.com/office/drawing/2014/main" id="{5D525F6B-DD4E-49D1-8AE0-638397949478}"/>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635" name="ZoneTexte 634">
          <a:extLst>
            <a:ext uri="{FF2B5EF4-FFF2-40B4-BE49-F238E27FC236}">
              <a16:creationId xmlns:a16="http://schemas.microsoft.com/office/drawing/2014/main" id="{8AF4BE03-0512-47ED-9F79-B8CAF735736E}"/>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636" name="ZoneTexte 635">
          <a:extLst>
            <a:ext uri="{FF2B5EF4-FFF2-40B4-BE49-F238E27FC236}">
              <a16:creationId xmlns:a16="http://schemas.microsoft.com/office/drawing/2014/main" id="{F191E98A-FF02-4308-BAD0-83D5EA08D3F6}"/>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637" name="ZoneTexte 636">
          <a:extLst>
            <a:ext uri="{FF2B5EF4-FFF2-40B4-BE49-F238E27FC236}">
              <a16:creationId xmlns:a16="http://schemas.microsoft.com/office/drawing/2014/main" id="{2EFDB0DC-E2C1-46CC-A9BF-648F04AED906}"/>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638" name="ZoneTexte 637">
          <a:extLst>
            <a:ext uri="{FF2B5EF4-FFF2-40B4-BE49-F238E27FC236}">
              <a16:creationId xmlns:a16="http://schemas.microsoft.com/office/drawing/2014/main" id="{3AA66DCA-DFFC-4087-95CD-87F074F4B5DD}"/>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639" name="ZoneTexte 638">
          <a:extLst>
            <a:ext uri="{FF2B5EF4-FFF2-40B4-BE49-F238E27FC236}">
              <a16:creationId xmlns:a16="http://schemas.microsoft.com/office/drawing/2014/main" id="{27203C54-5288-4D8C-A595-339D11264ABC}"/>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640" name="ZoneTexte 639">
          <a:extLst>
            <a:ext uri="{FF2B5EF4-FFF2-40B4-BE49-F238E27FC236}">
              <a16:creationId xmlns:a16="http://schemas.microsoft.com/office/drawing/2014/main" id="{7CB922B8-33A4-4BB3-A35B-4B9EB4022C64}"/>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641" name="ZoneTexte 640">
          <a:extLst>
            <a:ext uri="{FF2B5EF4-FFF2-40B4-BE49-F238E27FC236}">
              <a16:creationId xmlns:a16="http://schemas.microsoft.com/office/drawing/2014/main" id="{A60D8C32-5CE0-4156-9DE1-1ECAF514A8E5}"/>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642" name="ZoneTexte 641">
          <a:extLst>
            <a:ext uri="{FF2B5EF4-FFF2-40B4-BE49-F238E27FC236}">
              <a16:creationId xmlns:a16="http://schemas.microsoft.com/office/drawing/2014/main" id="{554E256C-6DAD-4E82-934E-01D959DA3CE6}"/>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643" name="ZoneTexte 642">
          <a:extLst>
            <a:ext uri="{FF2B5EF4-FFF2-40B4-BE49-F238E27FC236}">
              <a16:creationId xmlns:a16="http://schemas.microsoft.com/office/drawing/2014/main" id="{16DBC768-9955-410C-BE8B-ECA8FD9BFC33}"/>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644" name="ZoneTexte 643">
          <a:extLst>
            <a:ext uri="{FF2B5EF4-FFF2-40B4-BE49-F238E27FC236}">
              <a16:creationId xmlns:a16="http://schemas.microsoft.com/office/drawing/2014/main" id="{C1C83D72-A8CE-4B5D-A015-2F1F6AD13DDE}"/>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645" name="ZoneTexte 644">
          <a:extLst>
            <a:ext uri="{FF2B5EF4-FFF2-40B4-BE49-F238E27FC236}">
              <a16:creationId xmlns:a16="http://schemas.microsoft.com/office/drawing/2014/main" id="{A74536E6-959B-47E7-A2C0-D15019D8885E}"/>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646" name="ZoneTexte 645">
          <a:extLst>
            <a:ext uri="{FF2B5EF4-FFF2-40B4-BE49-F238E27FC236}">
              <a16:creationId xmlns:a16="http://schemas.microsoft.com/office/drawing/2014/main" id="{F89A12DE-7CDD-46B9-B639-D6B07D00292E}"/>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647" name="ZoneTexte 646">
          <a:extLst>
            <a:ext uri="{FF2B5EF4-FFF2-40B4-BE49-F238E27FC236}">
              <a16:creationId xmlns:a16="http://schemas.microsoft.com/office/drawing/2014/main" id="{3B781F9B-C5C8-4116-97DF-639E084EBAE1}"/>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648" name="ZoneTexte 647">
          <a:extLst>
            <a:ext uri="{FF2B5EF4-FFF2-40B4-BE49-F238E27FC236}">
              <a16:creationId xmlns:a16="http://schemas.microsoft.com/office/drawing/2014/main" id="{970E1155-D6AD-425F-BF8A-D1A2EDF7F396}"/>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649" name="ZoneTexte 648">
          <a:extLst>
            <a:ext uri="{FF2B5EF4-FFF2-40B4-BE49-F238E27FC236}">
              <a16:creationId xmlns:a16="http://schemas.microsoft.com/office/drawing/2014/main" id="{2B013F84-053C-490F-9D28-C316D2FAAC37}"/>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650" name="ZoneTexte 649">
          <a:extLst>
            <a:ext uri="{FF2B5EF4-FFF2-40B4-BE49-F238E27FC236}">
              <a16:creationId xmlns:a16="http://schemas.microsoft.com/office/drawing/2014/main" id="{DAB4C41A-D1D6-4A12-8AC9-D9B5C8BA5447}"/>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651" name="ZoneTexte 650">
          <a:extLst>
            <a:ext uri="{FF2B5EF4-FFF2-40B4-BE49-F238E27FC236}">
              <a16:creationId xmlns:a16="http://schemas.microsoft.com/office/drawing/2014/main" id="{74D221E2-8833-4C06-80A6-E7519EA304BD}"/>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652" name="ZoneTexte 651">
          <a:extLst>
            <a:ext uri="{FF2B5EF4-FFF2-40B4-BE49-F238E27FC236}">
              <a16:creationId xmlns:a16="http://schemas.microsoft.com/office/drawing/2014/main" id="{B8162BFE-9901-4626-8918-0EF97CFF76B0}"/>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653" name="ZoneTexte 652">
          <a:extLst>
            <a:ext uri="{FF2B5EF4-FFF2-40B4-BE49-F238E27FC236}">
              <a16:creationId xmlns:a16="http://schemas.microsoft.com/office/drawing/2014/main" id="{45F0DE5B-8DB3-485A-89B9-772C92BA1CBC}"/>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654" name="ZoneTexte 653">
          <a:extLst>
            <a:ext uri="{FF2B5EF4-FFF2-40B4-BE49-F238E27FC236}">
              <a16:creationId xmlns:a16="http://schemas.microsoft.com/office/drawing/2014/main" id="{629203B9-6176-4D20-B044-B45C1C119416}"/>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655" name="ZoneTexte 654">
          <a:extLst>
            <a:ext uri="{FF2B5EF4-FFF2-40B4-BE49-F238E27FC236}">
              <a16:creationId xmlns:a16="http://schemas.microsoft.com/office/drawing/2014/main" id="{AF261B16-E247-4796-9A1B-E9EC9D06033C}"/>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656" name="ZoneTexte 655">
          <a:extLst>
            <a:ext uri="{FF2B5EF4-FFF2-40B4-BE49-F238E27FC236}">
              <a16:creationId xmlns:a16="http://schemas.microsoft.com/office/drawing/2014/main" id="{BDE817C9-64F6-4548-B640-E7A830771BEA}"/>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657" name="ZoneTexte 656">
          <a:extLst>
            <a:ext uri="{FF2B5EF4-FFF2-40B4-BE49-F238E27FC236}">
              <a16:creationId xmlns:a16="http://schemas.microsoft.com/office/drawing/2014/main" id="{D421133C-F2CD-4366-812A-C2A9C2E15315}"/>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658" name="ZoneTexte 657">
          <a:extLst>
            <a:ext uri="{FF2B5EF4-FFF2-40B4-BE49-F238E27FC236}">
              <a16:creationId xmlns:a16="http://schemas.microsoft.com/office/drawing/2014/main" id="{1546002E-D76E-4CB7-9A3A-C07A920CA9B5}"/>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659" name="ZoneTexte 658">
          <a:extLst>
            <a:ext uri="{FF2B5EF4-FFF2-40B4-BE49-F238E27FC236}">
              <a16:creationId xmlns:a16="http://schemas.microsoft.com/office/drawing/2014/main" id="{A9F8AD74-CA4E-491E-8B54-10BB72CC6F31}"/>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660" name="ZoneTexte 659">
          <a:extLst>
            <a:ext uri="{FF2B5EF4-FFF2-40B4-BE49-F238E27FC236}">
              <a16:creationId xmlns:a16="http://schemas.microsoft.com/office/drawing/2014/main" id="{739238D6-2EB6-40DF-9B8D-898244607660}"/>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661" name="ZoneTexte 660">
          <a:extLst>
            <a:ext uri="{FF2B5EF4-FFF2-40B4-BE49-F238E27FC236}">
              <a16:creationId xmlns:a16="http://schemas.microsoft.com/office/drawing/2014/main" id="{CB8108D1-370D-47EF-A4D4-4EC14BDC2784}"/>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662" name="ZoneTexte 661">
          <a:extLst>
            <a:ext uri="{FF2B5EF4-FFF2-40B4-BE49-F238E27FC236}">
              <a16:creationId xmlns:a16="http://schemas.microsoft.com/office/drawing/2014/main" id="{EE35334E-FC15-4BA0-BBF5-0426D69E06FA}"/>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663" name="ZoneTexte 662">
          <a:extLst>
            <a:ext uri="{FF2B5EF4-FFF2-40B4-BE49-F238E27FC236}">
              <a16:creationId xmlns:a16="http://schemas.microsoft.com/office/drawing/2014/main" id="{5F081469-3BDD-4C14-A9B9-F8D2FDD5E3EA}"/>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664" name="ZoneTexte 663">
          <a:extLst>
            <a:ext uri="{FF2B5EF4-FFF2-40B4-BE49-F238E27FC236}">
              <a16:creationId xmlns:a16="http://schemas.microsoft.com/office/drawing/2014/main" id="{B7997F7C-47DF-4C1A-9303-6E31F667312E}"/>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65" name="ZoneTexte 664">
          <a:extLst>
            <a:ext uri="{FF2B5EF4-FFF2-40B4-BE49-F238E27FC236}">
              <a16:creationId xmlns:a16="http://schemas.microsoft.com/office/drawing/2014/main" id="{A300B8F8-7FB1-4F9B-A7CE-AE3B78C1D41F}"/>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666" name="ZoneTexte 665">
          <a:extLst>
            <a:ext uri="{FF2B5EF4-FFF2-40B4-BE49-F238E27FC236}">
              <a16:creationId xmlns:a16="http://schemas.microsoft.com/office/drawing/2014/main" id="{754054D3-F271-4742-B4EA-68AE83E86520}"/>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67" name="ZoneTexte 666">
          <a:extLst>
            <a:ext uri="{FF2B5EF4-FFF2-40B4-BE49-F238E27FC236}">
              <a16:creationId xmlns:a16="http://schemas.microsoft.com/office/drawing/2014/main" id="{DD070AC4-E40C-4599-89FF-04026FA412F9}"/>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668" name="ZoneTexte 667">
          <a:extLst>
            <a:ext uri="{FF2B5EF4-FFF2-40B4-BE49-F238E27FC236}">
              <a16:creationId xmlns:a16="http://schemas.microsoft.com/office/drawing/2014/main" id="{9E404AB6-B034-4881-8DC8-36B8B53D95FC}"/>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69" name="ZoneTexte 668">
          <a:extLst>
            <a:ext uri="{FF2B5EF4-FFF2-40B4-BE49-F238E27FC236}">
              <a16:creationId xmlns:a16="http://schemas.microsoft.com/office/drawing/2014/main" id="{5B8C980B-6B24-4F51-8D52-671B592511E8}"/>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70" name="ZoneTexte 669">
          <a:extLst>
            <a:ext uri="{FF2B5EF4-FFF2-40B4-BE49-F238E27FC236}">
              <a16:creationId xmlns:a16="http://schemas.microsoft.com/office/drawing/2014/main" id="{7DD4E65C-1CF5-45D8-930A-DD57C47C011D}"/>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71" name="ZoneTexte 670">
          <a:extLst>
            <a:ext uri="{FF2B5EF4-FFF2-40B4-BE49-F238E27FC236}">
              <a16:creationId xmlns:a16="http://schemas.microsoft.com/office/drawing/2014/main" id="{13C0257E-9D2D-40EC-B032-50E651FFAF84}"/>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72" name="ZoneTexte 671">
          <a:extLst>
            <a:ext uri="{FF2B5EF4-FFF2-40B4-BE49-F238E27FC236}">
              <a16:creationId xmlns:a16="http://schemas.microsoft.com/office/drawing/2014/main" id="{3677AD3E-6FCD-450C-AEFC-51B7F2F1C691}"/>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73" name="ZoneTexte 672">
          <a:extLst>
            <a:ext uri="{FF2B5EF4-FFF2-40B4-BE49-F238E27FC236}">
              <a16:creationId xmlns:a16="http://schemas.microsoft.com/office/drawing/2014/main" id="{3C4AA144-30A2-4793-A2C2-A20C9CBBE5A8}"/>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74" name="ZoneTexte 673">
          <a:extLst>
            <a:ext uri="{FF2B5EF4-FFF2-40B4-BE49-F238E27FC236}">
              <a16:creationId xmlns:a16="http://schemas.microsoft.com/office/drawing/2014/main" id="{513DD5B0-4C2D-4753-86CA-3E0BF0820081}"/>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75" name="ZoneTexte 674">
          <a:extLst>
            <a:ext uri="{FF2B5EF4-FFF2-40B4-BE49-F238E27FC236}">
              <a16:creationId xmlns:a16="http://schemas.microsoft.com/office/drawing/2014/main" id="{615F85A0-1095-4854-A2C9-F901807C6B5C}"/>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76" name="ZoneTexte 675">
          <a:extLst>
            <a:ext uri="{FF2B5EF4-FFF2-40B4-BE49-F238E27FC236}">
              <a16:creationId xmlns:a16="http://schemas.microsoft.com/office/drawing/2014/main" id="{59C3DDAE-79D4-4B9D-B268-3B6CB3BC9D5C}"/>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77" name="ZoneTexte 676">
          <a:extLst>
            <a:ext uri="{FF2B5EF4-FFF2-40B4-BE49-F238E27FC236}">
              <a16:creationId xmlns:a16="http://schemas.microsoft.com/office/drawing/2014/main" id="{D163ECB4-2416-47EF-8B06-C776316AD53B}"/>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78" name="ZoneTexte 677">
          <a:extLst>
            <a:ext uri="{FF2B5EF4-FFF2-40B4-BE49-F238E27FC236}">
              <a16:creationId xmlns:a16="http://schemas.microsoft.com/office/drawing/2014/main" id="{A4F68D79-EEFB-4E4E-A925-78993F093BB7}"/>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79" name="ZoneTexte 678">
          <a:extLst>
            <a:ext uri="{FF2B5EF4-FFF2-40B4-BE49-F238E27FC236}">
              <a16:creationId xmlns:a16="http://schemas.microsoft.com/office/drawing/2014/main" id="{41A25D26-B09C-40FE-9A42-866034964D5B}"/>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80" name="ZoneTexte 679">
          <a:extLst>
            <a:ext uri="{FF2B5EF4-FFF2-40B4-BE49-F238E27FC236}">
              <a16:creationId xmlns:a16="http://schemas.microsoft.com/office/drawing/2014/main" id="{4BB7E797-D1B4-42B5-A340-4155E970E26A}"/>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81" name="ZoneTexte 680">
          <a:extLst>
            <a:ext uri="{FF2B5EF4-FFF2-40B4-BE49-F238E27FC236}">
              <a16:creationId xmlns:a16="http://schemas.microsoft.com/office/drawing/2014/main" id="{AB389DBE-BAF3-493B-AAF6-A4B13719083C}"/>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82" name="ZoneTexte 681">
          <a:extLst>
            <a:ext uri="{FF2B5EF4-FFF2-40B4-BE49-F238E27FC236}">
              <a16:creationId xmlns:a16="http://schemas.microsoft.com/office/drawing/2014/main" id="{7F1ABC87-8183-4BF0-A495-9C65713781EB}"/>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683" name="ZoneTexte 682">
          <a:extLst>
            <a:ext uri="{FF2B5EF4-FFF2-40B4-BE49-F238E27FC236}">
              <a16:creationId xmlns:a16="http://schemas.microsoft.com/office/drawing/2014/main" id="{19481E38-49BE-4A50-A4F1-753F7CCD8A7E}"/>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84" name="ZoneTexte 683">
          <a:extLst>
            <a:ext uri="{FF2B5EF4-FFF2-40B4-BE49-F238E27FC236}">
              <a16:creationId xmlns:a16="http://schemas.microsoft.com/office/drawing/2014/main" id="{EECF23D6-1348-4A93-8FC1-7402F56DED7F}"/>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85" name="ZoneTexte 684">
          <a:extLst>
            <a:ext uri="{FF2B5EF4-FFF2-40B4-BE49-F238E27FC236}">
              <a16:creationId xmlns:a16="http://schemas.microsoft.com/office/drawing/2014/main" id="{E31A2ECD-256F-4837-BF89-FE23685BFCC6}"/>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86" name="ZoneTexte 685">
          <a:extLst>
            <a:ext uri="{FF2B5EF4-FFF2-40B4-BE49-F238E27FC236}">
              <a16:creationId xmlns:a16="http://schemas.microsoft.com/office/drawing/2014/main" id="{D356C8ED-7A3C-488E-9E48-B313E09DFB2F}"/>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87" name="ZoneTexte 686">
          <a:extLst>
            <a:ext uri="{FF2B5EF4-FFF2-40B4-BE49-F238E27FC236}">
              <a16:creationId xmlns:a16="http://schemas.microsoft.com/office/drawing/2014/main" id="{33A1015A-DAA4-45A0-BAA4-B2078F79873B}"/>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88" name="ZoneTexte 687">
          <a:extLst>
            <a:ext uri="{FF2B5EF4-FFF2-40B4-BE49-F238E27FC236}">
              <a16:creationId xmlns:a16="http://schemas.microsoft.com/office/drawing/2014/main" id="{E88A66A7-DC76-4E98-B8D8-FD196DC212F0}"/>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89" name="ZoneTexte 688">
          <a:extLst>
            <a:ext uri="{FF2B5EF4-FFF2-40B4-BE49-F238E27FC236}">
              <a16:creationId xmlns:a16="http://schemas.microsoft.com/office/drawing/2014/main" id="{3A52A4EB-9647-4B6D-A9FC-7F8C001B425F}"/>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90" name="ZoneTexte 689">
          <a:extLst>
            <a:ext uri="{FF2B5EF4-FFF2-40B4-BE49-F238E27FC236}">
              <a16:creationId xmlns:a16="http://schemas.microsoft.com/office/drawing/2014/main" id="{1A53DEC3-E66D-4CB1-8EB3-F07F7A7CC2B2}"/>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91" name="ZoneTexte 690">
          <a:extLst>
            <a:ext uri="{FF2B5EF4-FFF2-40B4-BE49-F238E27FC236}">
              <a16:creationId xmlns:a16="http://schemas.microsoft.com/office/drawing/2014/main" id="{FE930412-3920-407D-BA17-5C3886D830EB}"/>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92" name="ZoneTexte 691">
          <a:extLst>
            <a:ext uri="{FF2B5EF4-FFF2-40B4-BE49-F238E27FC236}">
              <a16:creationId xmlns:a16="http://schemas.microsoft.com/office/drawing/2014/main" id="{C4760CE1-2C27-464C-992B-EC9D725E34BB}"/>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93" name="ZoneTexte 692">
          <a:extLst>
            <a:ext uri="{FF2B5EF4-FFF2-40B4-BE49-F238E27FC236}">
              <a16:creationId xmlns:a16="http://schemas.microsoft.com/office/drawing/2014/main" id="{706D7B55-0AEE-4F1A-914C-48C74C1D26B0}"/>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94" name="ZoneTexte 693">
          <a:extLst>
            <a:ext uri="{FF2B5EF4-FFF2-40B4-BE49-F238E27FC236}">
              <a16:creationId xmlns:a16="http://schemas.microsoft.com/office/drawing/2014/main" id="{501E6DAA-9987-4F13-B753-29BE7F6DC4A1}"/>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95" name="ZoneTexte 694">
          <a:extLst>
            <a:ext uri="{FF2B5EF4-FFF2-40B4-BE49-F238E27FC236}">
              <a16:creationId xmlns:a16="http://schemas.microsoft.com/office/drawing/2014/main" id="{D0DF0F84-3D01-4AC3-9EE3-847102082D71}"/>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96" name="ZoneTexte 695">
          <a:extLst>
            <a:ext uri="{FF2B5EF4-FFF2-40B4-BE49-F238E27FC236}">
              <a16:creationId xmlns:a16="http://schemas.microsoft.com/office/drawing/2014/main" id="{78E1C313-68A1-438F-8197-DA3367325ADB}"/>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97" name="ZoneTexte 696">
          <a:extLst>
            <a:ext uri="{FF2B5EF4-FFF2-40B4-BE49-F238E27FC236}">
              <a16:creationId xmlns:a16="http://schemas.microsoft.com/office/drawing/2014/main" id="{8CBBD7A7-5EAC-4D7E-9D14-527C19F17B6C}"/>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698" name="ZoneTexte 697">
          <a:extLst>
            <a:ext uri="{FF2B5EF4-FFF2-40B4-BE49-F238E27FC236}">
              <a16:creationId xmlns:a16="http://schemas.microsoft.com/office/drawing/2014/main" id="{5E7F2C1B-DEA0-4C3E-BC8C-6EFBD2F29009}"/>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699" name="ZoneTexte 698">
          <a:extLst>
            <a:ext uri="{FF2B5EF4-FFF2-40B4-BE49-F238E27FC236}">
              <a16:creationId xmlns:a16="http://schemas.microsoft.com/office/drawing/2014/main" id="{61E7E8B1-9598-4707-BD9E-3FE8006495F5}"/>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700" name="ZoneTexte 699">
          <a:extLst>
            <a:ext uri="{FF2B5EF4-FFF2-40B4-BE49-F238E27FC236}">
              <a16:creationId xmlns:a16="http://schemas.microsoft.com/office/drawing/2014/main" id="{C82794DA-A4DE-411A-98E3-A9058EA60696}"/>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701" name="ZoneTexte 700">
          <a:extLst>
            <a:ext uri="{FF2B5EF4-FFF2-40B4-BE49-F238E27FC236}">
              <a16:creationId xmlns:a16="http://schemas.microsoft.com/office/drawing/2014/main" id="{48C78E3A-4E39-420F-9B51-5D5302D20779}"/>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702" name="ZoneTexte 701">
          <a:extLst>
            <a:ext uri="{FF2B5EF4-FFF2-40B4-BE49-F238E27FC236}">
              <a16:creationId xmlns:a16="http://schemas.microsoft.com/office/drawing/2014/main" id="{0B765A2B-A6AD-4406-81DA-ABEB5E230B54}"/>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703" name="ZoneTexte 702">
          <a:extLst>
            <a:ext uri="{FF2B5EF4-FFF2-40B4-BE49-F238E27FC236}">
              <a16:creationId xmlns:a16="http://schemas.microsoft.com/office/drawing/2014/main" id="{C5A56EC7-E721-4493-88DB-D7FFCE9E324B}"/>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704" name="ZoneTexte 703">
          <a:extLst>
            <a:ext uri="{FF2B5EF4-FFF2-40B4-BE49-F238E27FC236}">
              <a16:creationId xmlns:a16="http://schemas.microsoft.com/office/drawing/2014/main" id="{C134B043-7DE6-4672-8ABA-D2F8CF886295}"/>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705" name="ZoneTexte 704">
          <a:extLst>
            <a:ext uri="{FF2B5EF4-FFF2-40B4-BE49-F238E27FC236}">
              <a16:creationId xmlns:a16="http://schemas.microsoft.com/office/drawing/2014/main" id="{B5A0DD6C-648A-4955-878D-95F679C93D3A}"/>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706" name="ZoneTexte 705">
          <a:extLst>
            <a:ext uri="{FF2B5EF4-FFF2-40B4-BE49-F238E27FC236}">
              <a16:creationId xmlns:a16="http://schemas.microsoft.com/office/drawing/2014/main" id="{DE3C4A8E-BFF8-4404-8408-3C45FB7BEACF}"/>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707" name="ZoneTexte 706">
          <a:extLst>
            <a:ext uri="{FF2B5EF4-FFF2-40B4-BE49-F238E27FC236}">
              <a16:creationId xmlns:a16="http://schemas.microsoft.com/office/drawing/2014/main" id="{98D4EE6C-1F0E-475A-9544-D9A915DD8EED}"/>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708" name="ZoneTexte 707">
          <a:extLst>
            <a:ext uri="{FF2B5EF4-FFF2-40B4-BE49-F238E27FC236}">
              <a16:creationId xmlns:a16="http://schemas.microsoft.com/office/drawing/2014/main" id="{043DCCE0-B077-44F7-8434-9022F2C0E168}"/>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709" name="ZoneTexte 708">
          <a:extLst>
            <a:ext uri="{FF2B5EF4-FFF2-40B4-BE49-F238E27FC236}">
              <a16:creationId xmlns:a16="http://schemas.microsoft.com/office/drawing/2014/main" id="{C67E8E7D-538F-427E-8383-8A9791A93A57}"/>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10" name="ZoneTexte 709">
          <a:extLst>
            <a:ext uri="{FF2B5EF4-FFF2-40B4-BE49-F238E27FC236}">
              <a16:creationId xmlns:a16="http://schemas.microsoft.com/office/drawing/2014/main" id="{920DDCA3-261E-45F9-9A8A-596A7B821B9B}"/>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711" name="ZoneTexte 710">
          <a:extLst>
            <a:ext uri="{FF2B5EF4-FFF2-40B4-BE49-F238E27FC236}">
              <a16:creationId xmlns:a16="http://schemas.microsoft.com/office/drawing/2014/main" id="{6182A8F4-FC24-4A71-9BDE-6E4803E39CAF}"/>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12" name="ZoneTexte 711">
          <a:extLst>
            <a:ext uri="{FF2B5EF4-FFF2-40B4-BE49-F238E27FC236}">
              <a16:creationId xmlns:a16="http://schemas.microsoft.com/office/drawing/2014/main" id="{3B0D0D6F-4E5E-4109-A260-C8EF0A66D876}"/>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713" name="ZoneTexte 712">
          <a:extLst>
            <a:ext uri="{FF2B5EF4-FFF2-40B4-BE49-F238E27FC236}">
              <a16:creationId xmlns:a16="http://schemas.microsoft.com/office/drawing/2014/main" id="{DA87174A-A388-413F-938F-023EB8E3C4BA}"/>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14" name="ZoneTexte 713">
          <a:extLst>
            <a:ext uri="{FF2B5EF4-FFF2-40B4-BE49-F238E27FC236}">
              <a16:creationId xmlns:a16="http://schemas.microsoft.com/office/drawing/2014/main" id="{29E954DA-A6BB-496F-B5BB-738A717414FF}"/>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15" name="ZoneTexte 714">
          <a:extLst>
            <a:ext uri="{FF2B5EF4-FFF2-40B4-BE49-F238E27FC236}">
              <a16:creationId xmlns:a16="http://schemas.microsoft.com/office/drawing/2014/main" id="{ACDF89B8-D19B-4A5A-99C2-CC7282E47CFA}"/>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16" name="ZoneTexte 715">
          <a:extLst>
            <a:ext uri="{FF2B5EF4-FFF2-40B4-BE49-F238E27FC236}">
              <a16:creationId xmlns:a16="http://schemas.microsoft.com/office/drawing/2014/main" id="{0292FC71-32A9-42E9-BB32-29F49B4AA134}"/>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17" name="ZoneTexte 716">
          <a:extLst>
            <a:ext uri="{FF2B5EF4-FFF2-40B4-BE49-F238E27FC236}">
              <a16:creationId xmlns:a16="http://schemas.microsoft.com/office/drawing/2014/main" id="{8401329B-B9C8-422F-B388-1C7B83E86679}"/>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18" name="ZoneTexte 717">
          <a:extLst>
            <a:ext uri="{FF2B5EF4-FFF2-40B4-BE49-F238E27FC236}">
              <a16:creationId xmlns:a16="http://schemas.microsoft.com/office/drawing/2014/main" id="{CE8B50D2-C7C0-4FA8-A624-D72195D2F9E9}"/>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19" name="ZoneTexte 718">
          <a:extLst>
            <a:ext uri="{FF2B5EF4-FFF2-40B4-BE49-F238E27FC236}">
              <a16:creationId xmlns:a16="http://schemas.microsoft.com/office/drawing/2014/main" id="{A03EC852-D1D2-45AF-A9DD-1F069B058952}"/>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20" name="ZoneTexte 719">
          <a:extLst>
            <a:ext uri="{FF2B5EF4-FFF2-40B4-BE49-F238E27FC236}">
              <a16:creationId xmlns:a16="http://schemas.microsoft.com/office/drawing/2014/main" id="{3B32C88B-5CD4-44C1-9F82-F82A85084852}"/>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21" name="ZoneTexte 720">
          <a:extLst>
            <a:ext uri="{FF2B5EF4-FFF2-40B4-BE49-F238E27FC236}">
              <a16:creationId xmlns:a16="http://schemas.microsoft.com/office/drawing/2014/main" id="{F0D966C2-AF29-41D4-8161-B8CFE9883ADE}"/>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22" name="ZoneTexte 721">
          <a:extLst>
            <a:ext uri="{FF2B5EF4-FFF2-40B4-BE49-F238E27FC236}">
              <a16:creationId xmlns:a16="http://schemas.microsoft.com/office/drawing/2014/main" id="{C0A61913-475A-4FAA-B4F9-63DE745F1F6C}"/>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23" name="ZoneTexte 722">
          <a:extLst>
            <a:ext uri="{FF2B5EF4-FFF2-40B4-BE49-F238E27FC236}">
              <a16:creationId xmlns:a16="http://schemas.microsoft.com/office/drawing/2014/main" id="{12CD1D86-AF58-49D4-9E17-35C33B1A6204}"/>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24" name="ZoneTexte 723">
          <a:extLst>
            <a:ext uri="{FF2B5EF4-FFF2-40B4-BE49-F238E27FC236}">
              <a16:creationId xmlns:a16="http://schemas.microsoft.com/office/drawing/2014/main" id="{E147D968-BDD0-4407-94E2-AB79AAC95348}"/>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725" name="ZoneTexte 724">
          <a:extLst>
            <a:ext uri="{FF2B5EF4-FFF2-40B4-BE49-F238E27FC236}">
              <a16:creationId xmlns:a16="http://schemas.microsoft.com/office/drawing/2014/main" id="{24EDC618-B791-4D6D-885B-3E396712A6CC}"/>
            </a:ext>
          </a:extLst>
        </xdr:cNvPr>
        <xdr:cNvSpPr txBox="1"/>
      </xdr:nvSpPr>
      <xdr:spPr>
        <a:xfrm>
          <a:off x="13506450" y="137493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26" name="ZoneTexte 725">
          <a:extLst>
            <a:ext uri="{FF2B5EF4-FFF2-40B4-BE49-F238E27FC236}">
              <a16:creationId xmlns:a16="http://schemas.microsoft.com/office/drawing/2014/main" id="{3B29CB3D-D8A9-45A0-837F-6BEDCDF11B7F}"/>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727" name="ZoneTexte 726">
          <a:extLst>
            <a:ext uri="{FF2B5EF4-FFF2-40B4-BE49-F238E27FC236}">
              <a16:creationId xmlns:a16="http://schemas.microsoft.com/office/drawing/2014/main" id="{DE62A74E-3C62-4B63-82E9-3736B7643B3B}"/>
            </a:ext>
          </a:extLst>
        </xdr:cNvPr>
        <xdr:cNvSpPr txBox="1"/>
      </xdr:nvSpPr>
      <xdr:spPr>
        <a:xfrm>
          <a:off x="13506450" y="137493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28" name="ZoneTexte 727">
          <a:extLst>
            <a:ext uri="{FF2B5EF4-FFF2-40B4-BE49-F238E27FC236}">
              <a16:creationId xmlns:a16="http://schemas.microsoft.com/office/drawing/2014/main" id="{924752F4-C7D0-4A8B-B9FC-DC78542E9D02}"/>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729" name="ZoneTexte 728">
          <a:extLst>
            <a:ext uri="{FF2B5EF4-FFF2-40B4-BE49-F238E27FC236}">
              <a16:creationId xmlns:a16="http://schemas.microsoft.com/office/drawing/2014/main" id="{9D5C691A-B76E-4B9E-AD09-6ECFE5FC4D5E}"/>
            </a:ext>
          </a:extLst>
        </xdr:cNvPr>
        <xdr:cNvSpPr txBox="1"/>
      </xdr:nvSpPr>
      <xdr:spPr>
        <a:xfrm>
          <a:off x="13506450" y="137493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730" name="ZoneTexte 729">
          <a:extLst>
            <a:ext uri="{FF2B5EF4-FFF2-40B4-BE49-F238E27FC236}">
              <a16:creationId xmlns:a16="http://schemas.microsoft.com/office/drawing/2014/main" id="{8A0F7AB8-254A-4E25-AA29-57AC17062175}"/>
            </a:ext>
          </a:extLst>
        </xdr:cNvPr>
        <xdr:cNvSpPr txBox="1"/>
      </xdr:nvSpPr>
      <xdr:spPr>
        <a:xfrm>
          <a:off x="13506450" y="137493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731" name="ZoneTexte 730">
          <a:extLst>
            <a:ext uri="{FF2B5EF4-FFF2-40B4-BE49-F238E27FC236}">
              <a16:creationId xmlns:a16="http://schemas.microsoft.com/office/drawing/2014/main" id="{F00CA325-8D4B-4F84-8CD1-B6778D0FCEED}"/>
            </a:ext>
          </a:extLst>
        </xdr:cNvPr>
        <xdr:cNvSpPr txBox="1"/>
      </xdr:nvSpPr>
      <xdr:spPr>
        <a:xfrm>
          <a:off x="13506450" y="137493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732" name="ZoneTexte 731">
          <a:extLst>
            <a:ext uri="{FF2B5EF4-FFF2-40B4-BE49-F238E27FC236}">
              <a16:creationId xmlns:a16="http://schemas.microsoft.com/office/drawing/2014/main" id="{FBCEEC7F-C223-4DFD-8059-1C76676DFF8A}"/>
            </a:ext>
          </a:extLst>
        </xdr:cNvPr>
        <xdr:cNvSpPr txBox="1"/>
      </xdr:nvSpPr>
      <xdr:spPr>
        <a:xfrm>
          <a:off x="13506450" y="137493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733" name="ZoneTexte 732">
          <a:extLst>
            <a:ext uri="{FF2B5EF4-FFF2-40B4-BE49-F238E27FC236}">
              <a16:creationId xmlns:a16="http://schemas.microsoft.com/office/drawing/2014/main" id="{DE36A1ED-E896-4265-9E12-704B2580CC65}"/>
            </a:ext>
          </a:extLst>
        </xdr:cNvPr>
        <xdr:cNvSpPr txBox="1"/>
      </xdr:nvSpPr>
      <xdr:spPr>
        <a:xfrm>
          <a:off x="13506450" y="137493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734" name="ZoneTexte 733">
          <a:extLst>
            <a:ext uri="{FF2B5EF4-FFF2-40B4-BE49-F238E27FC236}">
              <a16:creationId xmlns:a16="http://schemas.microsoft.com/office/drawing/2014/main" id="{422AC4F5-E9F5-4DDD-9017-560BDB12B7F1}"/>
            </a:ext>
          </a:extLst>
        </xdr:cNvPr>
        <xdr:cNvSpPr txBox="1"/>
      </xdr:nvSpPr>
      <xdr:spPr>
        <a:xfrm>
          <a:off x="13506450" y="137493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735" name="ZoneTexte 734">
          <a:extLst>
            <a:ext uri="{FF2B5EF4-FFF2-40B4-BE49-F238E27FC236}">
              <a16:creationId xmlns:a16="http://schemas.microsoft.com/office/drawing/2014/main" id="{6493C05B-81A3-4746-988E-D0D0FD437C91}"/>
            </a:ext>
          </a:extLst>
        </xdr:cNvPr>
        <xdr:cNvSpPr txBox="1"/>
      </xdr:nvSpPr>
      <xdr:spPr>
        <a:xfrm>
          <a:off x="13506450" y="137493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736" name="ZoneTexte 735">
          <a:extLst>
            <a:ext uri="{FF2B5EF4-FFF2-40B4-BE49-F238E27FC236}">
              <a16:creationId xmlns:a16="http://schemas.microsoft.com/office/drawing/2014/main" id="{D965357C-992C-4567-8FFC-5F7540D8CF7A}"/>
            </a:ext>
          </a:extLst>
        </xdr:cNvPr>
        <xdr:cNvSpPr txBox="1"/>
      </xdr:nvSpPr>
      <xdr:spPr>
        <a:xfrm>
          <a:off x="13506450" y="137493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737" name="ZoneTexte 736">
          <a:extLst>
            <a:ext uri="{FF2B5EF4-FFF2-40B4-BE49-F238E27FC236}">
              <a16:creationId xmlns:a16="http://schemas.microsoft.com/office/drawing/2014/main" id="{9A9497A9-D687-41A1-8650-780BB28466C0}"/>
            </a:ext>
          </a:extLst>
        </xdr:cNvPr>
        <xdr:cNvSpPr txBox="1"/>
      </xdr:nvSpPr>
      <xdr:spPr>
        <a:xfrm>
          <a:off x="13506450" y="137493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738" name="ZoneTexte 737">
          <a:extLst>
            <a:ext uri="{FF2B5EF4-FFF2-40B4-BE49-F238E27FC236}">
              <a16:creationId xmlns:a16="http://schemas.microsoft.com/office/drawing/2014/main" id="{530A29C2-77D5-4249-BB1F-8627FF9B40BD}"/>
            </a:ext>
          </a:extLst>
        </xdr:cNvPr>
        <xdr:cNvSpPr txBox="1"/>
      </xdr:nvSpPr>
      <xdr:spPr>
        <a:xfrm>
          <a:off x="13506450" y="137493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739" name="ZoneTexte 738">
          <a:extLst>
            <a:ext uri="{FF2B5EF4-FFF2-40B4-BE49-F238E27FC236}">
              <a16:creationId xmlns:a16="http://schemas.microsoft.com/office/drawing/2014/main" id="{4EA3ECF4-AFA9-46EF-AAB2-4F6420F4B2C8}"/>
            </a:ext>
          </a:extLst>
        </xdr:cNvPr>
        <xdr:cNvSpPr txBox="1"/>
      </xdr:nvSpPr>
      <xdr:spPr>
        <a:xfrm>
          <a:off x="13506450" y="137493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40" name="ZoneTexte 739">
          <a:extLst>
            <a:ext uri="{FF2B5EF4-FFF2-40B4-BE49-F238E27FC236}">
              <a16:creationId xmlns:a16="http://schemas.microsoft.com/office/drawing/2014/main" id="{16571F90-32CF-4F9D-B0F3-6EBE41F6C04D}"/>
            </a:ext>
          </a:extLst>
        </xdr:cNvPr>
        <xdr:cNvSpPr txBox="1"/>
      </xdr:nvSpPr>
      <xdr:spPr>
        <a:xfrm>
          <a:off x="13506450" y="1401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741" name="ZoneTexte 740">
          <a:extLst>
            <a:ext uri="{FF2B5EF4-FFF2-40B4-BE49-F238E27FC236}">
              <a16:creationId xmlns:a16="http://schemas.microsoft.com/office/drawing/2014/main" id="{CDCABCD0-B182-4910-8F73-1C6698CBEFD1}"/>
            </a:ext>
          </a:extLst>
        </xdr:cNvPr>
        <xdr:cNvSpPr txBox="1"/>
      </xdr:nvSpPr>
      <xdr:spPr>
        <a:xfrm>
          <a:off x="13506450" y="137493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42" name="ZoneTexte 741">
          <a:extLst>
            <a:ext uri="{FF2B5EF4-FFF2-40B4-BE49-F238E27FC236}">
              <a16:creationId xmlns:a16="http://schemas.microsoft.com/office/drawing/2014/main" id="{0AE22FCE-E90C-4646-8556-1F6DF2B1AA30}"/>
            </a:ext>
          </a:extLst>
        </xdr:cNvPr>
        <xdr:cNvSpPr txBox="1"/>
      </xdr:nvSpPr>
      <xdr:spPr>
        <a:xfrm>
          <a:off x="13506450" y="1401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743" name="ZoneTexte 742">
          <a:extLst>
            <a:ext uri="{FF2B5EF4-FFF2-40B4-BE49-F238E27FC236}">
              <a16:creationId xmlns:a16="http://schemas.microsoft.com/office/drawing/2014/main" id="{EBEEF584-947D-414C-AD43-CB92975076A1}"/>
            </a:ext>
          </a:extLst>
        </xdr:cNvPr>
        <xdr:cNvSpPr txBox="1"/>
      </xdr:nvSpPr>
      <xdr:spPr>
        <a:xfrm>
          <a:off x="13506450" y="137493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44" name="ZoneTexte 743">
          <a:extLst>
            <a:ext uri="{FF2B5EF4-FFF2-40B4-BE49-F238E27FC236}">
              <a16:creationId xmlns:a16="http://schemas.microsoft.com/office/drawing/2014/main" id="{D7D7678B-D668-4B2D-8231-5DC63363E8CE}"/>
            </a:ext>
          </a:extLst>
        </xdr:cNvPr>
        <xdr:cNvSpPr txBox="1"/>
      </xdr:nvSpPr>
      <xdr:spPr>
        <a:xfrm>
          <a:off x="13506450" y="1401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45" name="ZoneTexte 744">
          <a:extLst>
            <a:ext uri="{FF2B5EF4-FFF2-40B4-BE49-F238E27FC236}">
              <a16:creationId xmlns:a16="http://schemas.microsoft.com/office/drawing/2014/main" id="{EFBF81BA-DB93-4B88-9198-1B2BEEE29EE1}"/>
            </a:ext>
          </a:extLst>
        </xdr:cNvPr>
        <xdr:cNvSpPr txBox="1"/>
      </xdr:nvSpPr>
      <xdr:spPr>
        <a:xfrm>
          <a:off x="13506450" y="1401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46" name="ZoneTexte 745">
          <a:extLst>
            <a:ext uri="{FF2B5EF4-FFF2-40B4-BE49-F238E27FC236}">
              <a16:creationId xmlns:a16="http://schemas.microsoft.com/office/drawing/2014/main" id="{84263EB9-C7D0-4003-8986-496A8667E271}"/>
            </a:ext>
          </a:extLst>
        </xdr:cNvPr>
        <xdr:cNvSpPr txBox="1"/>
      </xdr:nvSpPr>
      <xdr:spPr>
        <a:xfrm>
          <a:off x="13506450" y="1401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47" name="ZoneTexte 746">
          <a:extLst>
            <a:ext uri="{FF2B5EF4-FFF2-40B4-BE49-F238E27FC236}">
              <a16:creationId xmlns:a16="http://schemas.microsoft.com/office/drawing/2014/main" id="{AA062545-09BA-4180-840F-17D32B99ACB6}"/>
            </a:ext>
          </a:extLst>
        </xdr:cNvPr>
        <xdr:cNvSpPr txBox="1"/>
      </xdr:nvSpPr>
      <xdr:spPr>
        <a:xfrm>
          <a:off x="13506450" y="1401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48" name="ZoneTexte 747">
          <a:extLst>
            <a:ext uri="{FF2B5EF4-FFF2-40B4-BE49-F238E27FC236}">
              <a16:creationId xmlns:a16="http://schemas.microsoft.com/office/drawing/2014/main" id="{3AE9DE74-105D-489D-B834-989E0A87D451}"/>
            </a:ext>
          </a:extLst>
        </xdr:cNvPr>
        <xdr:cNvSpPr txBox="1"/>
      </xdr:nvSpPr>
      <xdr:spPr>
        <a:xfrm>
          <a:off x="13506450" y="1401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49" name="ZoneTexte 748">
          <a:extLst>
            <a:ext uri="{FF2B5EF4-FFF2-40B4-BE49-F238E27FC236}">
              <a16:creationId xmlns:a16="http://schemas.microsoft.com/office/drawing/2014/main" id="{E6C8686B-76D9-4435-8050-7D9454357D70}"/>
            </a:ext>
          </a:extLst>
        </xdr:cNvPr>
        <xdr:cNvSpPr txBox="1"/>
      </xdr:nvSpPr>
      <xdr:spPr>
        <a:xfrm>
          <a:off x="13506450" y="1401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50" name="ZoneTexte 749">
          <a:extLst>
            <a:ext uri="{FF2B5EF4-FFF2-40B4-BE49-F238E27FC236}">
              <a16:creationId xmlns:a16="http://schemas.microsoft.com/office/drawing/2014/main" id="{43834FD1-C703-45F6-9DE9-8F8233DBE8FC}"/>
            </a:ext>
          </a:extLst>
        </xdr:cNvPr>
        <xdr:cNvSpPr txBox="1"/>
      </xdr:nvSpPr>
      <xdr:spPr>
        <a:xfrm>
          <a:off x="13506450" y="1401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51" name="ZoneTexte 750">
          <a:extLst>
            <a:ext uri="{FF2B5EF4-FFF2-40B4-BE49-F238E27FC236}">
              <a16:creationId xmlns:a16="http://schemas.microsoft.com/office/drawing/2014/main" id="{48DE0482-D864-495C-BB03-21794AA32A11}"/>
            </a:ext>
          </a:extLst>
        </xdr:cNvPr>
        <xdr:cNvSpPr txBox="1"/>
      </xdr:nvSpPr>
      <xdr:spPr>
        <a:xfrm>
          <a:off x="13506450" y="1401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52" name="ZoneTexte 751">
          <a:extLst>
            <a:ext uri="{FF2B5EF4-FFF2-40B4-BE49-F238E27FC236}">
              <a16:creationId xmlns:a16="http://schemas.microsoft.com/office/drawing/2014/main" id="{524D5B73-3D4C-44BA-8C00-3F4014605DC8}"/>
            </a:ext>
          </a:extLst>
        </xdr:cNvPr>
        <xdr:cNvSpPr txBox="1"/>
      </xdr:nvSpPr>
      <xdr:spPr>
        <a:xfrm>
          <a:off x="13506450" y="1401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53" name="ZoneTexte 752">
          <a:extLst>
            <a:ext uri="{FF2B5EF4-FFF2-40B4-BE49-F238E27FC236}">
              <a16:creationId xmlns:a16="http://schemas.microsoft.com/office/drawing/2014/main" id="{BF7A662E-EA5F-4AF5-B8B8-9D7D913D98D1}"/>
            </a:ext>
          </a:extLst>
        </xdr:cNvPr>
        <xdr:cNvSpPr txBox="1"/>
      </xdr:nvSpPr>
      <xdr:spPr>
        <a:xfrm>
          <a:off x="13506450" y="1401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54" name="ZoneTexte 753">
          <a:extLst>
            <a:ext uri="{FF2B5EF4-FFF2-40B4-BE49-F238E27FC236}">
              <a16:creationId xmlns:a16="http://schemas.microsoft.com/office/drawing/2014/main" id="{6772D04D-4A1A-4245-A4D8-618E3956A1F3}"/>
            </a:ext>
          </a:extLst>
        </xdr:cNvPr>
        <xdr:cNvSpPr txBox="1"/>
      </xdr:nvSpPr>
      <xdr:spPr>
        <a:xfrm>
          <a:off x="13506450" y="1401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55" name="ZoneTexte 754">
          <a:extLst>
            <a:ext uri="{FF2B5EF4-FFF2-40B4-BE49-F238E27FC236}">
              <a16:creationId xmlns:a16="http://schemas.microsoft.com/office/drawing/2014/main" id="{D644BD5D-9790-4C0C-A257-55F305B4CEDE}"/>
            </a:ext>
          </a:extLst>
        </xdr:cNvPr>
        <xdr:cNvSpPr txBox="1"/>
      </xdr:nvSpPr>
      <xdr:spPr>
        <a:xfrm>
          <a:off x="13506450" y="1420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56" name="ZoneTexte 755">
          <a:extLst>
            <a:ext uri="{FF2B5EF4-FFF2-40B4-BE49-F238E27FC236}">
              <a16:creationId xmlns:a16="http://schemas.microsoft.com/office/drawing/2014/main" id="{277FCD58-9E15-4B0D-B7C8-7915DB35E415}"/>
            </a:ext>
          </a:extLst>
        </xdr:cNvPr>
        <xdr:cNvSpPr txBox="1"/>
      </xdr:nvSpPr>
      <xdr:spPr>
        <a:xfrm>
          <a:off x="13506450" y="1401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57" name="ZoneTexte 756">
          <a:extLst>
            <a:ext uri="{FF2B5EF4-FFF2-40B4-BE49-F238E27FC236}">
              <a16:creationId xmlns:a16="http://schemas.microsoft.com/office/drawing/2014/main" id="{15D5F960-C146-4934-8B68-4472022C2BCC}"/>
            </a:ext>
          </a:extLst>
        </xdr:cNvPr>
        <xdr:cNvSpPr txBox="1"/>
      </xdr:nvSpPr>
      <xdr:spPr>
        <a:xfrm>
          <a:off x="13506450" y="1420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758" name="ZoneTexte 757">
          <a:extLst>
            <a:ext uri="{FF2B5EF4-FFF2-40B4-BE49-F238E27FC236}">
              <a16:creationId xmlns:a16="http://schemas.microsoft.com/office/drawing/2014/main" id="{DACDD161-3CC2-4E62-AFDD-BEE6B555977B}"/>
            </a:ext>
          </a:extLst>
        </xdr:cNvPr>
        <xdr:cNvSpPr txBox="1"/>
      </xdr:nvSpPr>
      <xdr:spPr>
        <a:xfrm>
          <a:off x="13506450" y="14016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59" name="ZoneTexte 758">
          <a:extLst>
            <a:ext uri="{FF2B5EF4-FFF2-40B4-BE49-F238E27FC236}">
              <a16:creationId xmlns:a16="http://schemas.microsoft.com/office/drawing/2014/main" id="{5355A6AB-E0F8-4070-9EAF-DF69B8E251ED}"/>
            </a:ext>
          </a:extLst>
        </xdr:cNvPr>
        <xdr:cNvSpPr txBox="1"/>
      </xdr:nvSpPr>
      <xdr:spPr>
        <a:xfrm>
          <a:off x="13506450" y="1420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60" name="ZoneTexte 759">
          <a:extLst>
            <a:ext uri="{FF2B5EF4-FFF2-40B4-BE49-F238E27FC236}">
              <a16:creationId xmlns:a16="http://schemas.microsoft.com/office/drawing/2014/main" id="{4499ACA9-5B0B-497D-95ED-7855069EFDA5}"/>
            </a:ext>
          </a:extLst>
        </xdr:cNvPr>
        <xdr:cNvSpPr txBox="1"/>
      </xdr:nvSpPr>
      <xdr:spPr>
        <a:xfrm>
          <a:off x="13506450" y="1420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61" name="ZoneTexte 760">
          <a:extLst>
            <a:ext uri="{FF2B5EF4-FFF2-40B4-BE49-F238E27FC236}">
              <a16:creationId xmlns:a16="http://schemas.microsoft.com/office/drawing/2014/main" id="{DA8C43AC-487F-4BC5-B65B-0831511CA9A4}"/>
            </a:ext>
          </a:extLst>
        </xdr:cNvPr>
        <xdr:cNvSpPr txBox="1"/>
      </xdr:nvSpPr>
      <xdr:spPr>
        <a:xfrm>
          <a:off x="13506450" y="1420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62" name="ZoneTexte 761">
          <a:extLst>
            <a:ext uri="{FF2B5EF4-FFF2-40B4-BE49-F238E27FC236}">
              <a16:creationId xmlns:a16="http://schemas.microsoft.com/office/drawing/2014/main" id="{7B4DDF49-6E69-45F5-81B5-B16D6034806B}"/>
            </a:ext>
          </a:extLst>
        </xdr:cNvPr>
        <xdr:cNvSpPr txBox="1"/>
      </xdr:nvSpPr>
      <xdr:spPr>
        <a:xfrm>
          <a:off x="13506450" y="1420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63" name="ZoneTexte 762">
          <a:extLst>
            <a:ext uri="{FF2B5EF4-FFF2-40B4-BE49-F238E27FC236}">
              <a16:creationId xmlns:a16="http://schemas.microsoft.com/office/drawing/2014/main" id="{529CB316-D0AE-4AC3-970E-5AD841102A05}"/>
            </a:ext>
          </a:extLst>
        </xdr:cNvPr>
        <xdr:cNvSpPr txBox="1"/>
      </xdr:nvSpPr>
      <xdr:spPr>
        <a:xfrm>
          <a:off x="13506450" y="1420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64" name="ZoneTexte 763">
          <a:extLst>
            <a:ext uri="{FF2B5EF4-FFF2-40B4-BE49-F238E27FC236}">
              <a16:creationId xmlns:a16="http://schemas.microsoft.com/office/drawing/2014/main" id="{801FBDAF-1AC1-4291-8A79-85E9EDE49196}"/>
            </a:ext>
          </a:extLst>
        </xdr:cNvPr>
        <xdr:cNvSpPr txBox="1"/>
      </xdr:nvSpPr>
      <xdr:spPr>
        <a:xfrm>
          <a:off x="13506450" y="1420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65" name="ZoneTexte 764">
          <a:extLst>
            <a:ext uri="{FF2B5EF4-FFF2-40B4-BE49-F238E27FC236}">
              <a16:creationId xmlns:a16="http://schemas.microsoft.com/office/drawing/2014/main" id="{5D3E4CE1-C40E-46AD-A62D-28A098343BA8}"/>
            </a:ext>
          </a:extLst>
        </xdr:cNvPr>
        <xdr:cNvSpPr txBox="1"/>
      </xdr:nvSpPr>
      <xdr:spPr>
        <a:xfrm>
          <a:off x="13506450" y="1420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66" name="ZoneTexte 765">
          <a:extLst>
            <a:ext uri="{FF2B5EF4-FFF2-40B4-BE49-F238E27FC236}">
              <a16:creationId xmlns:a16="http://schemas.microsoft.com/office/drawing/2014/main" id="{D2E3525D-44FD-4390-85C4-FD7214EEA03A}"/>
            </a:ext>
          </a:extLst>
        </xdr:cNvPr>
        <xdr:cNvSpPr txBox="1"/>
      </xdr:nvSpPr>
      <xdr:spPr>
        <a:xfrm>
          <a:off x="13506450" y="1420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67" name="ZoneTexte 766">
          <a:extLst>
            <a:ext uri="{FF2B5EF4-FFF2-40B4-BE49-F238E27FC236}">
              <a16:creationId xmlns:a16="http://schemas.microsoft.com/office/drawing/2014/main" id="{CD4E195C-E2BF-458E-A04B-C16A0A33605D}"/>
            </a:ext>
          </a:extLst>
        </xdr:cNvPr>
        <xdr:cNvSpPr txBox="1"/>
      </xdr:nvSpPr>
      <xdr:spPr>
        <a:xfrm>
          <a:off x="13506450" y="1420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768" name="ZoneTexte 767">
          <a:extLst>
            <a:ext uri="{FF2B5EF4-FFF2-40B4-BE49-F238E27FC236}">
              <a16:creationId xmlns:a16="http://schemas.microsoft.com/office/drawing/2014/main" id="{277DDE94-FF7F-43AB-A3FC-466854DA2FBC}"/>
            </a:ext>
          </a:extLst>
        </xdr:cNvPr>
        <xdr:cNvSpPr txBox="1"/>
      </xdr:nvSpPr>
      <xdr:spPr>
        <a:xfrm>
          <a:off x="13506450" y="1420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769" name="ZoneTexte 768">
          <a:extLst>
            <a:ext uri="{FF2B5EF4-FFF2-40B4-BE49-F238E27FC236}">
              <a16:creationId xmlns:a16="http://schemas.microsoft.com/office/drawing/2014/main" id="{BC1C3F97-556A-43B6-9662-9D2FEB58E724}"/>
            </a:ext>
          </a:extLst>
        </xdr:cNvPr>
        <xdr:cNvSpPr txBox="1"/>
      </xdr:nvSpPr>
      <xdr:spPr>
        <a:xfrm>
          <a:off x="13506450" y="932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770" name="ZoneTexte 769">
          <a:extLst>
            <a:ext uri="{FF2B5EF4-FFF2-40B4-BE49-F238E27FC236}">
              <a16:creationId xmlns:a16="http://schemas.microsoft.com/office/drawing/2014/main" id="{D3C5FACD-58D4-4BBD-A73B-1E1B48B32ADC}"/>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771" name="ZoneTexte 770">
          <a:extLst>
            <a:ext uri="{FF2B5EF4-FFF2-40B4-BE49-F238E27FC236}">
              <a16:creationId xmlns:a16="http://schemas.microsoft.com/office/drawing/2014/main" id="{4CE645DF-1DEE-4099-855E-23182C50AFE1}"/>
            </a:ext>
          </a:extLst>
        </xdr:cNvPr>
        <xdr:cNvSpPr txBox="1"/>
      </xdr:nvSpPr>
      <xdr:spPr>
        <a:xfrm>
          <a:off x="13506450" y="887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772" name="ZoneTexte 771">
          <a:extLst>
            <a:ext uri="{FF2B5EF4-FFF2-40B4-BE49-F238E27FC236}">
              <a16:creationId xmlns:a16="http://schemas.microsoft.com/office/drawing/2014/main" id="{B7945D37-B945-42A7-9BA3-54CCBB9C402F}"/>
            </a:ext>
          </a:extLst>
        </xdr:cNvPr>
        <xdr:cNvSpPr txBox="1"/>
      </xdr:nvSpPr>
      <xdr:spPr>
        <a:xfrm>
          <a:off x="13506450" y="7058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773" name="ZoneTexte 772">
          <a:extLst>
            <a:ext uri="{FF2B5EF4-FFF2-40B4-BE49-F238E27FC236}">
              <a16:creationId xmlns:a16="http://schemas.microsoft.com/office/drawing/2014/main" id="{AC974655-D18C-4356-ACC2-F368A7AAB7E7}"/>
            </a:ext>
          </a:extLst>
        </xdr:cNvPr>
        <xdr:cNvSpPr txBox="1"/>
      </xdr:nvSpPr>
      <xdr:spPr>
        <a:xfrm>
          <a:off x="13506450" y="887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774" name="ZoneTexte 773">
          <a:extLst>
            <a:ext uri="{FF2B5EF4-FFF2-40B4-BE49-F238E27FC236}">
              <a16:creationId xmlns:a16="http://schemas.microsoft.com/office/drawing/2014/main" id="{09DDC9D3-A8E0-44EC-8A70-0ABDC340907E}"/>
            </a:ext>
          </a:extLst>
        </xdr:cNvPr>
        <xdr:cNvSpPr txBox="1"/>
      </xdr:nvSpPr>
      <xdr:spPr>
        <a:xfrm>
          <a:off x="13506450" y="7058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75" name="ZoneTexte 774">
          <a:extLst>
            <a:ext uri="{FF2B5EF4-FFF2-40B4-BE49-F238E27FC236}">
              <a16:creationId xmlns:a16="http://schemas.microsoft.com/office/drawing/2014/main" id="{FB032374-2974-405D-9CEB-F5AD923425DD}"/>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776" name="ZoneTexte 775">
          <a:extLst>
            <a:ext uri="{FF2B5EF4-FFF2-40B4-BE49-F238E27FC236}">
              <a16:creationId xmlns:a16="http://schemas.microsoft.com/office/drawing/2014/main" id="{DE10B73A-55F9-4826-852B-5135BF6DF9B6}"/>
            </a:ext>
          </a:extLst>
        </xdr:cNvPr>
        <xdr:cNvSpPr txBox="1"/>
      </xdr:nvSpPr>
      <xdr:spPr>
        <a:xfrm>
          <a:off x="13506450" y="7453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777" name="ZoneTexte 776">
          <a:extLst>
            <a:ext uri="{FF2B5EF4-FFF2-40B4-BE49-F238E27FC236}">
              <a16:creationId xmlns:a16="http://schemas.microsoft.com/office/drawing/2014/main" id="{E848AA67-3458-46CD-A3B9-8F4F51A6FFE6}"/>
            </a:ext>
          </a:extLst>
        </xdr:cNvPr>
        <xdr:cNvSpPr txBox="1"/>
      </xdr:nvSpPr>
      <xdr:spPr>
        <a:xfrm>
          <a:off x="13506450" y="906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778" name="ZoneTexte 777">
          <a:extLst>
            <a:ext uri="{FF2B5EF4-FFF2-40B4-BE49-F238E27FC236}">
              <a16:creationId xmlns:a16="http://schemas.microsoft.com/office/drawing/2014/main" id="{8F9E7FE9-D4E5-4203-B3CF-2BA1E75D1393}"/>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779" name="ZoneTexte 778">
          <a:extLst>
            <a:ext uri="{FF2B5EF4-FFF2-40B4-BE49-F238E27FC236}">
              <a16:creationId xmlns:a16="http://schemas.microsoft.com/office/drawing/2014/main" id="{753713B9-1C9C-4367-935B-C9EB900E979B}"/>
            </a:ext>
          </a:extLst>
        </xdr:cNvPr>
        <xdr:cNvSpPr txBox="1"/>
      </xdr:nvSpPr>
      <xdr:spPr>
        <a:xfrm>
          <a:off x="13506450" y="906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780" name="ZoneTexte 779">
          <a:extLst>
            <a:ext uri="{FF2B5EF4-FFF2-40B4-BE49-F238E27FC236}">
              <a16:creationId xmlns:a16="http://schemas.microsoft.com/office/drawing/2014/main" id="{E84288C5-88A0-489D-926C-661AF68BE45A}"/>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63</xdr:row>
      <xdr:rowOff>128587</xdr:rowOff>
    </xdr:from>
    <xdr:ext cx="65" cy="172227"/>
    <xdr:sp macro="" textlink="">
      <xdr:nvSpPr>
        <xdr:cNvPr id="781" name="ZoneTexte 780">
          <a:extLst>
            <a:ext uri="{FF2B5EF4-FFF2-40B4-BE49-F238E27FC236}">
              <a16:creationId xmlns:a16="http://schemas.microsoft.com/office/drawing/2014/main" id="{3E30503E-1DC6-43CD-AF07-DBDE8C9CF45A}"/>
            </a:ext>
          </a:extLst>
        </xdr:cNvPr>
        <xdr:cNvSpPr txBox="1"/>
      </xdr:nvSpPr>
      <xdr:spPr>
        <a:xfrm>
          <a:off x="13506450" y="1515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82" name="ZoneTexte 781">
          <a:extLst>
            <a:ext uri="{FF2B5EF4-FFF2-40B4-BE49-F238E27FC236}">
              <a16:creationId xmlns:a16="http://schemas.microsoft.com/office/drawing/2014/main" id="{56A41FDA-3EE4-40BB-A9D5-24660C730DE8}"/>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83" name="ZoneTexte 782">
          <a:extLst>
            <a:ext uri="{FF2B5EF4-FFF2-40B4-BE49-F238E27FC236}">
              <a16:creationId xmlns:a16="http://schemas.microsoft.com/office/drawing/2014/main" id="{5615051F-B45E-48BD-AA69-D5714C8870CE}"/>
            </a:ext>
          </a:extLst>
        </xdr:cNvPr>
        <xdr:cNvSpPr txBox="1"/>
      </xdr:nvSpPr>
      <xdr:spPr>
        <a:xfrm>
          <a:off x="13506450" y="1477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0</xdr:rowOff>
    </xdr:from>
    <xdr:ext cx="65" cy="172227"/>
    <xdr:sp macro="" textlink="">
      <xdr:nvSpPr>
        <xdr:cNvPr id="784" name="ZoneTexte 783">
          <a:extLst>
            <a:ext uri="{FF2B5EF4-FFF2-40B4-BE49-F238E27FC236}">
              <a16:creationId xmlns:a16="http://schemas.microsoft.com/office/drawing/2014/main" id="{6879587E-EB3A-46B7-B6D3-56AC4B880D47}"/>
            </a:ext>
          </a:extLst>
        </xdr:cNvPr>
        <xdr:cNvSpPr txBox="1"/>
      </xdr:nvSpPr>
      <xdr:spPr>
        <a:xfrm>
          <a:off x="13506450" y="1343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785" name="ZoneTexte 784">
          <a:extLst>
            <a:ext uri="{FF2B5EF4-FFF2-40B4-BE49-F238E27FC236}">
              <a16:creationId xmlns:a16="http://schemas.microsoft.com/office/drawing/2014/main" id="{D18A4588-4598-4332-9E3A-899E3A760229}"/>
            </a:ext>
          </a:extLst>
        </xdr:cNvPr>
        <xdr:cNvSpPr txBox="1"/>
      </xdr:nvSpPr>
      <xdr:spPr>
        <a:xfrm>
          <a:off x="13506450" y="14778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0</xdr:rowOff>
    </xdr:from>
    <xdr:ext cx="65" cy="172227"/>
    <xdr:sp macro="" textlink="">
      <xdr:nvSpPr>
        <xdr:cNvPr id="786" name="ZoneTexte 785">
          <a:extLst>
            <a:ext uri="{FF2B5EF4-FFF2-40B4-BE49-F238E27FC236}">
              <a16:creationId xmlns:a16="http://schemas.microsoft.com/office/drawing/2014/main" id="{D24FA3A3-ADD6-4E05-B336-CC03FDAB0F9B}"/>
            </a:ext>
          </a:extLst>
        </xdr:cNvPr>
        <xdr:cNvSpPr txBox="1"/>
      </xdr:nvSpPr>
      <xdr:spPr>
        <a:xfrm>
          <a:off x="13506450" y="1343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64</xdr:row>
      <xdr:rowOff>128587</xdr:rowOff>
    </xdr:from>
    <xdr:ext cx="65" cy="172227"/>
    <xdr:sp macro="" textlink="">
      <xdr:nvSpPr>
        <xdr:cNvPr id="787" name="ZoneTexte 786">
          <a:extLst>
            <a:ext uri="{FF2B5EF4-FFF2-40B4-BE49-F238E27FC236}">
              <a16:creationId xmlns:a16="http://schemas.microsoft.com/office/drawing/2014/main" id="{117F06CE-44F4-4E34-82BB-346265B432F6}"/>
            </a:ext>
          </a:extLst>
        </xdr:cNvPr>
        <xdr:cNvSpPr txBox="1"/>
      </xdr:nvSpPr>
      <xdr:spPr>
        <a:xfrm>
          <a:off x="13506450" y="15349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788" name="ZoneTexte 787">
          <a:extLst>
            <a:ext uri="{FF2B5EF4-FFF2-40B4-BE49-F238E27FC236}">
              <a16:creationId xmlns:a16="http://schemas.microsoft.com/office/drawing/2014/main" id="{66920584-E2E7-45EB-9620-5510E348DADF}"/>
            </a:ext>
          </a:extLst>
        </xdr:cNvPr>
        <xdr:cNvSpPr txBox="1"/>
      </xdr:nvSpPr>
      <xdr:spPr>
        <a:xfrm>
          <a:off x="13506450" y="137493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128587</xdr:rowOff>
    </xdr:from>
    <xdr:ext cx="65" cy="172227"/>
    <xdr:sp macro="" textlink="">
      <xdr:nvSpPr>
        <xdr:cNvPr id="789" name="ZoneTexte 788">
          <a:extLst>
            <a:ext uri="{FF2B5EF4-FFF2-40B4-BE49-F238E27FC236}">
              <a16:creationId xmlns:a16="http://schemas.microsoft.com/office/drawing/2014/main" id="{A114878B-E17C-4ABD-BB93-70D7DFC13797}"/>
            </a:ext>
          </a:extLst>
        </xdr:cNvPr>
        <xdr:cNvSpPr txBox="1"/>
      </xdr:nvSpPr>
      <xdr:spPr>
        <a:xfrm>
          <a:off x="13506450" y="1496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90" name="ZoneTexte 789">
          <a:extLst>
            <a:ext uri="{FF2B5EF4-FFF2-40B4-BE49-F238E27FC236}">
              <a16:creationId xmlns:a16="http://schemas.microsoft.com/office/drawing/2014/main" id="{473D491B-E99D-4BBF-8555-59DF885D6315}"/>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62</xdr:row>
      <xdr:rowOff>128587</xdr:rowOff>
    </xdr:from>
    <xdr:ext cx="65" cy="172227"/>
    <xdr:sp macro="" textlink="">
      <xdr:nvSpPr>
        <xdr:cNvPr id="791" name="ZoneTexte 790">
          <a:extLst>
            <a:ext uri="{FF2B5EF4-FFF2-40B4-BE49-F238E27FC236}">
              <a16:creationId xmlns:a16="http://schemas.microsoft.com/office/drawing/2014/main" id="{D12E9871-4C81-4B79-9203-1B1057ABA455}"/>
            </a:ext>
          </a:extLst>
        </xdr:cNvPr>
        <xdr:cNvSpPr txBox="1"/>
      </xdr:nvSpPr>
      <xdr:spPr>
        <a:xfrm>
          <a:off x="13506450" y="14968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792" name="ZoneTexte 791">
          <a:extLst>
            <a:ext uri="{FF2B5EF4-FFF2-40B4-BE49-F238E27FC236}">
              <a16:creationId xmlns:a16="http://schemas.microsoft.com/office/drawing/2014/main" id="{848F346C-3395-4E73-8517-2E52157DF192}"/>
            </a:ext>
          </a:extLst>
        </xdr:cNvPr>
        <xdr:cNvSpPr txBox="1"/>
      </xdr:nvSpPr>
      <xdr:spPr>
        <a:xfrm>
          <a:off x="13506450" y="13558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793" name="ZoneTexte 792">
          <a:extLst>
            <a:ext uri="{FF2B5EF4-FFF2-40B4-BE49-F238E27FC236}">
              <a16:creationId xmlns:a16="http://schemas.microsoft.com/office/drawing/2014/main" id="{A9FE1BC7-FAD4-4222-8A7A-CC8536970C18}"/>
            </a:ext>
          </a:extLst>
        </xdr:cNvPr>
        <xdr:cNvSpPr txBox="1"/>
      </xdr:nvSpPr>
      <xdr:spPr>
        <a:xfrm>
          <a:off x="13506450" y="932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794" name="ZoneTexte 793">
          <a:extLst>
            <a:ext uri="{FF2B5EF4-FFF2-40B4-BE49-F238E27FC236}">
              <a16:creationId xmlns:a16="http://schemas.microsoft.com/office/drawing/2014/main" id="{52EA6608-09ED-4140-9DCA-C2930A37AC9F}"/>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795" name="ZoneTexte 794">
          <a:extLst>
            <a:ext uri="{FF2B5EF4-FFF2-40B4-BE49-F238E27FC236}">
              <a16:creationId xmlns:a16="http://schemas.microsoft.com/office/drawing/2014/main" id="{032E8DA9-88A4-435C-8A05-4E7B5A8DE4D3}"/>
            </a:ext>
          </a:extLst>
        </xdr:cNvPr>
        <xdr:cNvSpPr txBox="1"/>
      </xdr:nvSpPr>
      <xdr:spPr>
        <a:xfrm>
          <a:off x="13506450" y="887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796" name="ZoneTexte 795">
          <a:extLst>
            <a:ext uri="{FF2B5EF4-FFF2-40B4-BE49-F238E27FC236}">
              <a16:creationId xmlns:a16="http://schemas.microsoft.com/office/drawing/2014/main" id="{A25631E6-8C18-4B57-8A06-37CD1804CE0A}"/>
            </a:ext>
          </a:extLst>
        </xdr:cNvPr>
        <xdr:cNvSpPr txBox="1"/>
      </xdr:nvSpPr>
      <xdr:spPr>
        <a:xfrm>
          <a:off x="13506450" y="7058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797" name="ZoneTexte 796">
          <a:extLst>
            <a:ext uri="{FF2B5EF4-FFF2-40B4-BE49-F238E27FC236}">
              <a16:creationId xmlns:a16="http://schemas.microsoft.com/office/drawing/2014/main" id="{69668675-E110-4332-84B4-367CBA813993}"/>
            </a:ext>
          </a:extLst>
        </xdr:cNvPr>
        <xdr:cNvSpPr txBox="1"/>
      </xdr:nvSpPr>
      <xdr:spPr>
        <a:xfrm>
          <a:off x="13506450" y="887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798" name="ZoneTexte 797">
          <a:extLst>
            <a:ext uri="{FF2B5EF4-FFF2-40B4-BE49-F238E27FC236}">
              <a16:creationId xmlns:a16="http://schemas.microsoft.com/office/drawing/2014/main" id="{A5C14007-E9CF-4A9F-8AAB-7BEBAFB2E1FD}"/>
            </a:ext>
          </a:extLst>
        </xdr:cNvPr>
        <xdr:cNvSpPr txBox="1"/>
      </xdr:nvSpPr>
      <xdr:spPr>
        <a:xfrm>
          <a:off x="13506450" y="7058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799" name="ZoneTexte 798">
          <a:extLst>
            <a:ext uri="{FF2B5EF4-FFF2-40B4-BE49-F238E27FC236}">
              <a16:creationId xmlns:a16="http://schemas.microsoft.com/office/drawing/2014/main" id="{D6228E75-E9FD-478B-AB01-73DD754DE092}"/>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800" name="ZoneTexte 799">
          <a:extLst>
            <a:ext uri="{FF2B5EF4-FFF2-40B4-BE49-F238E27FC236}">
              <a16:creationId xmlns:a16="http://schemas.microsoft.com/office/drawing/2014/main" id="{91CE2A1C-56F8-4469-A321-5BCAB203925E}"/>
            </a:ext>
          </a:extLst>
        </xdr:cNvPr>
        <xdr:cNvSpPr txBox="1"/>
      </xdr:nvSpPr>
      <xdr:spPr>
        <a:xfrm>
          <a:off x="13506450" y="7453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801" name="ZoneTexte 800">
          <a:extLst>
            <a:ext uri="{FF2B5EF4-FFF2-40B4-BE49-F238E27FC236}">
              <a16:creationId xmlns:a16="http://schemas.microsoft.com/office/drawing/2014/main" id="{DE8022C8-5608-48B1-B2EA-389C9EF5636E}"/>
            </a:ext>
          </a:extLst>
        </xdr:cNvPr>
        <xdr:cNvSpPr txBox="1"/>
      </xdr:nvSpPr>
      <xdr:spPr>
        <a:xfrm>
          <a:off x="13506450" y="906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02" name="ZoneTexte 801">
          <a:extLst>
            <a:ext uri="{FF2B5EF4-FFF2-40B4-BE49-F238E27FC236}">
              <a16:creationId xmlns:a16="http://schemas.microsoft.com/office/drawing/2014/main" id="{901CCFFC-C9BF-49EB-86B8-5AF415CA54E5}"/>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803" name="ZoneTexte 802">
          <a:extLst>
            <a:ext uri="{FF2B5EF4-FFF2-40B4-BE49-F238E27FC236}">
              <a16:creationId xmlns:a16="http://schemas.microsoft.com/office/drawing/2014/main" id="{D2A4FDFD-9DD3-4943-9097-85B67432E9EF}"/>
            </a:ext>
          </a:extLst>
        </xdr:cNvPr>
        <xdr:cNvSpPr txBox="1"/>
      </xdr:nvSpPr>
      <xdr:spPr>
        <a:xfrm>
          <a:off x="13506450" y="906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04" name="ZoneTexte 803">
          <a:extLst>
            <a:ext uri="{FF2B5EF4-FFF2-40B4-BE49-F238E27FC236}">
              <a16:creationId xmlns:a16="http://schemas.microsoft.com/office/drawing/2014/main" id="{15D0B961-D1E5-4A73-BA28-31E8A2DD1BE9}"/>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805" name="ZoneTexte 804">
          <a:extLst>
            <a:ext uri="{FF2B5EF4-FFF2-40B4-BE49-F238E27FC236}">
              <a16:creationId xmlns:a16="http://schemas.microsoft.com/office/drawing/2014/main" id="{AB4AC74B-B30D-486A-A91A-E9C3A724F389}"/>
            </a:ext>
          </a:extLst>
        </xdr:cNvPr>
        <xdr:cNvSpPr txBox="1"/>
      </xdr:nvSpPr>
      <xdr:spPr>
        <a:xfrm>
          <a:off x="13506450" y="932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06" name="ZoneTexte 805">
          <a:extLst>
            <a:ext uri="{FF2B5EF4-FFF2-40B4-BE49-F238E27FC236}">
              <a16:creationId xmlns:a16="http://schemas.microsoft.com/office/drawing/2014/main" id="{9B9E8232-F921-453C-93D6-5BF7A9355C9B}"/>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807" name="ZoneTexte 806">
          <a:extLst>
            <a:ext uri="{FF2B5EF4-FFF2-40B4-BE49-F238E27FC236}">
              <a16:creationId xmlns:a16="http://schemas.microsoft.com/office/drawing/2014/main" id="{7C4DA348-520C-4904-A820-92AF4FB1FE39}"/>
            </a:ext>
          </a:extLst>
        </xdr:cNvPr>
        <xdr:cNvSpPr txBox="1"/>
      </xdr:nvSpPr>
      <xdr:spPr>
        <a:xfrm>
          <a:off x="13506450" y="887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808" name="ZoneTexte 807">
          <a:extLst>
            <a:ext uri="{FF2B5EF4-FFF2-40B4-BE49-F238E27FC236}">
              <a16:creationId xmlns:a16="http://schemas.microsoft.com/office/drawing/2014/main" id="{4AB24F47-35B1-4620-BC3C-4B0CE24B5E3A}"/>
            </a:ext>
          </a:extLst>
        </xdr:cNvPr>
        <xdr:cNvSpPr txBox="1"/>
      </xdr:nvSpPr>
      <xdr:spPr>
        <a:xfrm>
          <a:off x="13506450" y="7058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809" name="ZoneTexte 808">
          <a:extLst>
            <a:ext uri="{FF2B5EF4-FFF2-40B4-BE49-F238E27FC236}">
              <a16:creationId xmlns:a16="http://schemas.microsoft.com/office/drawing/2014/main" id="{80913E5F-CA73-47B6-A380-0CF8742C0177}"/>
            </a:ext>
          </a:extLst>
        </xdr:cNvPr>
        <xdr:cNvSpPr txBox="1"/>
      </xdr:nvSpPr>
      <xdr:spPr>
        <a:xfrm>
          <a:off x="13506450" y="887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810" name="ZoneTexte 809">
          <a:extLst>
            <a:ext uri="{FF2B5EF4-FFF2-40B4-BE49-F238E27FC236}">
              <a16:creationId xmlns:a16="http://schemas.microsoft.com/office/drawing/2014/main" id="{7F7461B3-1FEF-4A3B-B304-11D7D57283DF}"/>
            </a:ext>
          </a:extLst>
        </xdr:cNvPr>
        <xdr:cNvSpPr txBox="1"/>
      </xdr:nvSpPr>
      <xdr:spPr>
        <a:xfrm>
          <a:off x="13506450" y="7058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11" name="ZoneTexte 810">
          <a:extLst>
            <a:ext uri="{FF2B5EF4-FFF2-40B4-BE49-F238E27FC236}">
              <a16:creationId xmlns:a16="http://schemas.microsoft.com/office/drawing/2014/main" id="{E4F0C71E-81DD-4742-BE11-1F18169606BC}"/>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812" name="ZoneTexte 811">
          <a:extLst>
            <a:ext uri="{FF2B5EF4-FFF2-40B4-BE49-F238E27FC236}">
              <a16:creationId xmlns:a16="http://schemas.microsoft.com/office/drawing/2014/main" id="{F8A2D320-0A32-42A2-B08B-61EEA720A464}"/>
            </a:ext>
          </a:extLst>
        </xdr:cNvPr>
        <xdr:cNvSpPr txBox="1"/>
      </xdr:nvSpPr>
      <xdr:spPr>
        <a:xfrm>
          <a:off x="13506450" y="7453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813" name="ZoneTexte 812">
          <a:extLst>
            <a:ext uri="{FF2B5EF4-FFF2-40B4-BE49-F238E27FC236}">
              <a16:creationId xmlns:a16="http://schemas.microsoft.com/office/drawing/2014/main" id="{E96B3741-ED62-4C92-A1F3-14D632CAD7B6}"/>
            </a:ext>
          </a:extLst>
        </xdr:cNvPr>
        <xdr:cNvSpPr txBox="1"/>
      </xdr:nvSpPr>
      <xdr:spPr>
        <a:xfrm>
          <a:off x="13506450" y="906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14" name="ZoneTexte 813">
          <a:extLst>
            <a:ext uri="{FF2B5EF4-FFF2-40B4-BE49-F238E27FC236}">
              <a16:creationId xmlns:a16="http://schemas.microsoft.com/office/drawing/2014/main" id="{1FE72625-C6A2-4E63-AE35-B9F7ACFE92B5}"/>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815" name="ZoneTexte 814">
          <a:extLst>
            <a:ext uri="{FF2B5EF4-FFF2-40B4-BE49-F238E27FC236}">
              <a16:creationId xmlns:a16="http://schemas.microsoft.com/office/drawing/2014/main" id="{4DAFB415-94D1-4FAB-9D39-48D04EBA1BB7}"/>
            </a:ext>
          </a:extLst>
        </xdr:cNvPr>
        <xdr:cNvSpPr txBox="1"/>
      </xdr:nvSpPr>
      <xdr:spPr>
        <a:xfrm>
          <a:off x="13506450" y="9063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16" name="ZoneTexte 815">
          <a:extLst>
            <a:ext uri="{FF2B5EF4-FFF2-40B4-BE49-F238E27FC236}">
              <a16:creationId xmlns:a16="http://schemas.microsoft.com/office/drawing/2014/main" id="{52952164-CE36-4B10-A54A-111E48BEE831}"/>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17" name="ZoneTexte 816">
          <a:extLst>
            <a:ext uri="{FF2B5EF4-FFF2-40B4-BE49-F238E27FC236}">
              <a16:creationId xmlns:a16="http://schemas.microsoft.com/office/drawing/2014/main" id="{D886AB81-55B7-46E2-8803-4CBE0738FEB8}"/>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18" name="ZoneTexte 817">
          <a:extLst>
            <a:ext uri="{FF2B5EF4-FFF2-40B4-BE49-F238E27FC236}">
              <a16:creationId xmlns:a16="http://schemas.microsoft.com/office/drawing/2014/main" id="{99FE1724-5A44-4015-BDBB-7F87685DD42E}"/>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19" name="ZoneTexte 818">
          <a:extLst>
            <a:ext uri="{FF2B5EF4-FFF2-40B4-BE49-F238E27FC236}">
              <a16:creationId xmlns:a16="http://schemas.microsoft.com/office/drawing/2014/main" id="{CB31E00A-CE4B-460D-850E-90665765D22D}"/>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820" name="ZoneTexte 819">
          <a:extLst>
            <a:ext uri="{FF2B5EF4-FFF2-40B4-BE49-F238E27FC236}">
              <a16:creationId xmlns:a16="http://schemas.microsoft.com/office/drawing/2014/main" id="{305C14C8-A0EC-4E3D-A139-65F30AF58792}"/>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821" name="ZoneTexte 820">
          <a:extLst>
            <a:ext uri="{FF2B5EF4-FFF2-40B4-BE49-F238E27FC236}">
              <a16:creationId xmlns:a16="http://schemas.microsoft.com/office/drawing/2014/main" id="{B39DCE3C-B2FD-45D8-AB43-EEC9232907A0}"/>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822" name="ZoneTexte 821">
          <a:extLst>
            <a:ext uri="{FF2B5EF4-FFF2-40B4-BE49-F238E27FC236}">
              <a16:creationId xmlns:a16="http://schemas.microsoft.com/office/drawing/2014/main" id="{F89A84D5-12C6-4E95-9655-25D3DC7A72C2}"/>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823" name="ZoneTexte 822">
          <a:extLst>
            <a:ext uri="{FF2B5EF4-FFF2-40B4-BE49-F238E27FC236}">
              <a16:creationId xmlns:a16="http://schemas.microsoft.com/office/drawing/2014/main" id="{E822FE01-44A8-46FB-9DD2-7079BF34291F}"/>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824" name="ZoneTexte 823">
          <a:extLst>
            <a:ext uri="{FF2B5EF4-FFF2-40B4-BE49-F238E27FC236}">
              <a16:creationId xmlns:a16="http://schemas.microsoft.com/office/drawing/2014/main" id="{014404D8-88C9-41FC-8100-F8D7ACFECF6B}"/>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825" name="ZoneTexte 824">
          <a:extLst>
            <a:ext uri="{FF2B5EF4-FFF2-40B4-BE49-F238E27FC236}">
              <a16:creationId xmlns:a16="http://schemas.microsoft.com/office/drawing/2014/main" id="{0EB263FE-1D2A-4F28-8B6D-95ED8C13D573}"/>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826" name="ZoneTexte 825">
          <a:extLst>
            <a:ext uri="{FF2B5EF4-FFF2-40B4-BE49-F238E27FC236}">
              <a16:creationId xmlns:a16="http://schemas.microsoft.com/office/drawing/2014/main" id="{0303D630-A8FC-4555-9DFB-8D8A1F461FE3}"/>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27" name="ZoneTexte 826">
          <a:extLst>
            <a:ext uri="{FF2B5EF4-FFF2-40B4-BE49-F238E27FC236}">
              <a16:creationId xmlns:a16="http://schemas.microsoft.com/office/drawing/2014/main" id="{D9B5192C-6DD5-43D5-B12A-78B23777036B}"/>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828" name="ZoneTexte 827">
          <a:extLst>
            <a:ext uri="{FF2B5EF4-FFF2-40B4-BE49-F238E27FC236}">
              <a16:creationId xmlns:a16="http://schemas.microsoft.com/office/drawing/2014/main" id="{D8391F67-FA6F-43E4-B50B-0B3DBD7CA866}"/>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29" name="ZoneTexte 828">
          <a:extLst>
            <a:ext uri="{FF2B5EF4-FFF2-40B4-BE49-F238E27FC236}">
              <a16:creationId xmlns:a16="http://schemas.microsoft.com/office/drawing/2014/main" id="{4418E24A-9E12-40CF-88C8-2EAEF75A099A}"/>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830" name="ZoneTexte 829">
          <a:extLst>
            <a:ext uri="{FF2B5EF4-FFF2-40B4-BE49-F238E27FC236}">
              <a16:creationId xmlns:a16="http://schemas.microsoft.com/office/drawing/2014/main" id="{74D11950-C6F5-46EB-AA32-ADEEE506E3A4}"/>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31" name="ZoneTexte 830">
          <a:extLst>
            <a:ext uri="{FF2B5EF4-FFF2-40B4-BE49-F238E27FC236}">
              <a16:creationId xmlns:a16="http://schemas.microsoft.com/office/drawing/2014/main" id="{7428F0DD-5A6A-41D8-8CCE-7DCA6336FC28}"/>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32" name="ZoneTexte 831">
          <a:extLst>
            <a:ext uri="{FF2B5EF4-FFF2-40B4-BE49-F238E27FC236}">
              <a16:creationId xmlns:a16="http://schemas.microsoft.com/office/drawing/2014/main" id="{506E5B14-B118-4875-89F5-0E4F9977DA44}"/>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33" name="ZoneTexte 832">
          <a:extLst>
            <a:ext uri="{FF2B5EF4-FFF2-40B4-BE49-F238E27FC236}">
              <a16:creationId xmlns:a16="http://schemas.microsoft.com/office/drawing/2014/main" id="{03EAE596-C5A0-45FF-8DAD-866E997FEEF4}"/>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834" name="ZoneTexte 833">
          <a:extLst>
            <a:ext uri="{FF2B5EF4-FFF2-40B4-BE49-F238E27FC236}">
              <a16:creationId xmlns:a16="http://schemas.microsoft.com/office/drawing/2014/main" id="{4AFF4411-34D9-4A97-85DB-8A46F83541D5}"/>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35" name="ZoneTexte 834">
          <a:extLst>
            <a:ext uri="{FF2B5EF4-FFF2-40B4-BE49-F238E27FC236}">
              <a16:creationId xmlns:a16="http://schemas.microsoft.com/office/drawing/2014/main" id="{337A9841-1B07-492D-A421-5F06A65ABEEF}"/>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36" name="ZoneTexte 835">
          <a:extLst>
            <a:ext uri="{FF2B5EF4-FFF2-40B4-BE49-F238E27FC236}">
              <a16:creationId xmlns:a16="http://schemas.microsoft.com/office/drawing/2014/main" id="{FD2372D0-EC70-406E-84D0-3532F0132EDC}"/>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37" name="ZoneTexte 836">
          <a:extLst>
            <a:ext uri="{FF2B5EF4-FFF2-40B4-BE49-F238E27FC236}">
              <a16:creationId xmlns:a16="http://schemas.microsoft.com/office/drawing/2014/main" id="{E9077BDF-B97A-4A50-B5E2-4F235DED57C5}"/>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38" name="ZoneTexte 837">
          <a:extLst>
            <a:ext uri="{FF2B5EF4-FFF2-40B4-BE49-F238E27FC236}">
              <a16:creationId xmlns:a16="http://schemas.microsoft.com/office/drawing/2014/main" id="{1CD98B0F-0AE0-41BC-9B51-ECB87380C261}"/>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839" name="ZoneTexte 838">
          <a:extLst>
            <a:ext uri="{FF2B5EF4-FFF2-40B4-BE49-F238E27FC236}">
              <a16:creationId xmlns:a16="http://schemas.microsoft.com/office/drawing/2014/main" id="{F8F02AE4-4FE0-428A-ACBA-CFD30C67E3E3}"/>
            </a:ext>
          </a:extLst>
        </xdr:cNvPr>
        <xdr:cNvSpPr txBox="1"/>
      </xdr:nvSpPr>
      <xdr:spPr>
        <a:xfrm>
          <a:off x="13506450" y="952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0" name="ZoneTexte 839">
          <a:extLst>
            <a:ext uri="{FF2B5EF4-FFF2-40B4-BE49-F238E27FC236}">
              <a16:creationId xmlns:a16="http://schemas.microsoft.com/office/drawing/2014/main" id="{A8A9DA34-D20F-4ED5-9166-DBC546710C67}"/>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1" name="ZoneTexte 840">
          <a:extLst>
            <a:ext uri="{FF2B5EF4-FFF2-40B4-BE49-F238E27FC236}">
              <a16:creationId xmlns:a16="http://schemas.microsoft.com/office/drawing/2014/main" id="{2011B225-146D-4BD9-B639-B3FDDBDFE0E0}"/>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2" name="ZoneTexte 841">
          <a:extLst>
            <a:ext uri="{FF2B5EF4-FFF2-40B4-BE49-F238E27FC236}">
              <a16:creationId xmlns:a16="http://schemas.microsoft.com/office/drawing/2014/main" id="{1527873F-A598-4C70-A6C9-EFAE315F1CF1}"/>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3" name="ZoneTexte 842">
          <a:extLst>
            <a:ext uri="{FF2B5EF4-FFF2-40B4-BE49-F238E27FC236}">
              <a16:creationId xmlns:a16="http://schemas.microsoft.com/office/drawing/2014/main" id="{D552E851-2F1A-4E87-85A3-F542B29CF7A2}"/>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4" name="ZoneTexte 843">
          <a:extLst>
            <a:ext uri="{FF2B5EF4-FFF2-40B4-BE49-F238E27FC236}">
              <a16:creationId xmlns:a16="http://schemas.microsoft.com/office/drawing/2014/main" id="{0184745A-099D-43C6-A731-80AC789AFA95}"/>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45" name="ZoneTexte 844">
          <a:extLst>
            <a:ext uri="{FF2B5EF4-FFF2-40B4-BE49-F238E27FC236}">
              <a16:creationId xmlns:a16="http://schemas.microsoft.com/office/drawing/2014/main" id="{1C0FD0C8-FCAB-48C2-92F5-8C66DAB9749A}"/>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6" name="ZoneTexte 845">
          <a:extLst>
            <a:ext uri="{FF2B5EF4-FFF2-40B4-BE49-F238E27FC236}">
              <a16:creationId xmlns:a16="http://schemas.microsoft.com/office/drawing/2014/main" id="{E6E44F6F-94AD-4CA6-A401-2B6CF68CA026}"/>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47" name="ZoneTexte 846">
          <a:extLst>
            <a:ext uri="{FF2B5EF4-FFF2-40B4-BE49-F238E27FC236}">
              <a16:creationId xmlns:a16="http://schemas.microsoft.com/office/drawing/2014/main" id="{3703B31A-85B6-4408-8F2F-49674AFD89A1}"/>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848" name="ZoneTexte 847">
          <a:extLst>
            <a:ext uri="{FF2B5EF4-FFF2-40B4-BE49-F238E27FC236}">
              <a16:creationId xmlns:a16="http://schemas.microsoft.com/office/drawing/2014/main" id="{76038609-D485-458F-B0A3-3358959499DF}"/>
            </a:ext>
          </a:extLst>
        </xdr:cNvPr>
        <xdr:cNvSpPr txBox="1"/>
      </xdr:nvSpPr>
      <xdr:spPr>
        <a:xfrm>
          <a:off x="13506450" y="971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49" name="ZoneTexte 848">
          <a:extLst>
            <a:ext uri="{FF2B5EF4-FFF2-40B4-BE49-F238E27FC236}">
              <a16:creationId xmlns:a16="http://schemas.microsoft.com/office/drawing/2014/main" id="{0850067D-B3BD-43F7-B78C-B6BF1176FC20}"/>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0" name="ZoneTexte 849">
          <a:extLst>
            <a:ext uri="{FF2B5EF4-FFF2-40B4-BE49-F238E27FC236}">
              <a16:creationId xmlns:a16="http://schemas.microsoft.com/office/drawing/2014/main" id="{8D9B7421-4CE0-4C90-9CF8-AE8AF5E0BB58}"/>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1" name="ZoneTexte 850">
          <a:extLst>
            <a:ext uri="{FF2B5EF4-FFF2-40B4-BE49-F238E27FC236}">
              <a16:creationId xmlns:a16="http://schemas.microsoft.com/office/drawing/2014/main" id="{DE96D426-9C3E-4856-AEFD-6D0137E26D16}"/>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2" name="ZoneTexte 851">
          <a:extLst>
            <a:ext uri="{FF2B5EF4-FFF2-40B4-BE49-F238E27FC236}">
              <a16:creationId xmlns:a16="http://schemas.microsoft.com/office/drawing/2014/main" id="{9B771105-93CD-4081-BB79-EF0C38C57CFC}"/>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3" name="ZoneTexte 852">
          <a:extLst>
            <a:ext uri="{FF2B5EF4-FFF2-40B4-BE49-F238E27FC236}">
              <a16:creationId xmlns:a16="http://schemas.microsoft.com/office/drawing/2014/main" id="{70DE8837-7879-471F-A288-231C85E06E13}"/>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4" name="ZoneTexte 853">
          <a:extLst>
            <a:ext uri="{FF2B5EF4-FFF2-40B4-BE49-F238E27FC236}">
              <a16:creationId xmlns:a16="http://schemas.microsoft.com/office/drawing/2014/main" id="{53711717-89E8-4A87-B3D3-255D5CDD81B9}"/>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5" name="ZoneTexte 854">
          <a:extLst>
            <a:ext uri="{FF2B5EF4-FFF2-40B4-BE49-F238E27FC236}">
              <a16:creationId xmlns:a16="http://schemas.microsoft.com/office/drawing/2014/main" id="{24BD3878-CE1B-4A87-A8BF-D717D9186564}"/>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6" name="ZoneTexte 855">
          <a:extLst>
            <a:ext uri="{FF2B5EF4-FFF2-40B4-BE49-F238E27FC236}">
              <a16:creationId xmlns:a16="http://schemas.microsoft.com/office/drawing/2014/main" id="{183487A4-19D2-413E-9502-17AEC32834CD}"/>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57" name="ZoneTexte 856">
          <a:extLst>
            <a:ext uri="{FF2B5EF4-FFF2-40B4-BE49-F238E27FC236}">
              <a16:creationId xmlns:a16="http://schemas.microsoft.com/office/drawing/2014/main" id="{F8994AC8-F652-4ACC-B82A-0C34D5C15DDA}"/>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8" name="ZoneTexte 857">
          <a:extLst>
            <a:ext uri="{FF2B5EF4-FFF2-40B4-BE49-F238E27FC236}">
              <a16:creationId xmlns:a16="http://schemas.microsoft.com/office/drawing/2014/main" id="{E5575A9D-0B52-42DC-BC93-8E8F40ADB6B5}"/>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59" name="ZoneTexte 858">
          <a:extLst>
            <a:ext uri="{FF2B5EF4-FFF2-40B4-BE49-F238E27FC236}">
              <a16:creationId xmlns:a16="http://schemas.microsoft.com/office/drawing/2014/main" id="{D4F9AC76-C9C9-4499-9A58-CCA7EE5DC4BB}"/>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60" name="ZoneTexte 859">
          <a:extLst>
            <a:ext uri="{FF2B5EF4-FFF2-40B4-BE49-F238E27FC236}">
              <a16:creationId xmlns:a16="http://schemas.microsoft.com/office/drawing/2014/main" id="{0F6068FF-D1A6-4AAF-862B-74BF1CC7F3A1}"/>
            </a:ext>
          </a:extLst>
        </xdr:cNvPr>
        <xdr:cNvSpPr txBox="1"/>
      </xdr:nvSpPr>
      <xdr:spPr>
        <a:xfrm>
          <a:off x="13506450" y="990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1" name="ZoneTexte 860">
          <a:extLst>
            <a:ext uri="{FF2B5EF4-FFF2-40B4-BE49-F238E27FC236}">
              <a16:creationId xmlns:a16="http://schemas.microsoft.com/office/drawing/2014/main" id="{4C991C1B-FB4F-44E0-8664-DAE9116DD9F2}"/>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2" name="ZoneTexte 861">
          <a:extLst>
            <a:ext uri="{FF2B5EF4-FFF2-40B4-BE49-F238E27FC236}">
              <a16:creationId xmlns:a16="http://schemas.microsoft.com/office/drawing/2014/main" id="{1AFD0B4B-6036-4A65-B811-9A0B970F9767}"/>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3" name="ZoneTexte 862">
          <a:extLst>
            <a:ext uri="{FF2B5EF4-FFF2-40B4-BE49-F238E27FC236}">
              <a16:creationId xmlns:a16="http://schemas.microsoft.com/office/drawing/2014/main" id="{344A52CE-AA7F-44A7-807A-882A042D3FF6}"/>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4" name="ZoneTexte 863">
          <a:extLst>
            <a:ext uri="{FF2B5EF4-FFF2-40B4-BE49-F238E27FC236}">
              <a16:creationId xmlns:a16="http://schemas.microsoft.com/office/drawing/2014/main" id="{0F84F720-328A-4E8E-B5A1-E9500C2610D3}"/>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5" name="ZoneTexte 864">
          <a:extLst>
            <a:ext uri="{FF2B5EF4-FFF2-40B4-BE49-F238E27FC236}">
              <a16:creationId xmlns:a16="http://schemas.microsoft.com/office/drawing/2014/main" id="{0AEDB316-A381-4720-BCE8-1DA3658DA02C}"/>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6" name="ZoneTexte 865">
          <a:extLst>
            <a:ext uri="{FF2B5EF4-FFF2-40B4-BE49-F238E27FC236}">
              <a16:creationId xmlns:a16="http://schemas.microsoft.com/office/drawing/2014/main" id="{DDF669DB-6CFB-4235-AF93-6334D75120A7}"/>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7" name="ZoneTexte 866">
          <a:extLst>
            <a:ext uri="{FF2B5EF4-FFF2-40B4-BE49-F238E27FC236}">
              <a16:creationId xmlns:a16="http://schemas.microsoft.com/office/drawing/2014/main" id="{B6258A8A-E280-4E56-B208-51F6C45455F6}"/>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8" name="ZoneTexte 867">
          <a:extLst>
            <a:ext uri="{FF2B5EF4-FFF2-40B4-BE49-F238E27FC236}">
              <a16:creationId xmlns:a16="http://schemas.microsoft.com/office/drawing/2014/main" id="{5F7EA07F-3F38-48CF-B46E-BBD4D379F542}"/>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69" name="ZoneTexte 868">
          <a:extLst>
            <a:ext uri="{FF2B5EF4-FFF2-40B4-BE49-F238E27FC236}">
              <a16:creationId xmlns:a16="http://schemas.microsoft.com/office/drawing/2014/main" id="{94B450F7-4D89-4F1E-8E63-5B8804748105}"/>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70" name="ZoneTexte 869">
          <a:extLst>
            <a:ext uri="{FF2B5EF4-FFF2-40B4-BE49-F238E27FC236}">
              <a16:creationId xmlns:a16="http://schemas.microsoft.com/office/drawing/2014/main" id="{DE9B57E0-9E67-4D6D-BFE1-E486D8FABCF7}"/>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1" name="ZoneTexte 870">
          <a:extLst>
            <a:ext uri="{FF2B5EF4-FFF2-40B4-BE49-F238E27FC236}">
              <a16:creationId xmlns:a16="http://schemas.microsoft.com/office/drawing/2014/main" id="{5CD72C5A-6A92-4452-9511-CC5C77DE0A40}"/>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72" name="ZoneTexte 871">
          <a:extLst>
            <a:ext uri="{FF2B5EF4-FFF2-40B4-BE49-F238E27FC236}">
              <a16:creationId xmlns:a16="http://schemas.microsoft.com/office/drawing/2014/main" id="{AD7A419E-5712-4AA8-BA27-43A5BC5BF0DE}"/>
            </a:ext>
          </a:extLst>
        </xdr:cNvPr>
        <xdr:cNvSpPr txBox="1"/>
      </xdr:nvSpPr>
      <xdr:spPr>
        <a:xfrm>
          <a:off x="13506450" y="1009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3" name="ZoneTexte 872">
          <a:extLst>
            <a:ext uri="{FF2B5EF4-FFF2-40B4-BE49-F238E27FC236}">
              <a16:creationId xmlns:a16="http://schemas.microsoft.com/office/drawing/2014/main" id="{8F2108E6-009E-4563-A6D5-1D4AEABE1384}"/>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4" name="ZoneTexte 873">
          <a:extLst>
            <a:ext uri="{FF2B5EF4-FFF2-40B4-BE49-F238E27FC236}">
              <a16:creationId xmlns:a16="http://schemas.microsoft.com/office/drawing/2014/main" id="{8DC9D019-A182-4E95-9413-1AE8AD75E6FD}"/>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5" name="ZoneTexte 874">
          <a:extLst>
            <a:ext uri="{FF2B5EF4-FFF2-40B4-BE49-F238E27FC236}">
              <a16:creationId xmlns:a16="http://schemas.microsoft.com/office/drawing/2014/main" id="{5D96C9B7-E8C1-4FAA-8A54-47AC8FC6154A}"/>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6" name="ZoneTexte 875">
          <a:extLst>
            <a:ext uri="{FF2B5EF4-FFF2-40B4-BE49-F238E27FC236}">
              <a16:creationId xmlns:a16="http://schemas.microsoft.com/office/drawing/2014/main" id="{CB9D251F-6DBB-4C31-8225-8C18AA8C0846}"/>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7" name="ZoneTexte 876">
          <a:extLst>
            <a:ext uri="{FF2B5EF4-FFF2-40B4-BE49-F238E27FC236}">
              <a16:creationId xmlns:a16="http://schemas.microsoft.com/office/drawing/2014/main" id="{624281F8-47C3-4A83-AD2C-18E53DC9A7C3}"/>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8" name="ZoneTexte 877">
          <a:extLst>
            <a:ext uri="{FF2B5EF4-FFF2-40B4-BE49-F238E27FC236}">
              <a16:creationId xmlns:a16="http://schemas.microsoft.com/office/drawing/2014/main" id="{3F0C7597-F85D-4376-99D5-C05F8FBC44C7}"/>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79" name="ZoneTexte 878">
          <a:extLst>
            <a:ext uri="{FF2B5EF4-FFF2-40B4-BE49-F238E27FC236}">
              <a16:creationId xmlns:a16="http://schemas.microsoft.com/office/drawing/2014/main" id="{1C145B26-7795-46C1-93FE-0C60DBF7C67D}"/>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80" name="ZoneTexte 879">
          <a:extLst>
            <a:ext uri="{FF2B5EF4-FFF2-40B4-BE49-F238E27FC236}">
              <a16:creationId xmlns:a16="http://schemas.microsoft.com/office/drawing/2014/main" id="{22D05609-9D82-4DAE-887F-F469B956D5B6}"/>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1" name="ZoneTexte 880">
          <a:extLst>
            <a:ext uri="{FF2B5EF4-FFF2-40B4-BE49-F238E27FC236}">
              <a16:creationId xmlns:a16="http://schemas.microsoft.com/office/drawing/2014/main" id="{2CCE7320-9FAB-4A0F-B12A-F801023AC211}"/>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82" name="ZoneTexte 881">
          <a:extLst>
            <a:ext uri="{FF2B5EF4-FFF2-40B4-BE49-F238E27FC236}">
              <a16:creationId xmlns:a16="http://schemas.microsoft.com/office/drawing/2014/main" id="{F715982E-BC11-4D79-9144-20873B1A7C14}"/>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3" name="ZoneTexte 882">
          <a:extLst>
            <a:ext uri="{FF2B5EF4-FFF2-40B4-BE49-F238E27FC236}">
              <a16:creationId xmlns:a16="http://schemas.microsoft.com/office/drawing/2014/main" id="{82861DAB-212E-4C14-9387-26ACF5AA8BB5}"/>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84" name="ZoneTexte 883">
          <a:extLst>
            <a:ext uri="{FF2B5EF4-FFF2-40B4-BE49-F238E27FC236}">
              <a16:creationId xmlns:a16="http://schemas.microsoft.com/office/drawing/2014/main" id="{6A6136CD-3617-4CF4-B239-303703DFD296}"/>
            </a:ext>
          </a:extLst>
        </xdr:cNvPr>
        <xdr:cNvSpPr txBox="1"/>
      </xdr:nvSpPr>
      <xdr:spPr>
        <a:xfrm>
          <a:off x="13506450" y="1028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5" name="ZoneTexte 884">
          <a:extLst>
            <a:ext uri="{FF2B5EF4-FFF2-40B4-BE49-F238E27FC236}">
              <a16:creationId xmlns:a16="http://schemas.microsoft.com/office/drawing/2014/main" id="{623AD0F8-D2AB-4FB8-BC91-B8C63B2C0A93}"/>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6" name="ZoneTexte 885">
          <a:extLst>
            <a:ext uri="{FF2B5EF4-FFF2-40B4-BE49-F238E27FC236}">
              <a16:creationId xmlns:a16="http://schemas.microsoft.com/office/drawing/2014/main" id="{EB1EBA8A-7261-4604-B90C-105305A11AD3}"/>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7" name="ZoneTexte 886">
          <a:extLst>
            <a:ext uri="{FF2B5EF4-FFF2-40B4-BE49-F238E27FC236}">
              <a16:creationId xmlns:a16="http://schemas.microsoft.com/office/drawing/2014/main" id="{8D6906AE-3E40-4A7C-B83F-C2D8541A3B56}"/>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8" name="ZoneTexte 887">
          <a:extLst>
            <a:ext uri="{FF2B5EF4-FFF2-40B4-BE49-F238E27FC236}">
              <a16:creationId xmlns:a16="http://schemas.microsoft.com/office/drawing/2014/main" id="{1EE38285-EA19-4F33-A50B-9A1E52985223}"/>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89" name="ZoneTexte 888">
          <a:extLst>
            <a:ext uri="{FF2B5EF4-FFF2-40B4-BE49-F238E27FC236}">
              <a16:creationId xmlns:a16="http://schemas.microsoft.com/office/drawing/2014/main" id="{4B1C7F1A-0607-4FE9-9AA8-21B13844BE40}"/>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90" name="ZoneTexte 889">
          <a:extLst>
            <a:ext uri="{FF2B5EF4-FFF2-40B4-BE49-F238E27FC236}">
              <a16:creationId xmlns:a16="http://schemas.microsoft.com/office/drawing/2014/main" id="{A40007EF-DF86-441C-B282-74326164AC97}"/>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91" name="ZoneTexte 890">
          <a:extLst>
            <a:ext uri="{FF2B5EF4-FFF2-40B4-BE49-F238E27FC236}">
              <a16:creationId xmlns:a16="http://schemas.microsoft.com/office/drawing/2014/main" id="{3E29E821-29D2-44B6-A2B6-59D18A406AD6}"/>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92" name="ZoneTexte 891">
          <a:extLst>
            <a:ext uri="{FF2B5EF4-FFF2-40B4-BE49-F238E27FC236}">
              <a16:creationId xmlns:a16="http://schemas.microsoft.com/office/drawing/2014/main" id="{DF146A8F-B6F1-45EC-8123-8DC12F5BCC96}"/>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893" name="ZoneTexte 892">
          <a:extLst>
            <a:ext uri="{FF2B5EF4-FFF2-40B4-BE49-F238E27FC236}">
              <a16:creationId xmlns:a16="http://schemas.microsoft.com/office/drawing/2014/main" id="{A1CB4256-B0B1-4583-8296-7B31CFB9E5CA}"/>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94" name="ZoneTexte 893">
          <a:extLst>
            <a:ext uri="{FF2B5EF4-FFF2-40B4-BE49-F238E27FC236}">
              <a16:creationId xmlns:a16="http://schemas.microsoft.com/office/drawing/2014/main" id="{DFD13520-AE49-4D04-A0F4-618DEDC2D447}"/>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895" name="ZoneTexte 894">
          <a:extLst>
            <a:ext uri="{FF2B5EF4-FFF2-40B4-BE49-F238E27FC236}">
              <a16:creationId xmlns:a16="http://schemas.microsoft.com/office/drawing/2014/main" id="{8C4D344E-5882-44B5-B5C5-DBCFC553C264}"/>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96" name="ZoneTexte 895">
          <a:extLst>
            <a:ext uri="{FF2B5EF4-FFF2-40B4-BE49-F238E27FC236}">
              <a16:creationId xmlns:a16="http://schemas.microsoft.com/office/drawing/2014/main" id="{732F84E1-1734-48A5-9342-F486E8A16B4A}"/>
            </a:ext>
          </a:extLst>
        </xdr:cNvPr>
        <xdr:cNvSpPr txBox="1"/>
      </xdr:nvSpPr>
      <xdr:spPr>
        <a:xfrm>
          <a:off x="13506450" y="1047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897" name="ZoneTexte 896">
          <a:extLst>
            <a:ext uri="{FF2B5EF4-FFF2-40B4-BE49-F238E27FC236}">
              <a16:creationId xmlns:a16="http://schemas.microsoft.com/office/drawing/2014/main" id="{D752FB2C-E953-4540-A0C5-00BC63827ED9}"/>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898" name="ZoneTexte 897">
          <a:extLst>
            <a:ext uri="{FF2B5EF4-FFF2-40B4-BE49-F238E27FC236}">
              <a16:creationId xmlns:a16="http://schemas.microsoft.com/office/drawing/2014/main" id="{158108B7-3113-453C-8EF7-5777ED0E5FC2}"/>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899" name="ZoneTexte 898">
          <a:extLst>
            <a:ext uri="{FF2B5EF4-FFF2-40B4-BE49-F238E27FC236}">
              <a16:creationId xmlns:a16="http://schemas.microsoft.com/office/drawing/2014/main" id="{D8B72935-E842-4151-B216-CA341FCAE827}"/>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00" name="ZoneTexte 899">
          <a:extLst>
            <a:ext uri="{FF2B5EF4-FFF2-40B4-BE49-F238E27FC236}">
              <a16:creationId xmlns:a16="http://schemas.microsoft.com/office/drawing/2014/main" id="{5AFC035A-C7FF-424A-94A8-FDDBF40D7D8C}"/>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01" name="ZoneTexte 900">
          <a:extLst>
            <a:ext uri="{FF2B5EF4-FFF2-40B4-BE49-F238E27FC236}">
              <a16:creationId xmlns:a16="http://schemas.microsoft.com/office/drawing/2014/main" id="{CDC50073-9908-42FF-8B55-3D16E6D2F926}"/>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02" name="ZoneTexte 901">
          <a:extLst>
            <a:ext uri="{FF2B5EF4-FFF2-40B4-BE49-F238E27FC236}">
              <a16:creationId xmlns:a16="http://schemas.microsoft.com/office/drawing/2014/main" id="{83741BEC-9A4F-405D-8DBA-3732539D0E0D}"/>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03" name="ZoneTexte 902">
          <a:extLst>
            <a:ext uri="{FF2B5EF4-FFF2-40B4-BE49-F238E27FC236}">
              <a16:creationId xmlns:a16="http://schemas.microsoft.com/office/drawing/2014/main" id="{1EB9B5C3-27DB-4FA4-A247-2E5A2A0B7E45}"/>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04" name="ZoneTexte 903">
          <a:extLst>
            <a:ext uri="{FF2B5EF4-FFF2-40B4-BE49-F238E27FC236}">
              <a16:creationId xmlns:a16="http://schemas.microsoft.com/office/drawing/2014/main" id="{87B642BD-DEE7-4168-BA44-3B07CA989B56}"/>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05" name="ZoneTexte 904">
          <a:extLst>
            <a:ext uri="{FF2B5EF4-FFF2-40B4-BE49-F238E27FC236}">
              <a16:creationId xmlns:a16="http://schemas.microsoft.com/office/drawing/2014/main" id="{0EE7B2A6-015E-4820-A6AC-E965393AA543}"/>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06" name="ZoneTexte 905">
          <a:extLst>
            <a:ext uri="{FF2B5EF4-FFF2-40B4-BE49-F238E27FC236}">
              <a16:creationId xmlns:a16="http://schemas.microsoft.com/office/drawing/2014/main" id="{A51E4FF1-A73B-4F3D-B8BA-0C09F277AB02}"/>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07" name="ZoneTexte 906">
          <a:extLst>
            <a:ext uri="{FF2B5EF4-FFF2-40B4-BE49-F238E27FC236}">
              <a16:creationId xmlns:a16="http://schemas.microsoft.com/office/drawing/2014/main" id="{B4F22632-11D7-4472-9780-0CD06A34E80B}"/>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08" name="ZoneTexte 907">
          <a:extLst>
            <a:ext uri="{FF2B5EF4-FFF2-40B4-BE49-F238E27FC236}">
              <a16:creationId xmlns:a16="http://schemas.microsoft.com/office/drawing/2014/main" id="{DB189DD4-059A-4E33-ACAF-617DCB7F94DF}"/>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09" name="ZoneTexte 908">
          <a:extLst>
            <a:ext uri="{FF2B5EF4-FFF2-40B4-BE49-F238E27FC236}">
              <a16:creationId xmlns:a16="http://schemas.microsoft.com/office/drawing/2014/main" id="{24BC9F38-3F1F-4195-98BA-3FAD5B532DEF}"/>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10" name="ZoneTexte 909">
          <a:extLst>
            <a:ext uri="{FF2B5EF4-FFF2-40B4-BE49-F238E27FC236}">
              <a16:creationId xmlns:a16="http://schemas.microsoft.com/office/drawing/2014/main" id="{632B26E6-3674-4A8F-8206-2A831A01BCBD}"/>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11" name="ZoneTexte 910">
          <a:extLst>
            <a:ext uri="{FF2B5EF4-FFF2-40B4-BE49-F238E27FC236}">
              <a16:creationId xmlns:a16="http://schemas.microsoft.com/office/drawing/2014/main" id="{AC5EC7C4-D48D-4B95-A471-6D45522BA64D}"/>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12" name="ZoneTexte 911">
          <a:extLst>
            <a:ext uri="{FF2B5EF4-FFF2-40B4-BE49-F238E27FC236}">
              <a16:creationId xmlns:a16="http://schemas.microsoft.com/office/drawing/2014/main" id="{86ED9C7F-E2B1-43D1-A60C-178003183B93}"/>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13" name="ZoneTexte 912">
          <a:extLst>
            <a:ext uri="{FF2B5EF4-FFF2-40B4-BE49-F238E27FC236}">
              <a16:creationId xmlns:a16="http://schemas.microsoft.com/office/drawing/2014/main" id="{341C5A1A-50DD-482F-BC65-771A74D1C2C1}"/>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14" name="ZoneTexte 913">
          <a:extLst>
            <a:ext uri="{FF2B5EF4-FFF2-40B4-BE49-F238E27FC236}">
              <a16:creationId xmlns:a16="http://schemas.microsoft.com/office/drawing/2014/main" id="{3CB2FFF6-AB9E-4E0B-8831-9E8F9A9A41B5}"/>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15" name="ZoneTexte 914">
          <a:extLst>
            <a:ext uri="{FF2B5EF4-FFF2-40B4-BE49-F238E27FC236}">
              <a16:creationId xmlns:a16="http://schemas.microsoft.com/office/drawing/2014/main" id="{85AC9B99-93B9-42D9-A307-B71C881A592A}"/>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16" name="ZoneTexte 915">
          <a:extLst>
            <a:ext uri="{FF2B5EF4-FFF2-40B4-BE49-F238E27FC236}">
              <a16:creationId xmlns:a16="http://schemas.microsoft.com/office/drawing/2014/main" id="{FA98775A-8265-4772-B203-1912AA3D72D1}"/>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17" name="ZoneTexte 916">
          <a:extLst>
            <a:ext uri="{FF2B5EF4-FFF2-40B4-BE49-F238E27FC236}">
              <a16:creationId xmlns:a16="http://schemas.microsoft.com/office/drawing/2014/main" id="{B0DAF63B-A2CD-4EF1-8E7F-11F5BE6DD33B}"/>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18" name="ZoneTexte 917">
          <a:extLst>
            <a:ext uri="{FF2B5EF4-FFF2-40B4-BE49-F238E27FC236}">
              <a16:creationId xmlns:a16="http://schemas.microsoft.com/office/drawing/2014/main" id="{1DC7772D-9C41-43D0-ACB7-D5997341082D}"/>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19" name="ZoneTexte 918">
          <a:extLst>
            <a:ext uri="{FF2B5EF4-FFF2-40B4-BE49-F238E27FC236}">
              <a16:creationId xmlns:a16="http://schemas.microsoft.com/office/drawing/2014/main" id="{ECEDDFCF-1F7E-46A2-92C1-1D95F3C8235E}"/>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20" name="ZoneTexte 919">
          <a:extLst>
            <a:ext uri="{FF2B5EF4-FFF2-40B4-BE49-F238E27FC236}">
              <a16:creationId xmlns:a16="http://schemas.microsoft.com/office/drawing/2014/main" id="{A2C3E682-0445-4B64-B385-2126A4544DFF}"/>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21" name="ZoneTexte 920">
          <a:extLst>
            <a:ext uri="{FF2B5EF4-FFF2-40B4-BE49-F238E27FC236}">
              <a16:creationId xmlns:a16="http://schemas.microsoft.com/office/drawing/2014/main" id="{18AD9503-F2B3-4B4A-8A5C-53895756AFE6}"/>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22" name="ZoneTexte 921">
          <a:extLst>
            <a:ext uri="{FF2B5EF4-FFF2-40B4-BE49-F238E27FC236}">
              <a16:creationId xmlns:a16="http://schemas.microsoft.com/office/drawing/2014/main" id="{AB8E5BA8-6BA0-48D1-A241-1525125025C1}"/>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23" name="ZoneTexte 922">
          <a:extLst>
            <a:ext uri="{FF2B5EF4-FFF2-40B4-BE49-F238E27FC236}">
              <a16:creationId xmlns:a16="http://schemas.microsoft.com/office/drawing/2014/main" id="{41CAB51C-F11B-4DCF-B7CF-07DBC88CF67B}"/>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24" name="ZoneTexte 923">
          <a:extLst>
            <a:ext uri="{FF2B5EF4-FFF2-40B4-BE49-F238E27FC236}">
              <a16:creationId xmlns:a16="http://schemas.microsoft.com/office/drawing/2014/main" id="{47FF3287-B9EF-44CA-9E48-6C01081E60FB}"/>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25" name="ZoneTexte 924">
          <a:extLst>
            <a:ext uri="{FF2B5EF4-FFF2-40B4-BE49-F238E27FC236}">
              <a16:creationId xmlns:a16="http://schemas.microsoft.com/office/drawing/2014/main" id="{38D9D754-B8B8-452A-9DA5-ED0D824F86B6}"/>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26" name="ZoneTexte 925">
          <a:extLst>
            <a:ext uri="{FF2B5EF4-FFF2-40B4-BE49-F238E27FC236}">
              <a16:creationId xmlns:a16="http://schemas.microsoft.com/office/drawing/2014/main" id="{A5EEB77A-844D-4FD5-B0C3-A5D7B655F7A3}"/>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27" name="ZoneTexte 926">
          <a:extLst>
            <a:ext uri="{FF2B5EF4-FFF2-40B4-BE49-F238E27FC236}">
              <a16:creationId xmlns:a16="http://schemas.microsoft.com/office/drawing/2014/main" id="{B2D93C8D-CF71-48B2-BB5C-68F299700A90}"/>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28" name="ZoneTexte 927">
          <a:extLst>
            <a:ext uri="{FF2B5EF4-FFF2-40B4-BE49-F238E27FC236}">
              <a16:creationId xmlns:a16="http://schemas.microsoft.com/office/drawing/2014/main" id="{D8640EED-28AC-4B13-94C0-87D00F8356BE}"/>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29" name="ZoneTexte 928">
          <a:extLst>
            <a:ext uri="{FF2B5EF4-FFF2-40B4-BE49-F238E27FC236}">
              <a16:creationId xmlns:a16="http://schemas.microsoft.com/office/drawing/2014/main" id="{48F47207-260F-4C72-A6F1-0E49683EE820}"/>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30" name="ZoneTexte 929">
          <a:extLst>
            <a:ext uri="{FF2B5EF4-FFF2-40B4-BE49-F238E27FC236}">
              <a16:creationId xmlns:a16="http://schemas.microsoft.com/office/drawing/2014/main" id="{C1F5A889-00FD-4189-8EBF-6A7D9A0779D2}"/>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31" name="ZoneTexte 930">
          <a:extLst>
            <a:ext uri="{FF2B5EF4-FFF2-40B4-BE49-F238E27FC236}">
              <a16:creationId xmlns:a16="http://schemas.microsoft.com/office/drawing/2014/main" id="{2DF6C716-BC11-443E-81B8-573AEB5AD82D}"/>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0</xdr:rowOff>
    </xdr:from>
    <xdr:ext cx="65" cy="172227"/>
    <xdr:sp macro="" textlink="">
      <xdr:nvSpPr>
        <xdr:cNvPr id="932" name="ZoneTexte 931">
          <a:extLst>
            <a:ext uri="{FF2B5EF4-FFF2-40B4-BE49-F238E27FC236}">
              <a16:creationId xmlns:a16="http://schemas.microsoft.com/office/drawing/2014/main" id="{DB27CFD0-3E8D-460D-9403-36B6C2E0AA0C}"/>
            </a:ext>
          </a:extLst>
        </xdr:cNvPr>
        <xdr:cNvSpPr txBox="1"/>
      </xdr:nvSpPr>
      <xdr:spPr>
        <a:xfrm>
          <a:off x="13506450" y="1053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33" name="ZoneTexte 932">
          <a:extLst>
            <a:ext uri="{FF2B5EF4-FFF2-40B4-BE49-F238E27FC236}">
              <a16:creationId xmlns:a16="http://schemas.microsoft.com/office/drawing/2014/main" id="{AF32684D-966B-472D-BCFD-8DF6A5E626C3}"/>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34" name="ZoneTexte 933">
          <a:extLst>
            <a:ext uri="{FF2B5EF4-FFF2-40B4-BE49-F238E27FC236}">
              <a16:creationId xmlns:a16="http://schemas.microsoft.com/office/drawing/2014/main" id="{BD387004-2EEC-42FE-AA45-19C7A6546DDB}"/>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35" name="ZoneTexte 934">
          <a:extLst>
            <a:ext uri="{FF2B5EF4-FFF2-40B4-BE49-F238E27FC236}">
              <a16:creationId xmlns:a16="http://schemas.microsoft.com/office/drawing/2014/main" id="{AE891C3F-9E90-4A90-98A6-D2547C501999}"/>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36" name="ZoneTexte 935">
          <a:extLst>
            <a:ext uri="{FF2B5EF4-FFF2-40B4-BE49-F238E27FC236}">
              <a16:creationId xmlns:a16="http://schemas.microsoft.com/office/drawing/2014/main" id="{7447A07B-83EB-45A3-9C1C-49FA52793941}"/>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37" name="ZoneTexte 936">
          <a:extLst>
            <a:ext uri="{FF2B5EF4-FFF2-40B4-BE49-F238E27FC236}">
              <a16:creationId xmlns:a16="http://schemas.microsoft.com/office/drawing/2014/main" id="{53431B5E-242E-416D-A97F-679C0DC890CE}"/>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38" name="ZoneTexte 937">
          <a:extLst>
            <a:ext uri="{FF2B5EF4-FFF2-40B4-BE49-F238E27FC236}">
              <a16:creationId xmlns:a16="http://schemas.microsoft.com/office/drawing/2014/main" id="{3287A10C-3140-495F-BC67-8F91CC34A593}"/>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39" name="ZoneTexte 938">
          <a:extLst>
            <a:ext uri="{FF2B5EF4-FFF2-40B4-BE49-F238E27FC236}">
              <a16:creationId xmlns:a16="http://schemas.microsoft.com/office/drawing/2014/main" id="{44228CCC-30DF-43BB-B77B-722CE8A9A8FB}"/>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40" name="ZoneTexte 939">
          <a:extLst>
            <a:ext uri="{FF2B5EF4-FFF2-40B4-BE49-F238E27FC236}">
              <a16:creationId xmlns:a16="http://schemas.microsoft.com/office/drawing/2014/main" id="{E92A10C1-A275-4C81-9ACB-A83E05FC581B}"/>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41" name="ZoneTexte 940">
          <a:extLst>
            <a:ext uri="{FF2B5EF4-FFF2-40B4-BE49-F238E27FC236}">
              <a16:creationId xmlns:a16="http://schemas.microsoft.com/office/drawing/2014/main" id="{E92BF9F6-F9D7-46FA-9A66-A93C47C29C32}"/>
            </a:ext>
          </a:extLst>
        </xdr:cNvPr>
        <xdr:cNvSpPr txBox="1"/>
      </xdr:nvSpPr>
      <xdr:spPr>
        <a:xfrm>
          <a:off x="13506450" y="1085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42" name="ZoneTexte 941">
          <a:extLst>
            <a:ext uri="{FF2B5EF4-FFF2-40B4-BE49-F238E27FC236}">
              <a16:creationId xmlns:a16="http://schemas.microsoft.com/office/drawing/2014/main" id="{95B1C544-59C7-42F8-8642-DD21F63BBD63}"/>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43" name="ZoneTexte 942">
          <a:extLst>
            <a:ext uri="{FF2B5EF4-FFF2-40B4-BE49-F238E27FC236}">
              <a16:creationId xmlns:a16="http://schemas.microsoft.com/office/drawing/2014/main" id="{64E0633D-363D-4C88-A925-255C42B4D8F6}"/>
            </a:ext>
          </a:extLst>
        </xdr:cNvPr>
        <xdr:cNvSpPr txBox="1"/>
      </xdr:nvSpPr>
      <xdr:spPr>
        <a:xfrm>
          <a:off x="13506450" y="1085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944" name="ZoneTexte 943">
          <a:extLst>
            <a:ext uri="{FF2B5EF4-FFF2-40B4-BE49-F238E27FC236}">
              <a16:creationId xmlns:a16="http://schemas.microsoft.com/office/drawing/2014/main" id="{E59E1B03-1773-47B6-A7FC-F651EF6CF390}"/>
            </a:ext>
          </a:extLst>
        </xdr:cNvPr>
        <xdr:cNvSpPr txBox="1"/>
      </xdr:nvSpPr>
      <xdr:spPr>
        <a:xfrm>
          <a:off x="13506450" y="1066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45" name="ZoneTexte 944">
          <a:extLst>
            <a:ext uri="{FF2B5EF4-FFF2-40B4-BE49-F238E27FC236}">
              <a16:creationId xmlns:a16="http://schemas.microsoft.com/office/drawing/2014/main" id="{4860F9EC-E030-4D83-874C-93500B147255}"/>
            </a:ext>
          </a:extLst>
        </xdr:cNvPr>
        <xdr:cNvSpPr txBox="1"/>
      </xdr:nvSpPr>
      <xdr:spPr>
        <a:xfrm>
          <a:off x="13506450" y="1085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46" name="ZoneTexte 945">
          <a:extLst>
            <a:ext uri="{FF2B5EF4-FFF2-40B4-BE49-F238E27FC236}">
              <a16:creationId xmlns:a16="http://schemas.microsoft.com/office/drawing/2014/main" id="{FB49CDB1-3D6D-4BE8-89BF-6784D771A050}"/>
            </a:ext>
          </a:extLst>
        </xdr:cNvPr>
        <xdr:cNvSpPr txBox="1"/>
      </xdr:nvSpPr>
      <xdr:spPr>
        <a:xfrm>
          <a:off x="13506450" y="1085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47" name="ZoneTexte 946">
          <a:extLst>
            <a:ext uri="{FF2B5EF4-FFF2-40B4-BE49-F238E27FC236}">
              <a16:creationId xmlns:a16="http://schemas.microsoft.com/office/drawing/2014/main" id="{3EE1F436-CE61-41AC-88FC-9EC7B0C4F4AB}"/>
            </a:ext>
          </a:extLst>
        </xdr:cNvPr>
        <xdr:cNvSpPr txBox="1"/>
      </xdr:nvSpPr>
      <xdr:spPr>
        <a:xfrm>
          <a:off x="13506450" y="1085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48" name="ZoneTexte 947">
          <a:extLst>
            <a:ext uri="{FF2B5EF4-FFF2-40B4-BE49-F238E27FC236}">
              <a16:creationId xmlns:a16="http://schemas.microsoft.com/office/drawing/2014/main" id="{92AC8AE7-2800-4EAF-BA7E-05368645403D}"/>
            </a:ext>
          </a:extLst>
        </xdr:cNvPr>
        <xdr:cNvSpPr txBox="1"/>
      </xdr:nvSpPr>
      <xdr:spPr>
        <a:xfrm>
          <a:off x="13506450" y="1085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49" name="ZoneTexte 948">
          <a:extLst>
            <a:ext uri="{FF2B5EF4-FFF2-40B4-BE49-F238E27FC236}">
              <a16:creationId xmlns:a16="http://schemas.microsoft.com/office/drawing/2014/main" id="{2AE67D1F-C339-4ACA-B41A-3B9940D08449}"/>
            </a:ext>
          </a:extLst>
        </xdr:cNvPr>
        <xdr:cNvSpPr txBox="1"/>
      </xdr:nvSpPr>
      <xdr:spPr>
        <a:xfrm>
          <a:off x="13506450" y="1085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50" name="ZoneTexte 949">
          <a:extLst>
            <a:ext uri="{FF2B5EF4-FFF2-40B4-BE49-F238E27FC236}">
              <a16:creationId xmlns:a16="http://schemas.microsoft.com/office/drawing/2014/main" id="{C518AF08-B51B-491A-9B10-A6AD49BF57B7}"/>
            </a:ext>
          </a:extLst>
        </xdr:cNvPr>
        <xdr:cNvSpPr txBox="1"/>
      </xdr:nvSpPr>
      <xdr:spPr>
        <a:xfrm>
          <a:off x="13506450" y="1085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51" name="ZoneTexte 950">
          <a:extLst>
            <a:ext uri="{FF2B5EF4-FFF2-40B4-BE49-F238E27FC236}">
              <a16:creationId xmlns:a16="http://schemas.microsoft.com/office/drawing/2014/main" id="{F8E942D8-B1D8-45EF-9CCC-6484F9EE6D2B}"/>
            </a:ext>
          </a:extLst>
        </xdr:cNvPr>
        <xdr:cNvSpPr txBox="1"/>
      </xdr:nvSpPr>
      <xdr:spPr>
        <a:xfrm>
          <a:off x="13506450" y="1085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52" name="ZoneTexte 951">
          <a:extLst>
            <a:ext uri="{FF2B5EF4-FFF2-40B4-BE49-F238E27FC236}">
              <a16:creationId xmlns:a16="http://schemas.microsoft.com/office/drawing/2014/main" id="{E19DBCCB-1A67-4680-8987-09D32ED58152}"/>
            </a:ext>
          </a:extLst>
        </xdr:cNvPr>
        <xdr:cNvSpPr txBox="1"/>
      </xdr:nvSpPr>
      <xdr:spPr>
        <a:xfrm>
          <a:off x="13506450" y="1085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53" name="ZoneTexte 952">
          <a:extLst>
            <a:ext uri="{FF2B5EF4-FFF2-40B4-BE49-F238E27FC236}">
              <a16:creationId xmlns:a16="http://schemas.microsoft.com/office/drawing/2014/main" id="{27AB698B-16F2-4DC8-8726-7122C94C77E8}"/>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54" name="ZoneTexte 953">
          <a:extLst>
            <a:ext uri="{FF2B5EF4-FFF2-40B4-BE49-F238E27FC236}">
              <a16:creationId xmlns:a16="http://schemas.microsoft.com/office/drawing/2014/main" id="{81581F85-739F-4F54-BA91-9DB955BC9202}"/>
            </a:ext>
          </a:extLst>
        </xdr:cNvPr>
        <xdr:cNvSpPr txBox="1"/>
      </xdr:nvSpPr>
      <xdr:spPr>
        <a:xfrm>
          <a:off x="13506450" y="1085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55" name="ZoneTexte 954">
          <a:extLst>
            <a:ext uri="{FF2B5EF4-FFF2-40B4-BE49-F238E27FC236}">
              <a16:creationId xmlns:a16="http://schemas.microsoft.com/office/drawing/2014/main" id="{A7B43322-67C3-4A8E-8256-D73D9D0FB5E8}"/>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956" name="ZoneTexte 955">
          <a:extLst>
            <a:ext uri="{FF2B5EF4-FFF2-40B4-BE49-F238E27FC236}">
              <a16:creationId xmlns:a16="http://schemas.microsoft.com/office/drawing/2014/main" id="{48C57FE6-B4EC-465B-9052-9391CA357FD9}"/>
            </a:ext>
          </a:extLst>
        </xdr:cNvPr>
        <xdr:cNvSpPr txBox="1"/>
      </xdr:nvSpPr>
      <xdr:spPr>
        <a:xfrm>
          <a:off x="13506450" y="1085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57" name="ZoneTexte 956">
          <a:extLst>
            <a:ext uri="{FF2B5EF4-FFF2-40B4-BE49-F238E27FC236}">
              <a16:creationId xmlns:a16="http://schemas.microsoft.com/office/drawing/2014/main" id="{86F4A029-B7E8-4EE6-9D02-28DCDC92117E}"/>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58" name="ZoneTexte 957">
          <a:extLst>
            <a:ext uri="{FF2B5EF4-FFF2-40B4-BE49-F238E27FC236}">
              <a16:creationId xmlns:a16="http://schemas.microsoft.com/office/drawing/2014/main" id="{03016B9A-DA49-4FC5-B96A-DE2FD53945EB}"/>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59" name="ZoneTexte 958">
          <a:extLst>
            <a:ext uri="{FF2B5EF4-FFF2-40B4-BE49-F238E27FC236}">
              <a16:creationId xmlns:a16="http://schemas.microsoft.com/office/drawing/2014/main" id="{4AAE91F1-BFA6-4305-8314-827E4E76BF62}"/>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60" name="ZoneTexte 959">
          <a:extLst>
            <a:ext uri="{FF2B5EF4-FFF2-40B4-BE49-F238E27FC236}">
              <a16:creationId xmlns:a16="http://schemas.microsoft.com/office/drawing/2014/main" id="{1B8BF6FB-0C51-424D-AC5A-230F2E9313E5}"/>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61" name="ZoneTexte 960">
          <a:extLst>
            <a:ext uri="{FF2B5EF4-FFF2-40B4-BE49-F238E27FC236}">
              <a16:creationId xmlns:a16="http://schemas.microsoft.com/office/drawing/2014/main" id="{6B7FFF14-E670-4217-903C-4ED963B72EC0}"/>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62" name="ZoneTexte 961">
          <a:extLst>
            <a:ext uri="{FF2B5EF4-FFF2-40B4-BE49-F238E27FC236}">
              <a16:creationId xmlns:a16="http://schemas.microsoft.com/office/drawing/2014/main" id="{CB60E251-0BA3-481B-A1F8-6076F0A2FCEF}"/>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63" name="ZoneTexte 962">
          <a:extLst>
            <a:ext uri="{FF2B5EF4-FFF2-40B4-BE49-F238E27FC236}">
              <a16:creationId xmlns:a16="http://schemas.microsoft.com/office/drawing/2014/main" id="{7CF9B497-C3EA-46CE-BF35-39A73B57325A}"/>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64" name="ZoneTexte 963">
          <a:extLst>
            <a:ext uri="{FF2B5EF4-FFF2-40B4-BE49-F238E27FC236}">
              <a16:creationId xmlns:a16="http://schemas.microsoft.com/office/drawing/2014/main" id="{8BADE0E9-E65E-4E20-9339-1D46381102B3}"/>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65" name="ZoneTexte 964">
          <a:extLst>
            <a:ext uri="{FF2B5EF4-FFF2-40B4-BE49-F238E27FC236}">
              <a16:creationId xmlns:a16="http://schemas.microsoft.com/office/drawing/2014/main" id="{15FFED3C-D827-4523-98CB-8A3C6237F37E}"/>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66" name="ZoneTexte 965">
          <a:extLst>
            <a:ext uri="{FF2B5EF4-FFF2-40B4-BE49-F238E27FC236}">
              <a16:creationId xmlns:a16="http://schemas.microsoft.com/office/drawing/2014/main" id="{B3C354C9-6CB4-4335-AB6F-7BC1F0517CF7}"/>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67" name="ZoneTexte 966">
          <a:extLst>
            <a:ext uri="{FF2B5EF4-FFF2-40B4-BE49-F238E27FC236}">
              <a16:creationId xmlns:a16="http://schemas.microsoft.com/office/drawing/2014/main" id="{D18A39B4-3691-4EA9-B504-AF961767F77F}"/>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968" name="ZoneTexte 967">
          <a:extLst>
            <a:ext uri="{FF2B5EF4-FFF2-40B4-BE49-F238E27FC236}">
              <a16:creationId xmlns:a16="http://schemas.microsoft.com/office/drawing/2014/main" id="{6912F55F-15C7-4B1A-8F9E-2B67A61FA4D1}"/>
            </a:ext>
          </a:extLst>
        </xdr:cNvPr>
        <xdr:cNvSpPr txBox="1"/>
      </xdr:nvSpPr>
      <xdr:spPr>
        <a:xfrm>
          <a:off x="13506450" y="1104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69" name="ZoneTexte 968">
          <a:extLst>
            <a:ext uri="{FF2B5EF4-FFF2-40B4-BE49-F238E27FC236}">
              <a16:creationId xmlns:a16="http://schemas.microsoft.com/office/drawing/2014/main" id="{622E50CD-4D3D-4E07-AD1D-195E1BBF72C4}"/>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70" name="ZoneTexte 969">
          <a:extLst>
            <a:ext uri="{FF2B5EF4-FFF2-40B4-BE49-F238E27FC236}">
              <a16:creationId xmlns:a16="http://schemas.microsoft.com/office/drawing/2014/main" id="{62763791-909D-4216-9AFF-077DA5DDB08B}"/>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71" name="ZoneTexte 970">
          <a:extLst>
            <a:ext uri="{FF2B5EF4-FFF2-40B4-BE49-F238E27FC236}">
              <a16:creationId xmlns:a16="http://schemas.microsoft.com/office/drawing/2014/main" id="{6932E480-C5BD-4067-B10B-415CAF51B811}"/>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72" name="ZoneTexte 971">
          <a:extLst>
            <a:ext uri="{FF2B5EF4-FFF2-40B4-BE49-F238E27FC236}">
              <a16:creationId xmlns:a16="http://schemas.microsoft.com/office/drawing/2014/main" id="{40C5F6DD-C765-4DB7-B336-317D0AF8A20F}"/>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73" name="ZoneTexte 972">
          <a:extLst>
            <a:ext uri="{FF2B5EF4-FFF2-40B4-BE49-F238E27FC236}">
              <a16:creationId xmlns:a16="http://schemas.microsoft.com/office/drawing/2014/main" id="{425CF518-8B6A-46ED-B287-05C2CEFE0C84}"/>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74" name="ZoneTexte 973">
          <a:extLst>
            <a:ext uri="{FF2B5EF4-FFF2-40B4-BE49-F238E27FC236}">
              <a16:creationId xmlns:a16="http://schemas.microsoft.com/office/drawing/2014/main" id="{08ABCE40-3145-414A-9201-50DC39585D0D}"/>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75" name="ZoneTexte 974">
          <a:extLst>
            <a:ext uri="{FF2B5EF4-FFF2-40B4-BE49-F238E27FC236}">
              <a16:creationId xmlns:a16="http://schemas.microsoft.com/office/drawing/2014/main" id="{64FD420C-01C4-46FC-B049-84A9B90C79CE}"/>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76" name="ZoneTexte 975">
          <a:extLst>
            <a:ext uri="{FF2B5EF4-FFF2-40B4-BE49-F238E27FC236}">
              <a16:creationId xmlns:a16="http://schemas.microsoft.com/office/drawing/2014/main" id="{81B74A9E-F4E1-494C-B826-C09B418CB302}"/>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77" name="ZoneTexte 976">
          <a:extLst>
            <a:ext uri="{FF2B5EF4-FFF2-40B4-BE49-F238E27FC236}">
              <a16:creationId xmlns:a16="http://schemas.microsoft.com/office/drawing/2014/main" id="{837E61D7-7B82-4C31-8CF6-7D8BC335A1C7}"/>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78" name="ZoneTexte 977">
          <a:extLst>
            <a:ext uri="{FF2B5EF4-FFF2-40B4-BE49-F238E27FC236}">
              <a16:creationId xmlns:a16="http://schemas.microsoft.com/office/drawing/2014/main" id="{923FFAC9-AA6D-4F87-A57B-F29A2BADDCA3}"/>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79" name="ZoneTexte 978">
          <a:extLst>
            <a:ext uri="{FF2B5EF4-FFF2-40B4-BE49-F238E27FC236}">
              <a16:creationId xmlns:a16="http://schemas.microsoft.com/office/drawing/2014/main" id="{C1944B89-6093-4E74-B302-C262DED46315}"/>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980" name="ZoneTexte 979">
          <a:extLst>
            <a:ext uri="{FF2B5EF4-FFF2-40B4-BE49-F238E27FC236}">
              <a16:creationId xmlns:a16="http://schemas.microsoft.com/office/drawing/2014/main" id="{B4A57CAF-14F5-452C-97BD-C0A1B2597B29}"/>
            </a:ext>
          </a:extLst>
        </xdr:cNvPr>
        <xdr:cNvSpPr txBox="1"/>
      </xdr:nvSpPr>
      <xdr:spPr>
        <a:xfrm>
          <a:off x="13506450" y="1123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81" name="ZoneTexte 980">
          <a:extLst>
            <a:ext uri="{FF2B5EF4-FFF2-40B4-BE49-F238E27FC236}">
              <a16:creationId xmlns:a16="http://schemas.microsoft.com/office/drawing/2014/main" id="{F2C1F9D0-77E3-4231-A78D-ED296C485FE2}"/>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82" name="ZoneTexte 981">
          <a:extLst>
            <a:ext uri="{FF2B5EF4-FFF2-40B4-BE49-F238E27FC236}">
              <a16:creationId xmlns:a16="http://schemas.microsoft.com/office/drawing/2014/main" id="{CE2A3386-E85F-40DF-A772-F9451939D982}"/>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83" name="ZoneTexte 982">
          <a:extLst>
            <a:ext uri="{FF2B5EF4-FFF2-40B4-BE49-F238E27FC236}">
              <a16:creationId xmlns:a16="http://schemas.microsoft.com/office/drawing/2014/main" id="{8A27A46E-77EF-4C88-B2B4-A0A6539408BD}"/>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84" name="ZoneTexte 983">
          <a:extLst>
            <a:ext uri="{FF2B5EF4-FFF2-40B4-BE49-F238E27FC236}">
              <a16:creationId xmlns:a16="http://schemas.microsoft.com/office/drawing/2014/main" id="{F9B09523-E88D-4146-AAAE-4044639BBD69}"/>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85" name="ZoneTexte 984">
          <a:extLst>
            <a:ext uri="{FF2B5EF4-FFF2-40B4-BE49-F238E27FC236}">
              <a16:creationId xmlns:a16="http://schemas.microsoft.com/office/drawing/2014/main" id="{25730B28-5FC4-487A-A6FF-46A9E81E5076}"/>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86" name="ZoneTexte 985">
          <a:extLst>
            <a:ext uri="{FF2B5EF4-FFF2-40B4-BE49-F238E27FC236}">
              <a16:creationId xmlns:a16="http://schemas.microsoft.com/office/drawing/2014/main" id="{57C98204-3AD9-420B-87C8-9CE6EBDEEC50}"/>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87" name="ZoneTexte 986">
          <a:extLst>
            <a:ext uri="{FF2B5EF4-FFF2-40B4-BE49-F238E27FC236}">
              <a16:creationId xmlns:a16="http://schemas.microsoft.com/office/drawing/2014/main" id="{7C73CC43-850B-4E3A-933C-30E2BE4DCB5A}"/>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88" name="ZoneTexte 987">
          <a:extLst>
            <a:ext uri="{FF2B5EF4-FFF2-40B4-BE49-F238E27FC236}">
              <a16:creationId xmlns:a16="http://schemas.microsoft.com/office/drawing/2014/main" id="{D696DE6B-6540-4657-868C-F33C48886AF9}"/>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89" name="ZoneTexte 988">
          <a:extLst>
            <a:ext uri="{FF2B5EF4-FFF2-40B4-BE49-F238E27FC236}">
              <a16:creationId xmlns:a16="http://schemas.microsoft.com/office/drawing/2014/main" id="{560F0BE8-CF2B-423B-AE0B-A928F49B0A8B}"/>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90" name="ZoneTexte 989">
          <a:extLst>
            <a:ext uri="{FF2B5EF4-FFF2-40B4-BE49-F238E27FC236}">
              <a16:creationId xmlns:a16="http://schemas.microsoft.com/office/drawing/2014/main" id="{139DD107-A1CD-4C36-8D60-127CE751CC23}"/>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91" name="ZoneTexte 990">
          <a:extLst>
            <a:ext uri="{FF2B5EF4-FFF2-40B4-BE49-F238E27FC236}">
              <a16:creationId xmlns:a16="http://schemas.microsoft.com/office/drawing/2014/main" id="{09024089-2F0F-4803-84EA-9CDAED6819C3}"/>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992" name="ZoneTexte 991">
          <a:extLst>
            <a:ext uri="{FF2B5EF4-FFF2-40B4-BE49-F238E27FC236}">
              <a16:creationId xmlns:a16="http://schemas.microsoft.com/office/drawing/2014/main" id="{97DA541D-28E4-415D-B948-8AC4CA6F68FF}"/>
            </a:ext>
          </a:extLst>
        </xdr:cNvPr>
        <xdr:cNvSpPr txBox="1"/>
      </xdr:nvSpPr>
      <xdr:spPr>
        <a:xfrm>
          <a:off x="13506450" y="1142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93" name="ZoneTexte 992">
          <a:extLst>
            <a:ext uri="{FF2B5EF4-FFF2-40B4-BE49-F238E27FC236}">
              <a16:creationId xmlns:a16="http://schemas.microsoft.com/office/drawing/2014/main" id="{208F3E8A-4E27-4038-826C-71520A81CBC1}"/>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94" name="ZoneTexte 993">
          <a:extLst>
            <a:ext uri="{FF2B5EF4-FFF2-40B4-BE49-F238E27FC236}">
              <a16:creationId xmlns:a16="http://schemas.microsoft.com/office/drawing/2014/main" id="{80D35810-26CC-43DE-92BF-F8FC54036CCF}"/>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95" name="ZoneTexte 994">
          <a:extLst>
            <a:ext uri="{FF2B5EF4-FFF2-40B4-BE49-F238E27FC236}">
              <a16:creationId xmlns:a16="http://schemas.microsoft.com/office/drawing/2014/main" id="{08E534AE-C8CC-4712-8EEA-7382456AB10D}"/>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96" name="ZoneTexte 995">
          <a:extLst>
            <a:ext uri="{FF2B5EF4-FFF2-40B4-BE49-F238E27FC236}">
              <a16:creationId xmlns:a16="http://schemas.microsoft.com/office/drawing/2014/main" id="{712A5F55-A8FD-4E66-9F5A-FF2E3F859FA2}"/>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97" name="ZoneTexte 996">
          <a:extLst>
            <a:ext uri="{FF2B5EF4-FFF2-40B4-BE49-F238E27FC236}">
              <a16:creationId xmlns:a16="http://schemas.microsoft.com/office/drawing/2014/main" id="{E1E6D1C2-1A6E-481E-8C24-7BD4973A2BAD}"/>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98" name="ZoneTexte 997">
          <a:extLst>
            <a:ext uri="{FF2B5EF4-FFF2-40B4-BE49-F238E27FC236}">
              <a16:creationId xmlns:a16="http://schemas.microsoft.com/office/drawing/2014/main" id="{B9CA924C-ACFC-4768-92EF-555411167C13}"/>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999" name="ZoneTexte 998">
          <a:extLst>
            <a:ext uri="{FF2B5EF4-FFF2-40B4-BE49-F238E27FC236}">
              <a16:creationId xmlns:a16="http://schemas.microsoft.com/office/drawing/2014/main" id="{C971BD0B-9D32-4592-8395-CFFDE5CF70AD}"/>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000" name="ZoneTexte 999">
          <a:extLst>
            <a:ext uri="{FF2B5EF4-FFF2-40B4-BE49-F238E27FC236}">
              <a16:creationId xmlns:a16="http://schemas.microsoft.com/office/drawing/2014/main" id="{28FCCE1A-5CC5-4702-8A57-13ECBCB02527}"/>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001" name="ZoneTexte 1000">
          <a:extLst>
            <a:ext uri="{FF2B5EF4-FFF2-40B4-BE49-F238E27FC236}">
              <a16:creationId xmlns:a16="http://schemas.microsoft.com/office/drawing/2014/main" id="{5A71D76D-3658-46BC-AC98-0DB263EE500B}"/>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002" name="ZoneTexte 1001">
          <a:extLst>
            <a:ext uri="{FF2B5EF4-FFF2-40B4-BE49-F238E27FC236}">
              <a16:creationId xmlns:a16="http://schemas.microsoft.com/office/drawing/2014/main" id="{8B3478FC-FAD8-4F0A-ADAF-CDDD0D5D931B}"/>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003" name="ZoneTexte 1002">
          <a:extLst>
            <a:ext uri="{FF2B5EF4-FFF2-40B4-BE49-F238E27FC236}">
              <a16:creationId xmlns:a16="http://schemas.microsoft.com/office/drawing/2014/main" id="{49D38236-83B9-4B55-8166-39A51ED792C8}"/>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004" name="ZoneTexte 1003">
          <a:extLst>
            <a:ext uri="{FF2B5EF4-FFF2-40B4-BE49-F238E27FC236}">
              <a16:creationId xmlns:a16="http://schemas.microsoft.com/office/drawing/2014/main" id="{CE0EE7EB-F1F2-4D2D-87F2-DBDCD705FDB6}"/>
            </a:ext>
          </a:extLst>
        </xdr:cNvPr>
        <xdr:cNvSpPr txBox="1"/>
      </xdr:nvSpPr>
      <xdr:spPr>
        <a:xfrm>
          <a:off x="13506450" y="1161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005" name="ZoneTexte 1004">
          <a:extLst>
            <a:ext uri="{FF2B5EF4-FFF2-40B4-BE49-F238E27FC236}">
              <a16:creationId xmlns:a16="http://schemas.microsoft.com/office/drawing/2014/main" id="{7C325AB4-BD29-4804-81B4-1CA06198B13C}"/>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006" name="ZoneTexte 1005">
          <a:extLst>
            <a:ext uri="{FF2B5EF4-FFF2-40B4-BE49-F238E27FC236}">
              <a16:creationId xmlns:a16="http://schemas.microsoft.com/office/drawing/2014/main" id="{5DC0DA22-3088-4D76-B45F-8A1E1AD9953F}"/>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007" name="ZoneTexte 1006">
          <a:extLst>
            <a:ext uri="{FF2B5EF4-FFF2-40B4-BE49-F238E27FC236}">
              <a16:creationId xmlns:a16="http://schemas.microsoft.com/office/drawing/2014/main" id="{FE4FA4AD-36AD-498A-AA49-7F63D4709CFA}"/>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008" name="ZoneTexte 1007">
          <a:extLst>
            <a:ext uri="{FF2B5EF4-FFF2-40B4-BE49-F238E27FC236}">
              <a16:creationId xmlns:a16="http://schemas.microsoft.com/office/drawing/2014/main" id="{4A988571-44B9-4F39-ADC2-C545EEDD4206}"/>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009" name="ZoneTexte 1008">
          <a:extLst>
            <a:ext uri="{FF2B5EF4-FFF2-40B4-BE49-F238E27FC236}">
              <a16:creationId xmlns:a16="http://schemas.microsoft.com/office/drawing/2014/main" id="{EA044DED-A265-40D9-819C-1BDABBE265A9}"/>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010" name="ZoneTexte 1009">
          <a:extLst>
            <a:ext uri="{FF2B5EF4-FFF2-40B4-BE49-F238E27FC236}">
              <a16:creationId xmlns:a16="http://schemas.microsoft.com/office/drawing/2014/main" id="{CD5A9410-D09B-46BC-BF4E-62240373F381}"/>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011" name="ZoneTexte 1010">
          <a:extLst>
            <a:ext uri="{FF2B5EF4-FFF2-40B4-BE49-F238E27FC236}">
              <a16:creationId xmlns:a16="http://schemas.microsoft.com/office/drawing/2014/main" id="{926B0E5F-905D-475D-9810-5E547DC86BBD}"/>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012" name="ZoneTexte 1011">
          <a:extLst>
            <a:ext uri="{FF2B5EF4-FFF2-40B4-BE49-F238E27FC236}">
              <a16:creationId xmlns:a16="http://schemas.microsoft.com/office/drawing/2014/main" id="{CFE4B4C0-9BB9-4B09-9B49-1FA380129CD0}"/>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013" name="ZoneTexte 1012">
          <a:extLst>
            <a:ext uri="{FF2B5EF4-FFF2-40B4-BE49-F238E27FC236}">
              <a16:creationId xmlns:a16="http://schemas.microsoft.com/office/drawing/2014/main" id="{9454D173-DDCD-4E41-A5BA-4988A01929C0}"/>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014" name="ZoneTexte 1013">
          <a:extLst>
            <a:ext uri="{FF2B5EF4-FFF2-40B4-BE49-F238E27FC236}">
              <a16:creationId xmlns:a16="http://schemas.microsoft.com/office/drawing/2014/main" id="{1469DC69-EC99-4A0B-92D9-F665FC56300A}"/>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015" name="ZoneTexte 1014">
          <a:extLst>
            <a:ext uri="{FF2B5EF4-FFF2-40B4-BE49-F238E27FC236}">
              <a16:creationId xmlns:a16="http://schemas.microsoft.com/office/drawing/2014/main" id="{C3DEAB76-A547-4E8B-81E0-21D50F72CA5E}"/>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016" name="ZoneTexte 1015">
          <a:extLst>
            <a:ext uri="{FF2B5EF4-FFF2-40B4-BE49-F238E27FC236}">
              <a16:creationId xmlns:a16="http://schemas.microsoft.com/office/drawing/2014/main" id="{F9BF40F6-0830-4152-A5D8-B0EED1C8A39A}"/>
            </a:ext>
          </a:extLst>
        </xdr:cNvPr>
        <xdr:cNvSpPr txBox="1"/>
      </xdr:nvSpPr>
      <xdr:spPr>
        <a:xfrm>
          <a:off x="13506450" y="11806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017" name="ZoneTexte 1016">
          <a:extLst>
            <a:ext uri="{FF2B5EF4-FFF2-40B4-BE49-F238E27FC236}">
              <a16:creationId xmlns:a16="http://schemas.microsoft.com/office/drawing/2014/main" id="{35B9C50D-387F-4D8A-9A56-68D11D7A0F1F}"/>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018" name="ZoneTexte 1017">
          <a:extLst>
            <a:ext uri="{FF2B5EF4-FFF2-40B4-BE49-F238E27FC236}">
              <a16:creationId xmlns:a16="http://schemas.microsoft.com/office/drawing/2014/main" id="{B4CA9B99-FB48-4521-941E-8937E43379AB}"/>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019" name="ZoneTexte 1018">
          <a:extLst>
            <a:ext uri="{FF2B5EF4-FFF2-40B4-BE49-F238E27FC236}">
              <a16:creationId xmlns:a16="http://schemas.microsoft.com/office/drawing/2014/main" id="{EAA5E8B8-41F6-470D-B9C2-A9F12F909E8B}"/>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020" name="ZoneTexte 1019">
          <a:extLst>
            <a:ext uri="{FF2B5EF4-FFF2-40B4-BE49-F238E27FC236}">
              <a16:creationId xmlns:a16="http://schemas.microsoft.com/office/drawing/2014/main" id="{4D7790E5-D7B4-483B-96C5-FC976D6FCAC1}"/>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021" name="ZoneTexte 1020">
          <a:extLst>
            <a:ext uri="{FF2B5EF4-FFF2-40B4-BE49-F238E27FC236}">
              <a16:creationId xmlns:a16="http://schemas.microsoft.com/office/drawing/2014/main" id="{AE2274AD-0B94-4813-8EEB-7B235B012A1C}"/>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022" name="ZoneTexte 1021">
          <a:extLst>
            <a:ext uri="{FF2B5EF4-FFF2-40B4-BE49-F238E27FC236}">
              <a16:creationId xmlns:a16="http://schemas.microsoft.com/office/drawing/2014/main" id="{99FB4EFB-489E-40BA-A198-43D0AB2914AC}"/>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023" name="ZoneTexte 1022">
          <a:extLst>
            <a:ext uri="{FF2B5EF4-FFF2-40B4-BE49-F238E27FC236}">
              <a16:creationId xmlns:a16="http://schemas.microsoft.com/office/drawing/2014/main" id="{6D4CE030-B1D4-49BE-B232-294162975673}"/>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024" name="ZoneTexte 1023">
          <a:extLst>
            <a:ext uri="{FF2B5EF4-FFF2-40B4-BE49-F238E27FC236}">
              <a16:creationId xmlns:a16="http://schemas.microsoft.com/office/drawing/2014/main" id="{55DDD5F6-DC27-47CD-9E42-CD2A5B5F60DF}"/>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25" name="ZoneTexte 1024">
          <a:extLst>
            <a:ext uri="{FF2B5EF4-FFF2-40B4-BE49-F238E27FC236}">
              <a16:creationId xmlns:a16="http://schemas.microsoft.com/office/drawing/2014/main" id="{05A6D36D-0452-4528-9B35-CEC1037D6D44}"/>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026" name="ZoneTexte 1025">
          <a:extLst>
            <a:ext uri="{FF2B5EF4-FFF2-40B4-BE49-F238E27FC236}">
              <a16:creationId xmlns:a16="http://schemas.microsoft.com/office/drawing/2014/main" id="{D65B7690-9C4F-4198-B63F-2E98CB5A8348}"/>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27" name="ZoneTexte 1026">
          <a:extLst>
            <a:ext uri="{FF2B5EF4-FFF2-40B4-BE49-F238E27FC236}">
              <a16:creationId xmlns:a16="http://schemas.microsoft.com/office/drawing/2014/main" id="{45038D04-C7A0-426C-9A4E-832F4B05AA32}"/>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028" name="ZoneTexte 1027">
          <a:extLst>
            <a:ext uri="{FF2B5EF4-FFF2-40B4-BE49-F238E27FC236}">
              <a16:creationId xmlns:a16="http://schemas.microsoft.com/office/drawing/2014/main" id="{F27DBA4E-500D-463D-A8B6-284D51B3E27C}"/>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29" name="ZoneTexte 1028">
          <a:extLst>
            <a:ext uri="{FF2B5EF4-FFF2-40B4-BE49-F238E27FC236}">
              <a16:creationId xmlns:a16="http://schemas.microsoft.com/office/drawing/2014/main" id="{D708B673-936F-4625-BDFB-2F2DFFF53B49}"/>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30" name="ZoneTexte 1029">
          <a:extLst>
            <a:ext uri="{FF2B5EF4-FFF2-40B4-BE49-F238E27FC236}">
              <a16:creationId xmlns:a16="http://schemas.microsoft.com/office/drawing/2014/main" id="{D687306F-3AF8-49A5-9327-723DE5B6B839}"/>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31" name="ZoneTexte 1030">
          <a:extLst>
            <a:ext uri="{FF2B5EF4-FFF2-40B4-BE49-F238E27FC236}">
              <a16:creationId xmlns:a16="http://schemas.microsoft.com/office/drawing/2014/main" id="{A9D31825-A907-4871-81A5-857F89239C08}"/>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32" name="ZoneTexte 1031">
          <a:extLst>
            <a:ext uri="{FF2B5EF4-FFF2-40B4-BE49-F238E27FC236}">
              <a16:creationId xmlns:a16="http://schemas.microsoft.com/office/drawing/2014/main" id="{C7D3A5C7-0574-4D71-957A-63CC14B4E334}"/>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33" name="ZoneTexte 1032">
          <a:extLst>
            <a:ext uri="{FF2B5EF4-FFF2-40B4-BE49-F238E27FC236}">
              <a16:creationId xmlns:a16="http://schemas.microsoft.com/office/drawing/2014/main" id="{EB758774-7409-4F69-8276-C51D1D8EA329}"/>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34" name="ZoneTexte 1033">
          <a:extLst>
            <a:ext uri="{FF2B5EF4-FFF2-40B4-BE49-F238E27FC236}">
              <a16:creationId xmlns:a16="http://schemas.microsoft.com/office/drawing/2014/main" id="{5A3B2397-52C9-4783-ABE1-93C73AF892F8}"/>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35" name="ZoneTexte 1034">
          <a:extLst>
            <a:ext uri="{FF2B5EF4-FFF2-40B4-BE49-F238E27FC236}">
              <a16:creationId xmlns:a16="http://schemas.microsoft.com/office/drawing/2014/main" id="{F12F6EAB-5F0A-4081-8A3D-1F2AD082F53E}"/>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36" name="ZoneTexte 1035">
          <a:extLst>
            <a:ext uri="{FF2B5EF4-FFF2-40B4-BE49-F238E27FC236}">
              <a16:creationId xmlns:a16="http://schemas.microsoft.com/office/drawing/2014/main" id="{4D5F0BB7-307E-4DFA-8F53-2A9D0596A1F9}"/>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37" name="ZoneTexte 1036">
          <a:extLst>
            <a:ext uri="{FF2B5EF4-FFF2-40B4-BE49-F238E27FC236}">
              <a16:creationId xmlns:a16="http://schemas.microsoft.com/office/drawing/2014/main" id="{A87887AA-48B6-4CA3-A898-F3EED203D8D7}"/>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38" name="ZoneTexte 1037">
          <a:extLst>
            <a:ext uri="{FF2B5EF4-FFF2-40B4-BE49-F238E27FC236}">
              <a16:creationId xmlns:a16="http://schemas.microsoft.com/office/drawing/2014/main" id="{2AB8800E-8CB7-4677-AC28-86B49C111AD9}"/>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39" name="ZoneTexte 1038">
          <a:extLst>
            <a:ext uri="{FF2B5EF4-FFF2-40B4-BE49-F238E27FC236}">
              <a16:creationId xmlns:a16="http://schemas.microsoft.com/office/drawing/2014/main" id="{889CACB8-4C92-4F24-B49E-B76BDA549BD0}"/>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040" name="ZoneTexte 1039">
          <a:extLst>
            <a:ext uri="{FF2B5EF4-FFF2-40B4-BE49-F238E27FC236}">
              <a16:creationId xmlns:a16="http://schemas.microsoft.com/office/drawing/2014/main" id="{08EC11BD-6394-4D97-A09A-6A0CB3178464}"/>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41" name="ZoneTexte 1040">
          <a:extLst>
            <a:ext uri="{FF2B5EF4-FFF2-40B4-BE49-F238E27FC236}">
              <a16:creationId xmlns:a16="http://schemas.microsoft.com/office/drawing/2014/main" id="{928B75D4-A7C2-433B-A82D-202096B3368A}"/>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42" name="ZoneTexte 1041">
          <a:extLst>
            <a:ext uri="{FF2B5EF4-FFF2-40B4-BE49-F238E27FC236}">
              <a16:creationId xmlns:a16="http://schemas.microsoft.com/office/drawing/2014/main" id="{9FB28223-0254-45F7-A8E4-7C3F92850065}"/>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43" name="ZoneTexte 1042">
          <a:extLst>
            <a:ext uri="{FF2B5EF4-FFF2-40B4-BE49-F238E27FC236}">
              <a16:creationId xmlns:a16="http://schemas.microsoft.com/office/drawing/2014/main" id="{0725A44E-BA56-47C4-A58C-0329C70E1397}"/>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44" name="ZoneTexte 1043">
          <a:extLst>
            <a:ext uri="{FF2B5EF4-FFF2-40B4-BE49-F238E27FC236}">
              <a16:creationId xmlns:a16="http://schemas.microsoft.com/office/drawing/2014/main" id="{AF126D14-1420-4FF3-9A72-C0105C1670FA}"/>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45" name="ZoneTexte 1044">
          <a:extLst>
            <a:ext uri="{FF2B5EF4-FFF2-40B4-BE49-F238E27FC236}">
              <a16:creationId xmlns:a16="http://schemas.microsoft.com/office/drawing/2014/main" id="{137E033E-4944-4CB1-82F9-20B2767E2729}"/>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46" name="ZoneTexte 1045">
          <a:extLst>
            <a:ext uri="{FF2B5EF4-FFF2-40B4-BE49-F238E27FC236}">
              <a16:creationId xmlns:a16="http://schemas.microsoft.com/office/drawing/2014/main" id="{F0B2B8EF-9490-4252-9555-D4BE324BA0AA}"/>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47" name="ZoneTexte 1046">
          <a:extLst>
            <a:ext uri="{FF2B5EF4-FFF2-40B4-BE49-F238E27FC236}">
              <a16:creationId xmlns:a16="http://schemas.microsoft.com/office/drawing/2014/main" id="{55F89164-7FD7-4297-993B-8CA4E581BA0A}"/>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48" name="ZoneTexte 1047">
          <a:extLst>
            <a:ext uri="{FF2B5EF4-FFF2-40B4-BE49-F238E27FC236}">
              <a16:creationId xmlns:a16="http://schemas.microsoft.com/office/drawing/2014/main" id="{55BE7652-DD88-4F0C-AB51-B5578E2D76C4}"/>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49" name="ZoneTexte 1048">
          <a:extLst>
            <a:ext uri="{FF2B5EF4-FFF2-40B4-BE49-F238E27FC236}">
              <a16:creationId xmlns:a16="http://schemas.microsoft.com/office/drawing/2014/main" id="{C29B6000-91B7-4CBB-AED1-039A29BDE82D}"/>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50" name="ZoneTexte 1049">
          <a:extLst>
            <a:ext uri="{FF2B5EF4-FFF2-40B4-BE49-F238E27FC236}">
              <a16:creationId xmlns:a16="http://schemas.microsoft.com/office/drawing/2014/main" id="{FA95F8D1-7445-4E11-AF00-6BD35432FC1E}"/>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51" name="ZoneTexte 1050">
          <a:extLst>
            <a:ext uri="{FF2B5EF4-FFF2-40B4-BE49-F238E27FC236}">
              <a16:creationId xmlns:a16="http://schemas.microsoft.com/office/drawing/2014/main" id="{74E98BB0-2897-4F87-AE70-6A18EFD6E17C}"/>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052" name="ZoneTexte 1051">
          <a:extLst>
            <a:ext uri="{FF2B5EF4-FFF2-40B4-BE49-F238E27FC236}">
              <a16:creationId xmlns:a16="http://schemas.microsoft.com/office/drawing/2014/main" id="{451B1F67-0205-4099-8F7B-9F3C515287B0}"/>
            </a:ext>
          </a:extLst>
        </xdr:cNvPr>
        <xdr:cNvSpPr txBox="1"/>
      </xdr:nvSpPr>
      <xdr:spPr>
        <a:xfrm>
          <a:off x="13506450" y="1237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53" name="ZoneTexte 1052">
          <a:extLst>
            <a:ext uri="{FF2B5EF4-FFF2-40B4-BE49-F238E27FC236}">
              <a16:creationId xmlns:a16="http://schemas.microsoft.com/office/drawing/2014/main" id="{11F7E181-AE3C-499D-B054-E8F203D08ECE}"/>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54" name="ZoneTexte 1053">
          <a:extLst>
            <a:ext uri="{FF2B5EF4-FFF2-40B4-BE49-F238E27FC236}">
              <a16:creationId xmlns:a16="http://schemas.microsoft.com/office/drawing/2014/main" id="{B287FEDE-A5AE-4012-AEEE-A28BC38B819C}"/>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55" name="ZoneTexte 1054">
          <a:extLst>
            <a:ext uri="{FF2B5EF4-FFF2-40B4-BE49-F238E27FC236}">
              <a16:creationId xmlns:a16="http://schemas.microsoft.com/office/drawing/2014/main" id="{B3145F61-8F71-4466-8B92-A9CD0A306DCD}"/>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56" name="ZoneTexte 1055">
          <a:extLst>
            <a:ext uri="{FF2B5EF4-FFF2-40B4-BE49-F238E27FC236}">
              <a16:creationId xmlns:a16="http://schemas.microsoft.com/office/drawing/2014/main" id="{4142F6AB-E63E-4FFE-B717-877D63FB7D4E}"/>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57" name="ZoneTexte 1056">
          <a:extLst>
            <a:ext uri="{FF2B5EF4-FFF2-40B4-BE49-F238E27FC236}">
              <a16:creationId xmlns:a16="http://schemas.microsoft.com/office/drawing/2014/main" id="{0C9368DD-F5AD-4B74-A54F-841FBB988CE6}"/>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58" name="ZoneTexte 1057">
          <a:extLst>
            <a:ext uri="{FF2B5EF4-FFF2-40B4-BE49-F238E27FC236}">
              <a16:creationId xmlns:a16="http://schemas.microsoft.com/office/drawing/2014/main" id="{C69FA24F-DEEA-44B5-B433-04E3E633DC79}"/>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59" name="ZoneTexte 1058">
          <a:extLst>
            <a:ext uri="{FF2B5EF4-FFF2-40B4-BE49-F238E27FC236}">
              <a16:creationId xmlns:a16="http://schemas.microsoft.com/office/drawing/2014/main" id="{719DA290-C094-4930-B0A8-FC19E6BB8488}"/>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60" name="ZoneTexte 1059">
          <a:extLst>
            <a:ext uri="{FF2B5EF4-FFF2-40B4-BE49-F238E27FC236}">
              <a16:creationId xmlns:a16="http://schemas.microsoft.com/office/drawing/2014/main" id="{8FD48B91-C98B-45A1-B1F2-D9A9E8543355}"/>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61" name="ZoneTexte 1060">
          <a:extLst>
            <a:ext uri="{FF2B5EF4-FFF2-40B4-BE49-F238E27FC236}">
              <a16:creationId xmlns:a16="http://schemas.microsoft.com/office/drawing/2014/main" id="{EF67F776-B25C-453A-B183-706F62136EF5}"/>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62" name="ZoneTexte 1061">
          <a:extLst>
            <a:ext uri="{FF2B5EF4-FFF2-40B4-BE49-F238E27FC236}">
              <a16:creationId xmlns:a16="http://schemas.microsoft.com/office/drawing/2014/main" id="{404446C4-C51D-463D-BD78-512C6994D1AE}"/>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63" name="ZoneTexte 1062">
          <a:extLst>
            <a:ext uri="{FF2B5EF4-FFF2-40B4-BE49-F238E27FC236}">
              <a16:creationId xmlns:a16="http://schemas.microsoft.com/office/drawing/2014/main" id="{1801F0FF-FBD0-43D0-94D0-8221801EEF39}"/>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064" name="ZoneTexte 1063">
          <a:extLst>
            <a:ext uri="{FF2B5EF4-FFF2-40B4-BE49-F238E27FC236}">
              <a16:creationId xmlns:a16="http://schemas.microsoft.com/office/drawing/2014/main" id="{690C2A34-1556-4655-AF33-68489F833CFB}"/>
            </a:ext>
          </a:extLst>
        </xdr:cNvPr>
        <xdr:cNvSpPr txBox="1"/>
      </xdr:nvSpPr>
      <xdr:spPr>
        <a:xfrm>
          <a:off x="13506450" y="12644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65" name="ZoneTexte 1064">
          <a:extLst>
            <a:ext uri="{FF2B5EF4-FFF2-40B4-BE49-F238E27FC236}">
              <a16:creationId xmlns:a16="http://schemas.microsoft.com/office/drawing/2014/main" id="{CC53BC15-BE16-49C1-A37C-1E0F7039843C}"/>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66" name="ZoneTexte 1065">
          <a:extLst>
            <a:ext uri="{FF2B5EF4-FFF2-40B4-BE49-F238E27FC236}">
              <a16:creationId xmlns:a16="http://schemas.microsoft.com/office/drawing/2014/main" id="{D3D24490-C01A-4521-A611-60FA2F9C7A8A}"/>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67" name="ZoneTexte 1066">
          <a:extLst>
            <a:ext uri="{FF2B5EF4-FFF2-40B4-BE49-F238E27FC236}">
              <a16:creationId xmlns:a16="http://schemas.microsoft.com/office/drawing/2014/main" id="{3147D788-0572-4901-8925-14A673690BD9}"/>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68" name="ZoneTexte 1067">
          <a:extLst>
            <a:ext uri="{FF2B5EF4-FFF2-40B4-BE49-F238E27FC236}">
              <a16:creationId xmlns:a16="http://schemas.microsoft.com/office/drawing/2014/main" id="{EFB721AD-E39C-40AB-AD77-AFF3BD622FC9}"/>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69" name="ZoneTexte 1068">
          <a:extLst>
            <a:ext uri="{FF2B5EF4-FFF2-40B4-BE49-F238E27FC236}">
              <a16:creationId xmlns:a16="http://schemas.microsoft.com/office/drawing/2014/main" id="{57D9A121-136F-4054-905B-000CDBF18D45}"/>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70" name="ZoneTexte 1069">
          <a:extLst>
            <a:ext uri="{FF2B5EF4-FFF2-40B4-BE49-F238E27FC236}">
              <a16:creationId xmlns:a16="http://schemas.microsoft.com/office/drawing/2014/main" id="{BACF1C70-9579-4EE8-A838-8B21ED582636}"/>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71" name="ZoneTexte 1070">
          <a:extLst>
            <a:ext uri="{FF2B5EF4-FFF2-40B4-BE49-F238E27FC236}">
              <a16:creationId xmlns:a16="http://schemas.microsoft.com/office/drawing/2014/main" id="{2E2AFFC4-BCD0-4877-AFAF-525D60C6F273}"/>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72" name="ZoneTexte 1071">
          <a:extLst>
            <a:ext uri="{FF2B5EF4-FFF2-40B4-BE49-F238E27FC236}">
              <a16:creationId xmlns:a16="http://schemas.microsoft.com/office/drawing/2014/main" id="{F072B3EC-B249-4794-9002-0F1E455A2779}"/>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73" name="ZoneTexte 1072">
          <a:extLst>
            <a:ext uri="{FF2B5EF4-FFF2-40B4-BE49-F238E27FC236}">
              <a16:creationId xmlns:a16="http://schemas.microsoft.com/office/drawing/2014/main" id="{414B420D-B533-418D-820D-9502F9A860BD}"/>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74" name="ZoneTexte 1073">
          <a:extLst>
            <a:ext uri="{FF2B5EF4-FFF2-40B4-BE49-F238E27FC236}">
              <a16:creationId xmlns:a16="http://schemas.microsoft.com/office/drawing/2014/main" id="{6A8AC742-9874-448D-B9B6-CB20F9AAAF2F}"/>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75" name="ZoneTexte 1074">
          <a:extLst>
            <a:ext uri="{FF2B5EF4-FFF2-40B4-BE49-F238E27FC236}">
              <a16:creationId xmlns:a16="http://schemas.microsoft.com/office/drawing/2014/main" id="{E5E2D3AC-E929-4FD2-B1E1-96258D67DAC1}"/>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076" name="ZoneTexte 1075">
          <a:extLst>
            <a:ext uri="{FF2B5EF4-FFF2-40B4-BE49-F238E27FC236}">
              <a16:creationId xmlns:a16="http://schemas.microsoft.com/office/drawing/2014/main" id="{513AFAF9-4F7A-47D3-857A-6035213BB0FD}"/>
            </a:ext>
          </a:extLst>
        </xdr:cNvPr>
        <xdr:cNvSpPr txBox="1"/>
      </xdr:nvSpPr>
      <xdr:spPr>
        <a:xfrm>
          <a:off x="13506450" y="12834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77" name="ZoneTexte 1076">
          <a:extLst>
            <a:ext uri="{FF2B5EF4-FFF2-40B4-BE49-F238E27FC236}">
              <a16:creationId xmlns:a16="http://schemas.microsoft.com/office/drawing/2014/main" id="{5751FCE9-92F7-4A1B-BDDD-72E6DA1206FF}"/>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78" name="ZoneTexte 1077">
          <a:extLst>
            <a:ext uri="{FF2B5EF4-FFF2-40B4-BE49-F238E27FC236}">
              <a16:creationId xmlns:a16="http://schemas.microsoft.com/office/drawing/2014/main" id="{B9540FB0-2308-4702-83BC-719C5E7FF563}"/>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79" name="ZoneTexte 1078">
          <a:extLst>
            <a:ext uri="{FF2B5EF4-FFF2-40B4-BE49-F238E27FC236}">
              <a16:creationId xmlns:a16="http://schemas.microsoft.com/office/drawing/2014/main" id="{5182AF60-D417-4866-83D4-625714487CB5}"/>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80" name="ZoneTexte 1079">
          <a:extLst>
            <a:ext uri="{FF2B5EF4-FFF2-40B4-BE49-F238E27FC236}">
              <a16:creationId xmlns:a16="http://schemas.microsoft.com/office/drawing/2014/main" id="{3DE36287-5DF9-4E12-89A7-E11336754EEA}"/>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81" name="ZoneTexte 1080">
          <a:extLst>
            <a:ext uri="{FF2B5EF4-FFF2-40B4-BE49-F238E27FC236}">
              <a16:creationId xmlns:a16="http://schemas.microsoft.com/office/drawing/2014/main" id="{38B70B95-4638-4DDF-90D1-446847E81365}"/>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82" name="ZoneTexte 1081">
          <a:extLst>
            <a:ext uri="{FF2B5EF4-FFF2-40B4-BE49-F238E27FC236}">
              <a16:creationId xmlns:a16="http://schemas.microsoft.com/office/drawing/2014/main" id="{C4D281B6-BA45-45A8-8F66-10FE0E726A04}"/>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83" name="ZoneTexte 1082">
          <a:extLst>
            <a:ext uri="{FF2B5EF4-FFF2-40B4-BE49-F238E27FC236}">
              <a16:creationId xmlns:a16="http://schemas.microsoft.com/office/drawing/2014/main" id="{567BF71E-C0E8-4318-9D95-103CEA878878}"/>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84" name="ZoneTexte 1083">
          <a:extLst>
            <a:ext uri="{FF2B5EF4-FFF2-40B4-BE49-F238E27FC236}">
              <a16:creationId xmlns:a16="http://schemas.microsoft.com/office/drawing/2014/main" id="{7515CE7A-6D6E-4795-B11C-C330DF7D89D5}"/>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85" name="ZoneTexte 1084">
          <a:extLst>
            <a:ext uri="{FF2B5EF4-FFF2-40B4-BE49-F238E27FC236}">
              <a16:creationId xmlns:a16="http://schemas.microsoft.com/office/drawing/2014/main" id="{71409A45-0FB2-45DE-897A-B38544BEEF7F}"/>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86" name="ZoneTexte 1085">
          <a:extLst>
            <a:ext uri="{FF2B5EF4-FFF2-40B4-BE49-F238E27FC236}">
              <a16:creationId xmlns:a16="http://schemas.microsoft.com/office/drawing/2014/main" id="{A046DFDB-1D77-4890-9DAE-A7B314FBC187}"/>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87" name="ZoneTexte 1086">
          <a:extLst>
            <a:ext uri="{FF2B5EF4-FFF2-40B4-BE49-F238E27FC236}">
              <a16:creationId xmlns:a16="http://schemas.microsoft.com/office/drawing/2014/main" id="{1570981B-4D8F-4E96-A1ED-0A32348B892F}"/>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088" name="ZoneTexte 1087">
          <a:extLst>
            <a:ext uri="{FF2B5EF4-FFF2-40B4-BE49-F238E27FC236}">
              <a16:creationId xmlns:a16="http://schemas.microsoft.com/office/drawing/2014/main" id="{EE144996-73E6-44A4-ACCB-DEBA00F11E73}"/>
            </a:ext>
          </a:extLst>
        </xdr:cNvPr>
        <xdr:cNvSpPr txBox="1"/>
      </xdr:nvSpPr>
      <xdr:spPr>
        <a:xfrm>
          <a:off x="13506450" y="13101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89" name="ZoneTexte 1088">
          <a:extLst>
            <a:ext uri="{FF2B5EF4-FFF2-40B4-BE49-F238E27FC236}">
              <a16:creationId xmlns:a16="http://schemas.microsoft.com/office/drawing/2014/main" id="{C11BCD74-D534-4C22-9805-AD7B0D6EC53D}"/>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90" name="ZoneTexte 1089">
          <a:extLst>
            <a:ext uri="{FF2B5EF4-FFF2-40B4-BE49-F238E27FC236}">
              <a16:creationId xmlns:a16="http://schemas.microsoft.com/office/drawing/2014/main" id="{6705C442-33F8-4C26-9F0C-9225302C25B3}"/>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91" name="ZoneTexte 1090">
          <a:extLst>
            <a:ext uri="{FF2B5EF4-FFF2-40B4-BE49-F238E27FC236}">
              <a16:creationId xmlns:a16="http://schemas.microsoft.com/office/drawing/2014/main" id="{0005C88D-6E25-44F8-B62F-6BC914B73F45}"/>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92" name="ZoneTexte 1091">
          <a:extLst>
            <a:ext uri="{FF2B5EF4-FFF2-40B4-BE49-F238E27FC236}">
              <a16:creationId xmlns:a16="http://schemas.microsoft.com/office/drawing/2014/main" id="{C7F89380-36E1-4721-8D4A-A67669326371}"/>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93" name="ZoneTexte 1092">
          <a:extLst>
            <a:ext uri="{FF2B5EF4-FFF2-40B4-BE49-F238E27FC236}">
              <a16:creationId xmlns:a16="http://schemas.microsoft.com/office/drawing/2014/main" id="{E9779B73-BE83-4C2B-A2E6-69F44BE10EF9}"/>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94" name="ZoneTexte 1093">
          <a:extLst>
            <a:ext uri="{FF2B5EF4-FFF2-40B4-BE49-F238E27FC236}">
              <a16:creationId xmlns:a16="http://schemas.microsoft.com/office/drawing/2014/main" id="{3799AD77-D562-481E-B318-30E9868B2857}"/>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095" name="ZoneTexte 1094">
          <a:extLst>
            <a:ext uri="{FF2B5EF4-FFF2-40B4-BE49-F238E27FC236}">
              <a16:creationId xmlns:a16="http://schemas.microsoft.com/office/drawing/2014/main" id="{F3CAED38-4CB8-4C9D-A9F8-55FFCB26A267}"/>
            </a:ext>
          </a:extLst>
        </xdr:cNvPr>
        <xdr:cNvSpPr txBox="1"/>
      </xdr:nvSpPr>
      <xdr:spPr>
        <a:xfrm>
          <a:off x="13506450" y="13292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0</xdr:rowOff>
    </xdr:from>
    <xdr:ext cx="65" cy="172227"/>
    <xdr:sp macro="" textlink="">
      <xdr:nvSpPr>
        <xdr:cNvPr id="1096" name="ZoneTexte 1095">
          <a:extLst>
            <a:ext uri="{FF2B5EF4-FFF2-40B4-BE49-F238E27FC236}">
              <a16:creationId xmlns:a16="http://schemas.microsoft.com/office/drawing/2014/main" id="{B7DC298D-FD0A-4559-B6D3-1D544C222313}"/>
            </a:ext>
          </a:extLst>
        </xdr:cNvPr>
        <xdr:cNvSpPr txBox="1"/>
      </xdr:nvSpPr>
      <xdr:spPr>
        <a:xfrm>
          <a:off x="13506450" y="7324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097" name="ZoneTexte 1096">
          <a:extLst>
            <a:ext uri="{FF2B5EF4-FFF2-40B4-BE49-F238E27FC236}">
              <a16:creationId xmlns:a16="http://schemas.microsoft.com/office/drawing/2014/main" id="{EB482F72-3AE7-4379-A5B4-C6AA2EF70E83}"/>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098" name="ZoneTexte 1097">
          <a:extLst>
            <a:ext uri="{FF2B5EF4-FFF2-40B4-BE49-F238E27FC236}">
              <a16:creationId xmlns:a16="http://schemas.microsoft.com/office/drawing/2014/main" id="{6728EAAA-E2EE-4F6D-8449-738621F14CFF}"/>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1099" name="ZoneTexte 1098">
          <a:extLst>
            <a:ext uri="{FF2B5EF4-FFF2-40B4-BE49-F238E27FC236}">
              <a16:creationId xmlns:a16="http://schemas.microsoft.com/office/drawing/2014/main" id="{946930AB-6734-49C2-9153-E0502AB2452D}"/>
            </a:ext>
          </a:extLst>
        </xdr:cNvPr>
        <xdr:cNvSpPr txBox="1"/>
      </xdr:nvSpPr>
      <xdr:spPr>
        <a:xfrm>
          <a:off x="13506450" y="7058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1100" name="ZoneTexte 1099">
          <a:extLst>
            <a:ext uri="{FF2B5EF4-FFF2-40B4-BE49-F238E27FC236}">
              <a16:creationId xmlns:a16="http://schemas.microsoft.com/office/drawing/2014/main" id="{FA528E83-7AAD-48A7-BD75-9DEC173647A1}"/>
            </a:ext>
          </a:extLst>
        </xdr:cNvPr>
        <xdr:cNvSpPr txBox="1"/>
      </xdr:nvSpPr>
      <xdr:spPr>
        <a:xfrm>
          <a:off x="13506450" y="7453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101" name="ZoneTexte 1100">
          <a:extLst>
            <a:ext uri="{FF2B5EF4-FFF2-40B4-BE49-F238E27FC236}">
              <a16:creationId xmlns:a16="http://schemas.microsoft.com/office/drawing/2014/main" id="{DF797AA4-A031-49A1-A0FC-2D4152EFEF72}"/>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102" name="ZoneTexte 1101">
          <a:extLst>
            <a:ext uri="{FF2B5EF4-FFF2-40B4-BE49-F238E27FC236}">
              <a16:creationId xmlns:a16="http://schemas.microsoft.com/office/drawing/2014/main" id="{F3CC34CB-726C-405D-B101-552E392C34B2}"/>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1103" name="ZoneTexte 1102">
          <a:extLst>
            <a:ext uri="{FF2B5EF4-FFF2-40B4-BE49-F238E27FC236}">
              <a16:creationId xmlns:a16="http://schemas.microsoft.com/office/drawing/2014/main" id="{CE7ED3BF-EC8E-49DF-8082-B979D8734D3C}"/>
            </a:ext>
          </a:extLst>
        </xdr:cNvPr>
        <xdr:cNvSpPr txBox="1"/>
      </xdr:nvSpPr>
      <xdr:spPr>
        <a:xfrm>
          <a:off x="13506450" y="7058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1104" name="ZoneTexte 1103">
          <a:extLst>
            <a:ext uri="{FF2B5EF4-FFF2-40B4-BE49-F238E27FC236}">
              <a16:creationId xmlns:a16="http://schemas.microsoft.com/office/drawing/2014/main" id="{8D4DEC4D-E870-4C40-9503-52AC8321DB38}"/>
            </a:ext>
          </a:extLst>
        </xdr:cNvPr>
        <xdr:cNvSpPr txBox="1"/>
      </xdr:nvSpPr>
      <xdr:spPr>
        <a:xfrm>
          <a:off x="13506450" y="7453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105" name="ZoneTexte 1104">
          <a:extLst>
            <a:ext uri="{FF2B5EF4-FFF2-40B4-BE49-F238E27FC236}">
              <a16:creationId xmlns:a16="http://schemas.microsoft.com/office/drawing/2014/main" id="{8500769D-6109-4C83-8281-8F3C037F4FEF}"/>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106" name="ZoneTexte 1105">
          <a:extLst>
            <a:ext uri="{FF2B5EF4-FFF2-40B4-BE49-F238E27FC236}">
              <a16:creationId xmlns:a16="http://schemas.microsoft.com/office/drawing/2014/main" id="{8FDC4386-98B6-4C61-9FA0-8B1ED1CB51FA}"/>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0</xdr:rowOff>
    </xdr:from>
    <xdr:ext cx="65" cy="172227"/>
    <xdr:sp macro="" textlink="">
      <xdr:nvSpPr>
        <xdr:cNvPr id="1107" name="ZoneTexte 1106">
          <a:extLst>
            <a:ext uri="{FF2B5EF4-FFF2-40B4-BE49-F238E27FC236}">
              <a16:creationId xmlns:a16="http://schemas.microsoft.com/office/drawing/2014/main" id="{6C7BAFAC-A85B-49F5-8C1A-DE04A5AB0A48}"/>
            </a:ext>
          </a:extLst>
        </xdr:cNvPr>
        <xdr:cNvSpPr txBox="1"/>
      </xdr:nvSpPr>
      <xdr:spPr>
        <a:xfrm>
          <a:off x="13506450" y="7058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1108" name="ZoneTexte 1107">
          <a:extLst>
            <a:ext uri="{FF2B5EF4-FFF2-40B4-BE49-F238E27FC236}">
              <a16:creationId xmlns:a16="http://schemas.microsoft.com/office/drawing/2014/main" id="{AA3468DC-9FCD-4034-BE45-9D4BAD09F223}"/>
            </a:ext>
          </a:extLst>
        </xdr:cNvPr>
        <xdr:cNvSpPr txBox="1"/>
      </xdr:nvSpPr>
      <xdr:spPr>
        <a:xfrm>
          <a:off x="13506450" y="7453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109" name="ZoneTexte 1108">
          <a:extLst>
            <a:ext uri="{FF2B5EF4-FFF2-40B4-BE49-F238E27FC236}">
              <a16:creationId xmlns:a16="http://schemas.microsoft.com/office/drawing/2014/main" id="{34B2F316-DB30-4E57-B068-04DE50FA7656}"/>
            </a:ext>
          </a:extLst>
        </xdr:cNvPr>
        <xdr:cNvSpPr txBox="1"/>
      </xdr:nvSpPr>
      <xdr:spPr>
        <a:xfrm>
          <a:off x="13506450" y="71866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10" name="ZoneTexte 1109">
          <a:extLst>
            <a:ext uri="{FF2B5EF4-FFF2-40B4-BE49-F238E27FC236}">
              <a16:creationId xmlns:a16="http://schemas.microsoft.com/office/drawing/2014/main" id="{320627A8-CBD0-4539-BB94-92CE1C3F59BA}"/>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11" name="ZoneTexte 1110">
          <a:extLst>
            <a:ext uri="{FF2B5EF4-FFF2-40B4-BE49-F238E27FC236}">
              <a16:creationId xmlns:a16="http://schemas.microsoft.com/office/drawing/2014/main" id="{85DF2B48-EA5D-4D98-8025-AC1B4CCEF40B}"/>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12" name="ZoneTexte 1111">
          <a:extLst>
            <a:ext uri="{FF2B5EF4-FFF2-40B4-BE49-F238E27FC236}">
              <a16:creationId xmlns:a16="http://schemas.microsoft.com/office/drawing/2014/main" id="{6092EA56-A087-493E-8E4C-46E457BC7277}"/>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13" name="ZoneTexte 1112">
          <a:extLst>
            <a:ext uri="{FF2B5EF4-FFF2-40B4-BE49-F238E27FC236}">
              <a16:creationId xmlns:a16="http://schemas.microsoft.com/office/drawing/2014/main" id="{D04D1499-19DA-45F9-B636-4C2A2BBCD9C2}"/>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14" name="ZoneTexte 1113">
          <a:extLst>
            <a:ext uri="{FF2B5EF4-FFF2-40B4-BE49-F238E27FC236}">
              <a16:creationId xmlns:a16="http://schemas.microsoft.com/office/drawing/2014/main" id="{94DF9E15-F144-4D02-8243-6578A7794C37}"/>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15" name="ZoneTexte 1114">
          <a:extLst>
            <a:ext uri="{FF2B5EF4-FFF2-40B4-BE49-F238E27FC236}">
              <a16:creationId xmlns:a16="http://schemas.microsoft.com/office/drawing/2014/main" id="{1F3BE714-3F43-4736-9101-ED04D9EF856F}"/>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16" name="ZoneTexte 1115">
          <a:extLst>
            <a:ext uri="{FF2B5EF4-FFF2-40B4-BE49-F238E27FC236}">
              <a16:creationId xmlns:a16="http://schemas.microsoft.com/office/drawing/2014/main" id="{C7B6D07A-20E0-4C31-9B4A-C99C7EA8D28D}"/>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17" name="ZoneTexte 1116">
          <a:extLst>
            <a:ext uri="{FF2B5EF4-FFF2-40B4-BE49-F238E27FC236}">
              <a16:creationId xmlns:a16="http://schemas.microsoft.com/office/drawing/2014/main" id="{E12F89B7-6694-42D4-8999-C448EF625600}"/>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18" name="ZoneTexte 1117">
          <a:extLst>
            <a:ext uri="{FF2B5EF4-FFF2-40B4-BE49-F238E27FC236}">
              <a16:creationId xmlns:a16="http://schemas.microsoft.com/office/drawing/2014/main" id="{2AD64A2B-9955-43F1-8718-83A63744B65E}"/>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19" name="ZoneTexte 1118">
          <a:extLst>
            <a:ext uri="{FF2B5EF4-FFF2-40B4-BE49-F238E27FC236}">
              <a16:creationId xmlns:a16="http://schemas.microsoft.com/office/drawing/2014/main" id="{B9489CF0-277D-4293-BBBF-F3B861449F46}"/>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20" name="ZoneTexte 1119">
          <a:extLst>
            <a:ext uri="{FF2B5EF4-FFF2-40B4-BE49-F238E27FC236}">
              <a16:creationId xmlns:a16="http://schemas.microsoft.com/office/drawing/2014/main" id="{5E831F0E-B958-4884-8026-8B319C2D2EB1}"/>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21" name="ZoneTexte 1120">
          <a:extLst>
            <a:ext uri="{FF2B5EF4-FFF2-40B4-BE49-F238E27FC236}">
              <a16:creationId xmlns:a16="http://schemas.microsoft.com/office/drawing/2014/main" id="{690A990E-C2A0-4857-99C4-2E93706ECD3E}"/>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22" name="ZoneTexte 1121">
          <a:extLst>
            <a:ext uri="{FF2B5EF4-FFF2-40B4-BE49-F238E27FC236}">
              <a16:creationId xmlns:a16="http://schemas.microsoft.com/office/drawing/2014/main" id="{D92A1246-9D42-4831-B4A5-3E68AC1116E8}"/>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23" name="ZoneTexte 1122">
          <a:extLst>
            <a:ext uri="{FF2B5EF4-FFF2-40B4-BE49-F238E27FC236}">
              <a16:creationId xmlns:a16="http://schemas.microsoft.com/office/drawing/2014/main" id="{93C43CCE-F309-4E45-BC27-299882FEA7E2}"/>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24" name="ZoneTexte 1123">
          <a:extLst>
            <a:ext uri="{FF2B5EF4-FFF2-40B4-BE49-F238E27FC236}">
              <a16:creationId xmlns:a16="http://schemas.microsoft.com/office/drawing/2014/main" id="{9625B563-FF7D-4F95-B678-B6DB8FEB8B30}"/>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25" name="ZoneTexte 1124">
          <a:extLst>
            <a:ext uri="{FF2B5EF4-FFF2-40B4-BE49-F238E27FC236}">
              <a16:creationId xmlns:a16="http://schemas.microsoft.com/office/drawing/2014/main" id="{E4173A63-B765-4E2A-8062-599499E64D43}"/>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26" name="ZoneTexte 1125">
          <a:extLst>
            <a:ext uri="{FF2B5EF4-FFF2-40B4-BE49-F238E27FC236}">
              <a16:creationId xmlns:a16="http://schemas.microsoft.com/office/drawing/2014/main" id="{DD81EB5F-7017-4D78-B85F-F3DA58BBF931}"/>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27" name="ZoneTexte 1126">
          <a:extLst>
            <a:ext uri="{FF2B5EF4-FFF2-40B4-BE49-F238E27FC236}">
              <a16:creationId xmlns:a16="http://schemas.microsoft.com/office/drawing/2014/main" id="{55683535-7D9B-4166-877E-4D8211E5B6B7}"/>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28" name="ZoneTexte 1127">
          <a:extLst>
            <a:ext uri="{FF2B5EF4-FFF2-40B4-BE49-F238E27FC236}">
              <a16:creationId xmlns:a16="http://schemas.microsoft.com/office/drawing/2014/main" id="{DCFD8BE7-3CC9-4734-B1FF-C6CE0629D571}"/>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29" name="ZoneTexte 1128">
          <a:extLst>
            <a:ext uri="{FF2B5EF4-FFF2-40B4-BE49-F238E27FC236}">
              <a16:creationId xmlns:a16="http://schemas.microsoft.com/office/drawing/2014/main" id="{23B64E78-C259-4824-9364-CAAB84DB74E3}"/>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30" name="ZoneTexte 1129">
          <a:extLst>
            <a:ext uri="{FF2B5EF4-FFF2-40B4-BE49-F238E27FC236}">
              <a16:creationId xmlns:a16="http://schemas.microsoft.com/office/drawing/2014/main" id="{913A741B-81B9-4891-8770-5ED6FE5E89DC}"/>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31" name="ZoneTexte 1130">
          <a:extLst>
            <a:ext uri="{FF2B5EF4-FFF2-40B4-BE49-F238E27FC236}">
              <a16:creationId xmlns:a16="http://schemas.microsoft.com/office/drawing/2014/main" id="{BB2A53F1-3045-4141-B708-50AF0CFFB518}"/>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32" name="ZoneTexte 1131">
          <a:extLst>
            <a:ext uri="{FF2B5EF4-FFF2-40B4-BE49-F238E27FC236}">
              <a16:creationId xmlns:a16="http://schemas.microsoft.com/office/drawing/2014/main" id="{538DB075-B61D-435A-B378-A13EC3B9E708}"/>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33" name="ZoneTexte 1132">
          <a:extLst>
            <a:ext uri="{FF2B5EF4-FFF2-40B4-BE49-F238E27FC236}">
              <a16:creationId xmlns:a16="http://schemas.microsoft.com/office/drawing/2014/main" id="{C10568AD-82D0-4ACE-873D-5F3CC4BAB311}"/>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34" name="ZoneTexte 1133">
          <a:extLst>
            <a:ext uri="{FF2B5EF4-FFF2-40B4-BE49-F238E27FC236}">
              <a16:creationId xmlns:a16="http://schemas.microsoft.com/office/drawing/2014/main" id="{53BCF11D-369E-4EFF-824F-E2372EC12099}"/>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35" name="ZoneTexte 1134">
          <a:extLst>
            <a:ext uri="{FF2B5EF4-FFF2-40B4-BE49-F238E27FC236}">
              <a16:creationId xmlns:a16="http://schemas.microsoft.com/office/drawing/2014/main" id="{140B4E93-A25E-4B38-9649-2DE3C87E675C}"/>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36" name="ZoneTexte 1135">
          <a:extLst>
            <a:ext uri="{FF2B5EF4-FFF2-40B4-BE49-F238E27FC236}">
              <a16:creationId xmlns:a16="http://schemas.microsoft.com/office/drawing/2014/main" id="{5BE4B5E9-023C-42CD-A6A1-7805B57E5490}"/>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37" name="ZoneTexte 1136">
          <a:extLst>
            <a:ext uri="{FF2B5EF4-FFF2-40B4-BE49-F238E27FC236}">
              <a16:creationId xmlns:a16="http://schemas.microsoft.com/office/drawing/2014/main" id="{968A7BA2-4E1B-4C0C-8421-23D78D345687}"/>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38" name="ZoneTexte 1137">
          <a:extLst>
            <a:ext uri="{FF2B5EF4-FFF2-40B4-BE49-F238E27FC236}">
              <a16:creationId xmlns:a16="http://schemas.microsoft.com/office/drawing/2014/main" id="{ADB0E30C-C6C1-49ED-9868-E13370C9AE75}"/>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39" name="ZoneTexte 1138">
          <a:extLst>
            <a:ext uri="{FF2B5EF4-FFF2-40B4-BE49-F238E27FC236}">
              <a16:creationId xmlns:a16="http://schemas.microsoft.com/office/drawing/2014/main" id="{77ACA564-A1D8-43D7-95A4-E68689F2C8BA}"/>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40" name="ZoneTexte 1139">
          <a:extLst>
            <a:ext uri="{FF2B5EF4-FFF2-40B4-BE49-F238E27FC236}">
              <a16:creationId xmlns:a16="http://schemas.microsoft.com/office/drawing/2014/main" id="{8EB3FED1-9656-466F-89A9-44BFEF8948ED}"/>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41" name="ZoneTexte 1140">
          <a:extLst>
            <a:ext uri="{FF2B5EF4-FFF2-40B4-BE49-F238E27FC236}">
              <a16:creationId xmlns:a16="http://schemas.microsoft.com/office/drawing/2014/main" id="{ED876C83-1084-4AB2-9AA2-10B5B3EAEA48}"/>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42" name="ZoneTexte 1141">
          <a:extLst>
            <a:ext uri="{FF2B5EF4-FFF2-40B4-BE49-F238E27FC236}">
              <a16:creationId xmlns:a16="http://schemas.microsoft.com/office/drawing/2014/main" id="{011F1A77-FCC9-42AC-B29E-1009BB80D455}"/>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43" name="ZoneTexte 1142">
          <a:extLst>
            <a:ext uri="{FF2B5EF4-FFF2-40B4-BE49-F238E27FC236}">
              <a16:creationId xmlns:a16="http://schemas.microsoft.com/office/drawing/2014/main" id="{4292B44E-CB2F-4080-B393-3E65ED7C56B4}"/>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44" name="ZoneTexte 1143">
          <a:extLst>
            <a:ext uri="{FF2B5EF4-FFF2-40B4-BE49-F238E27FC236}">
              <a16:creationId xmlns:a16="http://schemas.microsoft.com/office/drawing/2014/main" id="{27A83236-BD4F-4198-9F6F-05EF0E5DA66C}"/>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45" name="ZoneTexte 1144">
          <a:extLst>
            <a:ext uri="{FF2B5EF4-FFF2-40B4-BE49-F238E27FC236}">
              <a16:creationId xmlns:a16="http://schemas.microsoft.com/office/drawing/2014/main" id="{0CF74FA7-DF7C-4B6D-82F6-C566335C3E5F}"/>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46" name="ZoneTexte 1145">
          <a:extLst>
            <a:ext uri="{FF2B5EF4-FFF2-40B4-BE49-F238E27FC236}">
              <a16:creationId xmlns:a16="http://schemas.microsoft.com/office/drawing/2014/main" id="{1C3C04CF-F7FD-452E-ACB8-3B38FC54E889}"/>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47" name="ZoneTexte 1146">
          <a:extLst>
            <a:ext uri="{FF2B5EF4-FFF2-40B4-BE49-F238E27FC236}">
              <a16:creationId xmlns:a16="http://schemas.microsoft.com/office/drawing/2014/main" id="{9E15D9EA-AA4F-4E9B-984F-1BC41E38759D}"/>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48" name="ZoneTexte 1147">
          <a:extLst>
            <a:ext uri="{FF2B5EF4-FFF2-40B4-BE49-F238E27FC236}">
              <a16:creationId xmlns:a16="http://schemas.microsoft.com/office/drawing/2014/main" id="{6E8FB911-B609-4F97-A8D6-A51B8391F7A6}"/>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49" name="ZoneTexte 1148">
          <a:extLst>
            <a:ext uri="{FF2B5EF4-FFF2-40B4-BE49-F238E27FC236}">
              <a16:creationId xmlns:a16="http://schemas.microsoft.com/office/drawing/2014/main" id="{ED6A6779-6565-41D0-B4DF-F7BEF8EC7EE8}"/>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50" name="ZoneTexte 1149">
          <a:extLst>
            <a:ext uri="{FF2B5EF4-FFF2-40B4-BE49-F238E27FC236}">
              <a16:creationId xmlns:a16="http://schemas.microsoft.com/office/drawing/2014/main" id="{98275299-3DE4-425C-AF8B-44398C638297}"/>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51" name="ZoneTexte 1150">
          <a:extLst>
            <a:ext uri="{FF2B5EF4-FFF2-40B4-BE49-F238E27FC236}">
              <a16:creationId xmlns:a16="http://schemas.microsoft.com/office/drawing/2014/main" id="{FD278E02-148D-44D9-88A3-50DC01248BFB}"/>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52" name="ZoneTexte 1151">
          <a:extLst>
            <a:ext uri="{FF2B5EF4-FFF2-40B4-BE49-F238E27FC236}">
              <a16:creationId xmlns:a16="http://schemas.microsoft.com/office/drawing/2014/main" id="{F2271970-F6D8-4673-B923-98B87B9F0A36}"/>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53" name="ZoneTexte 1152">
          <a:extLst>
            <a:ext uri="{FF2B5EF4-FFF2-40B4-BE49-F238E27FC236}">
              <a16:creationId xmlns:a16="http://schemas.microsoft.com/office/drawing/2014/main" id="{3A847FF9-B2AE-4919-838A-D52D3FD6AC08}"/>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54" name="ZoneTexte 1153">
          <a:extLst>
            <a:ext uri="{FF2B5EF4-FFF2-40B4-BE49-F238E27FC236}">
              <a16:creationId xmlns:a16="http://schemas.microsoft.com/office/drawing/2014/main" id="{9B3DD4B6-8D6F-46B6-9A3F-F8CF40CD7FC4}"/>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55" name="ZoneTexte 1154">
          <a:extLst>
            <a:ext uri="{FF2B5EF4-FFF2-40B4-BE49-F238E27FC236}">
              <a16:creationId xmlns:a16="http://schemas.microsoft.com/office/drawing/2014/main" id="{3B348865-B306-4C8F-9437-5853C08BAAD8}"/>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56" name="ZoneTexte 1155">
          <a:extLst>
            <a:ext uri="{FF2B5EF4-FFF2-40B4-BE49-F238E27FC236}">
              <a16:creationId xmlns:a16="http://schemas.microsoft.com/office/drawing/2014/main" id="{9AD0BD98-37A6-4107-A18E-37C331DB7241}"/>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57" name="ZoneTexte 1156">
          <a:extLst>
            <a:ext uri="{FF2B5EF4-FFF2-40B4-BE49-F238E27FC236}">
              <a16:creationId xmlns:a16="http://schemas.microsoft.com/office/drawing/2014/main" id="{53FF6B25-8BF5-4B8B-8A14-7894FEC6A1C8}"/>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58" name="ZoneTexte 1157">
          <a:extLst>
            <a:ext uri="{FF2B5EF4-FFF2-40B4-BE49-F238E27FC236}">
              <a16:creationId xmlns:a16="http://schemas.microsoft.com/office/drawing/2014/main" id="{78C397CF-AF9B-4B9E-A3CE-8F18378DA4CD}"/>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59" name="ZoneTexte 1158">
          <a:extLst>
            <a:ext uri="{FF2B5EF4-FFF2-40B4-BE49-F238E27FC236}">
              <a16:creationId xmlns:a16="http://schemas.microsoft.com/office/drawing/2014/main" id="{CC742077-FD57-43C8-BB9D-675A0758A242}"/>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60" name="ZoneTexte 1159">
          <a:extLst>
            <a:ext uri="{FF2B5EF4-FFF2-40B4-BE49-F238E27FC236}">
              <a16:creationId xmlns:a16="http://schemas.microsoft.com/office/drawing/2014/main" id="{EE9C87CF-FAB6-4ADB-82DE-C004EDB8E505}"/>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61" name="ZoneTexte 1160">
          <a:extLst>
            <a:ext uri="{FF2B5EF4-FFF2-40B4-BE49-F238E27FC236}">
              <a16:creationId xmlns:a16="http://schemas.microsoft.com/office/drawing/2014/main" id="{924AD84F-FCE9-47B4-A8EF-79267C3E9AB0}"/>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62" name="ZoneTexte 1161">
          <a:extLst>
            <a:ext uri="{FF2B5EF4-FFF2-40B4-BE49-F238E27FC236}">
              <a16:creationId xmlns:a16="http://schemas.microsoft.com/office/drawing/2014/main" id="{90B7C8ED-E2BE-4EE3-8E83-BB55C3E48CA7}"/>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63" name="ZoneTexte 1162">
          <a:extLst>
            <a:ext uri="{FF2B5EF4-FFF2-40B4-BE49-F238E27FC236}">
              <a16:creationId xmlns:a16="http://schemas.microsoft.com/office/drawing/2014/main" id="{5DF52CE0-FF29-449C-85D6-64D02AF85D40}"/>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64" name="ZoneTexte 1163">
          <a:extLst>
            <a:ext uri="{FF2B5EF4-FFF2-40B4-BE49-F238E27FC236}">
              <a16:creationId xmlns:a16="http://schemas.microsoft.com/office/drawing/2014/main" id="{93D1C67F-5B75-4F6A-883D-C00E423BC9ED}"/>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65" name="ZoneTexte 1164">
          <a:extLst>
            <a:ext uri="{FF2B5EF4-FFF2-40B4-BE49-F238E27FC236}">
              <a16:creationId xmlns:a16="http://schemas.microsoft.com/office/drawing/2014/main" id="{5D6EBC68-CDA9-4705-8147-99F27C54DA5C}"/>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66" name="ZoneTexte 1165">
          <a:extLst>
            <a:ext uri="{FF2B5EF4-FFF2-40B4-BE49-F238E27FC236}">
              <a16:creationId xmlns:a16="http://schemas.microsoft.com/office/drawing/2014/main" id="{0BF60F28-1C14-43DC-B6DE-DADF3D328213}"/>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67" name="ZoneTexte 1166">
          <a:extLst>
            <a:ext uri="{FF2B5EF4-FFF2-40B4-BE49-F238E27FC236}">
              <a16:creationId xmlns:a16="http://schemas.microsoft.com/office/drawing/2014/main" id="{9311D9B8-153D-48B3-A1F6-E00E9B72CEC2}"/>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68" name="ZoneTexte 1167">
          <a:extLst>
            <a:ext uri="{FF2B5EF4-FFF2-40B4-BE49-F238E27FC236}">
              <a16:creationId xmlns:a16="http://schemas.microsoft.com/office/drawing/2014/main" id="{134C9423-8A2F-432E-A534-5E1EFE8D7DC9}"/>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69" name="ZoneTexte 1168">
          <a:extLst>
            <a:ext uri="{FF2B5EF4-FFF2-40B4-BE49-F238E27FC236}">
              <a16:creationId xmlns:a16="http://schemas.microsoft.com/office/drawing/2014/main" id="{3715C6F9-71C5-42B0-BA61-4D2CCF7AE594}"/>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70" name="ZoneTexte 1169">
          <a:extLst>
            <a:ext uri="{FF2B5EF4-FFF2-40B4-BE49-F238E27FC236}">
              <a16:creationId xmlns:a16="http://schemas.microsoft.com/office/drawing/2014/main" id="{4B5225BE-F263-4116-9836-7AD34CF9356B}"/>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71" name="ZoneTexte 1170">
          <a:extLst>
            <a:ext uri="{FF2B5EF4-FFF2-40B4-BE49-F238E27FC236}">
              <a16:creationId xmlns:a16="http://schemas.microsoft.com/office/drawing/2014/main" id="{DF36408F-7CCE-4DB5-ACCB-6C44CE274411}"/>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72" name="ZoneTexte 1171">
          <a:extLst>
            <a:ext uri="{FF2B5EF4-FFF2-40B4-BE49-F238E27FC236}">
              <a16:creationId xmlns:a16="http://schemas.microsoft.com/office/drawing/2014/main" id="{36E95DB1-E2EE-4D77-A90E-F63DB280BA40}"/>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73" name="ZoneTexte 1172">
          <a:extLst>
            <a:ext uri="{FF2B5EF4-FFF2-40B4-BE49-F238E27FC236}">
              <a16:creationId xmlns:a16="http://schemas.microsoft.com/office/drawing/2014/main" id="{B68D20B2-0B9D-48A3-A909-C295ECC35CEB}"/>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74" name="ZoneTexte 1173">
          <a:extLst>
            <a:ext uri="{FF2B5EF4-FFF2-40B4-BE49-F238E27FC236}">
              <a16:creationId xmlns:a16="http://schemas.microsoft.com/office/drawing/2014/main" id="{1F27A5C4-C7BB-45EF-8DA7-721002E486E6}"/>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75" name="ZoneTexte 1174">
          <a:extLst>
            <a:ext uri="{FF2B5EF4-FFF2-40B4-BE49-F238E27FC236}">
              <a16:creationId xmlns:a16="http://schemas.microsoft.com/office/drawing/2014/main" id="{83F10909-72C5-487D-8142-14897FD41CAC}"/>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76" name="ZoneTexte 1175">
          <a:extLst>
            <a:ext uri="{FF2B5EF4-FFF2-40B4-BE49-F238E27FC236}">
              <a16:creationId xmlns:a16="http://schemas.microsoft.com/office/drawing/2014/main" id="{90933272-0391-47EB-8869-2F2FEF653900}"/>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177" name="ZoneTexte 1176">
          <a:extLst>
            <a:ext uri="{FF2B5EF4-FFF2-40B4-BE49-F238E27FC236}">
              <a16:creationId xmlns:a16="http://schemas.microsoft.com/office/drawing/2014/main" id="{D69802C7-266E-4017-AE6F-C4FFFC40A022}"/>
            </a:ext>
          </a:extLst>
        </xdr:cNvPr>
        <xdr:cNvSpPr txBox="1"/>
      </xdr:nvSpPr>
      <xdr:spPr>
        <a:xfrm>
          <a:off x="13506450" y="11996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78" name="ZoneTexte 1177">
          <a:extLst>
            <a:ext uri="{FF2B5EF4-FFF2-40B4-BE49-F238E27FC236}">
              <a16:creationId xmlns:a16="http://schemas.microsoft.com/office/drawing/2014/main" id="{0AC578A4-7972-4E5A-91E9-767F878C3973}"/>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79" name="ZoneTexte 1178">
          <a:extLst>
            <a:ext uri="{FF2B5EF4-FFF2-40B4-BE49-F238E27FC236}">
              <a16:creationId xmlns:a16="http://schemas.microsoft.com/office/drawing/2014/main" id="{62741CFD-8ADE-4E27-96C2-F053F1125EF8}"/>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80" name="ZoneTexte 1179">
          <a:extLst>
            <a:ext uri="{FF2B5EF4-FFF2-40B4-BE49-F238E27FC236}">
              <a16:creationId xmlns:a16="http://schemas.microsoft.com/office/drawing/2014/main" id="{BAB825B1-62CA-492C-8E35-B463E642F8EB}"/>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81" name="ZoneTexte 1180">
          <a:extLst>
            <a:ext uri="{FF2B5EF4-FFF2-40B4-BE49-F238E27FC236}">
              <a16:creationId xmlns:a16="http://schemas.microsoft.com/office/drawing/2014/main" id="{E3202AC7-A39C-453C-9D26-85CFF121E086}"/>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82" name="ZoneTexte 1181">
          <a:extLst>
            <a:ext uri="{FF2B5EF4-FFF2-40B4-BE49-F238E27FC236}">
              <a16:creationId xmlns:a16="http://schemas.microsoft.com/office/drawing/2014/main" id="{78F7F856-A305-4D94-BA45-6B20D669AF1F}"/>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83" name="ZoneTexte 1182">
          <a:extLst>
            <a:ext uri="{FF2B5EF4-FFF2-40B4-BE49-F238E27FC236}">
              <a16:creationId xmlns:a16="http://schemas.microsoft.com/office/drawing/2014/main" id="{CFBDF943-45EB-4897-90BA-FC411DF23EC0}"/>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84" name="ZoneTexte 1183">
          <a:extLst>
            <a:ext uri="{FF2B5EF4-FFF2-40B4-BE49-F238E27FC236}">
              <a16:creationId xmlns:a16="http://schemas.microsoft.com/office/drawing/2014/main" id="{E867B45A-C830-435A-913E-122C20E5DA74}"/>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85" name="ZoneTexte 1184">
          <a:extLst>
            <a:ext uri="{FF2B5EF4-FFF2-40B4-BE49-F238E27FC236}">
              <a16:creationId xmlns:a16="http://schemas.microsoft.com/office/drawing/2014/main" id="{06465279-A321-4F17-A0CA-E1FCCFDF8631}"/>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86" name="ZoneTexte 1185">
          <a:extLst>
            <a:ext uri="{FF2B5EF4-FFF2-40B4-BE49-F238E27FC236}">
              <a16:creationId xmlns:a16="http://schemas.microsoft.com/office/drawing/2014/main" id="{EE396C5D-2E30-4314-8DDC-42DC44ECFC93}"/>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87" name="ZoneTexte 1186">
          <a:extLst>
            <a:ext uri="{FF2B5EF4-FFF2-40B4-BE49-F238E27FC236}">
              <a16:creationId xmlns:a16="http://schemas.microsoft.com/office/drawing/2014/main" id="{5BD905E4-BF9C-4DE6-BD34-4A8B33B7E06D}"/>
            </a:ext>
          </a:extLst>
        </xdr:cNvPr>
        <xdr:cNvSpPr txBox="1"/>
      </xdr:nvSpPr>
      <xdr:spPr>
        <a:xfrm>
          <a:off x="13506450" y="1218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78</xdr:row>
      <xdr:rowOff>128587</xdr:rowOff>
    </xdr:from>
    <xdr:ext cx="65" cy="172227"/>
    <xdr:sp macro="" textlink="">
      <xdr:nvSpPr>
        <xdr:cNvPr id="1188" name="ZoneTexte 1187">
          <a:extLst>
            <a:ext uri="{FF2B5EF4-FFF2-40B4-BE49-F238E27FC236}">
              <a16:creationId xmlns:a16="http://schemas.microsoft.com/office/drawing/2014/main" id="{BD87F982-92AE-49D2-B0DD-CAC2F2D21901}"/>
            </a:ext>
          </a:extLst>
        </xdr:cNvPr>
        <xdr:cNvSpPr txBox="1"/>
      </xdr:nvSpPr>
      <xdr:spPr>
        <a:xfrm>
          <a:off x="13506450" y="18016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371475</xdr:colOff>
      <xdr:row>27</xdr:row>
      <xdr:rowOff>171450</xdr:rowOff>
    </xdr:from>
    <xdr:ext cx="3476625" cy="1924050"/>
    <xdr:pic>
      <xdr:nvPicPr>
        <xdr:cNvPr id="2" name="Picture 3" descr="http://www.educastream.com/IMG/Image/volumes21a.png">
          <a:extLst>
            <a:ext uri="{FF2B5EF4-FFF2-40B4-BE49-F238E27FC236}">
              <a16:creationId xmlns:a16="http://schemas.microsoft.com/office/drawing/2014/main" id="{06D0058C-AAA2-4BB1-BEB6-76684F46AD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596265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13</xdr:col>
      <xdr:colOff>66675</xdr:colOff>
      <xdr:row>144</xdr:row>
      <xdr:rowOff>47625</xdr:rowOff>
    </xdr:from>
    <xdr:ext cx="3362325" cy="1562100"/>
    <xdr:pic>
      <xdr:nvPicPr>
        <xdr:cNvPr id="2" name="Image 1" descr="Résultats de pourcentage dans la colonne D">
          <a:extLst>
            <a:ext uri="{FF2B5EF4-FFF2-40B4-BE49-F238E27FC236}">
              <a16:creationId xmlns:a16="http://schemas.microsoft.com/office/drawing/2014/main" id="{46705923-67E3-4865-9673-30FE34AECB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0" y="32404050"/>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81</xdr:row>
      <xdr:rowOff>123825</xdr:rowOff>
    </xdr:from>
    <xdr:ext cx="8316486" cy="1876687"/>
    <xdr:pic>
      <xdr:nvPicPr>
        <xdr:cNvPr id="3" name="Image 2">
          <a:extLst>
            <a:ext uri="{FF2B5EF4-FFF2-40B4-BE49-F238E27FC236}">
              <a16:creationId xmlns:a16="http://schemas.microsoft.com/office/drawing/2014/main" id="{07F496E2-BB69-43B8-9D15-4C1B2F02B2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0" y="18354675"/>
          <a:ext cx="8316486" cy="187668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absolute">
    <xdr:from>
      <xdr:col>0</xdr:col>
      <xdr:colOff>342900</xdr:colOff>
      <xdr:row>0</xdr:row>
      <xdr:rowOff>361949</xdr:rowOff>
    </xdr:from>
    <xdr:to>
      <xdr:col>1</xdr:col>
      <xdr:colOff>5210175</xdr:colOff>
      <xdr:row>51</xdr:row>
      <xdr:rowOff>180974</xdr:rowOff>
    </xdr:to>
    <xdr:sp macro="" textlink="">
      <xdr:nvSpPr>
        <xdr:cNvPr id="2" name="txt_ArrièrePlanVisiteGuidée" descr="Arrière-plan">
          <a:extLst>
            <a:ext uri="{FF2B5EF4-FFF2-40B4-BE49-F238E27FC236}">
              <a16:creationId xmlns:a16="http://schemas.microsoft.com/office/drawing/2014/main" id="{C2A89B96-DDFA-4EF1-8A2C-513D7F0CEA2C}"/>
            </a:ext>
          </a:extLst>
        </xdr:cNvPr>
        <xdr:cNvSpPr/>
      </xdr:nvSpPr>
      <xdr:spPr>
        <a:xfrm>
          <a:off x="342900" y="361949"/>
          <a:ext cx="5734050" cy="101822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0</xdr:col>
      <xdr:colOff>565153</xdr:colOff>
      <xdr:row>0</xdr:row>
      <xdr:rowOff>457199</xdr:rowOff>
    </xdr:from>
    <xdr:to>
      <xdr:col>1</xdr:col>
      <xdr:colOff>4949822</xdr:colOff>
      <xdr:row>3</xdr:row>
      <xdr:rowOff>146203</xdr:rowOff>
    </xdr:to>
    <xdr:sp macro="" textlink="">
      <xdr:nvSpPr>
        <xdr:cNvPr id="3" name="txt_EnTêteVisiteGuidée" descr="Résoudre les erreurs présentes dans les formules">
          <a:extLst>
            <a:ext uri="{FF2B5EF4-FFF2-40B4-BE49-F238E27FC236}">
              <a16:creationId xmlns:a16="http://schemas.microsoft.com/office/drawing/2014/main" id="{5FF460BF-B06E-4D1A-A75C-AEFAFBD3536E}"/>
            </a:ext>
          </a:extLst>
        </xdr:cNvPr>
        <xdr:cNvSpPr txBox="1"/>
      </xdr:nvSpPr>
      <xdr:spPr>
        <a:xfrm>
          <a:off x="565153" y="457199"/>
          <a:ext cx="5251444" cy="832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Résoudre les erreurs présentes dans les formules</a:t>
          </a:r>
        </a:p>
      </xdr:txBody>
    </xdr:sp>
    <xdr:clientData/>
  </xdr:twoCellAnchor>
  <xdr:twoCellAnchor editAs="absolute">
    <xdr:from>
      <xdr:col>0</xdr:col>
      <xdr:colOff>565153</xdr:colOff>
      <xdr:row>4</xdr:row>
      <xdr:rowOff>47626</xdr:rowOff>
    </xdr:from>
    <xdr:to>
      <xdr:col>1</xdr:col>
      <xdr:colOff>4946626</xdr:colOff>
      <xdr:row>4</xdr:row>
      <xdr:rowOff>47626</xdr:rowOff>
    </xdr:to>
    <xdr:cxnSp macro="">
      <xdr:nvCxnSpPr>
        <xdr:cNvPr id="4" name="txt_VisiteGuidéeLigne1" descr="Ligne décorative">
          <a:extLst>
            <a:ext uri="{FF2B5EF4-FFF2-40B4-BE49-F238E27FC236}">
              <a16:creationId xmlns:a16="http://schemas.microsoft.com/office/drawing/2014/main" id="{79BC9ABB-6E00-44C3-9167-A1ACCDD51E6E}"/>
            </a:ext>
          </a:extLst>
        </xdr:cNvPr>
        <xdr:cNvCxnSpPr>
          <a:cxnSpLocks/>
        </xdr:cNvCxnSpPr>
      </xdr:nvCxnSpPr>
      <xdr:spPr>
        <a:xfrm>
          <a:off x="565153" y="1381126"/>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565153</xdr:colOff>
      <xdr:row>48</xdr:row>
      <xdr:rowOff>116416</xdr:rowOff>
    </xdr:from>
    <xdr:to>
      <xdr:col>1</xdr:col>
      <xdr:colOff>4946626</xdr:colOff>
      <xdr:row>48</xdr:row>
      <xdr:rowOff>116416</xdr:rowOff>
    </xdr:to>
    <xdr:cxnSp macro="">
      <xdr:nvCxnSpPr>
        <xdr:cNvPr id="5" name="txt_VisiteGuidéeLigne2" descr="Ligne décorative">
          <a:extLst>
            <a:ext uri="{FF2B5EF4-FFF2-40B4-BE49-F238E27FC236}">
              <a16:creationId xmlns:a16="http://schemas.microsoft.com/office/drawing/2014/main" id="{DD10BD9D-3C1C-43D1-B98D-246EB123FDB3}"/>
            </a:ext>
          </a:extLst>
        </xdr:cNvPr>
        <xdr:cNvCxnSpPr>
          <a:cxnSpLocks/>
        </xdr:cNvCxnSpPr>
      </xdr:nvCxnSpPr>
      <xdr:spPr>
        <a:xfrm>
          <a:off x="565153" y="9908116"/>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571663</xdr:colOff>
      <xdr:row>4</xdr:row>
      <xdr:rowOff>119141</xdr:rowOff>
    </xdr:from>
    <xdr:to>
      <xdr:col>1</xdr:col>
      <xdr:colOff>4956332</xdr:colOff>
      <xdr:row>8</xdr:row>
      <xdr:rowOff>179620</xdr:rowOff>
    </xdr:to>
    <xdr:sp macro="" textlink="">
      <xdr:nvSpPr>
        <xdr:cNvPr id="6" name="txt_IntroVisiteGuidée" descr="Tôt ou tard, vous rencontrerez une formule comportant une erreur (#ErrorName!). Les erreurs sont parfois utiles car elles mettent un problème en évidence, mais elles peuvent aussi être difficiles à résoudre. Heureusement, différentes options permettent de remonter jusqu’à la source de l’erreur pour la corriger.">
          <a:extLst>
            <a:ext uri="{FF2B5EF4-FFF2-40B4-BE49-F238E27FC236}">
              <a16:creationId xmlns:a16="http://schemas.microsoft.com/office/drawing/2014/main" id="{085E7E3C-36E8-4156-A277-185A7AC23660}"/>
            </a:ext>
          </a:extLst>
        </xdr:cNvPr>
        <xdr:cNvSpPr txBox="1"/>
      </xdr:nvSpPr>
      <xdr:spPr>
        <a:xfrm>
          <a:off x="571663" y="1452641"/>
          <a:ext cx="5251444" cy="832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Tôt ou tard, vous rencontrerez une formule comportant une erreur (#ErrorName!). Les erreurs sont parfois utiles car elles mettent un problème en évidence, mais elles peuvent aussi être difficiles à résoudre. Heureusement, différentes options permettent de remonter jusqu’à la source de l’erreur pour la corriger.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666924</xdr:colOff>
      <xdr:row>9</xdr:row>
      <xdr:rowOff>0</xdr:rowOff>
    </xdr:from>
    <xdr:to>
      <xdr:col>1</xdr:col>
      <xdr:colOff>5039317</xdr:colOff>
      <xdr:row>15</xdr:row>
      <xdr:rowOff>104775</xdr:rowOff>
    </xdr:to>
    <xdr:grpSp>
      <xdr:nvGrpSpPr>
        <xdr:cNvPr id="7" name="Groupe 1">
          <a:extLst>
            <a:ext uri="{FF2B5EF4-FFF2-40B4-BE49-F238E27FC236}">
              <a16:creationId xmlns:a16="http://schemas.microsoft.com/office/drawing/2014/main" id="{080C78FD-5CBC-45CA-868A-6F41529F9FF1}"/>
            </a:ext>
          </a:extLst>
        </xdr:cNvPr>
        <xdr:cNvGrpSpPr/>
      </xdr:nvGrpSpPr>
      <xdr:grpSpPr>
        <a:xfrm>
          <a:off x="666924" y="2314575"/>
          <a:ext cx="5239168" cy="1257300"/>
          <a:chOff x="571500" y="1924050"/>
          <a:chExt cx="5229626" cy="1257300"/>
        </a:xfrm>
      </xdr:grpSpPr>
      <xdr:sp macro="" textlink="">
        <xdr:nvSpPr>
          <xdr:cNvPr id="8" name="txt_Étape" descr="Vérification des erreurs : Accédez à Formules &gt; Vérification des erreurs. Une boîte de dialogue s’affiche en indiquant la cause générale de l’erreur. À la cellule D9, l’erreur #N/A est due à l’absence de valeur correspondant à « Pomme ». Pour résoudre cette erreur, vous pouvez utiliser une valeur existante, supprimer l’erreur à l’aide de la fonction SIERREUR, ou l’ignorer sachant qu’elle disparaîtra lorsque vous utiliserez une valeur existante.">
            <a:extLst>
              <a:ext uri="{FF2B5EF4-FFF2-40B4-BE49-F238E27FC236}">
                <a16:creationId xmlns:a16="http://schemas.microsoft.com/office/drawing/2014/main" id="{DF364454-7EC5-CB92-86F3-F9FE206B08C4}"/>
              </a:ext>
            </a:extLst>
          </xdr:cNvPr>
          <xdr:cNvSpPr txBox="1"/>
        </xdr:nvSpPr>
        <xdr:spPr>
          <a:xfrm>
            <a:off x="991382" y="1966008"/>
            <a:ext cx="4809744" cy="1215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Vérification des erreurs : accédez à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Vérification des erreurs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Une boîte de dialogue s’affiche en indiquant la cause générale de l’erreur. À la cellule D9, l’erreur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#N/A</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due à l’absence de valeur correspondant à « Pomme ». Pour résoudre cette erreur, vous pouvez utiliser une valeur existante, supprimer l’erreur à l’aide de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SIERREUR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ou l’ignorer sachant qu’elle disparaîtra lorsque vous utiliserez une valeur existante.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9" name="shp_Étape" descr="1">
            <a:extLst>
              <a:ext uri="{FF2B5EF4-FFF2-40B4-BE49-F238E27FC236}">
                <a16:creationId xmlns:a16="http://schemas.microsoft.com/office/drawing/2014/main" id="{3A623069-93CC-9EA2-80F4-D1D97EF53FE8}"/>
              </a:ext>
            </a:extLst>
          </xdr:cNvPr>
          <xdr:cNvSpPr/>
        </xdr:nvSpPr>
        <xdr:spPr>
          <a:xfrm>
            <a:off x="571500" y="1924050"/>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editAs="absolute">
    <xdr:from>
      <xdr:col>0</xdr:col>
      <xdr:colOff>647995</xdr:colOff>
      <xdr:row>15</xdr:row>
      <xdr:rowOff>129818</xdr:rowOff>
    </xdr:from>
    <xdr:to>
      <xdr:col>1</xdr:col>
      <xdr:colOff>4886325</xdr:colOff>
      <xdr:row>25</xdr:row>
      <xdr:rowOff>64496</xdr:rowOff>
    </xdr:to>
    <xdr:pic>
      <xdr:nvPicPr>
        <xdr:cNvPr id="10" name="Image 56" descr="Boîte de dialogue Vérification des erreurs">
          <a:extLst>
            <a:ext uri="{FF2B5EF4-FFF2-40B4-BE49-F238E27FC236}">
              <a16:creationId xmlns:a16="http://schemas.microsoft.com/office/drawing/2014/main" id="{6897AAEC-BBA8-45E4-B6C3-F58B3BB3F7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7995" y="3596918"/>
          <a:ext cx="5105105" cy="1839678"/>
        </a:xfrm>
        <a:prstGeom prst="rect">
          <a:avLst/>
        </a:prstGeom>
      </xdr:spPr>
    </xdr:pic>
    <xdr:clientData/>
  </xdr:twoCellAnchor>
  <xdr:twoCellAnchor editAs="absolute">
    <xdr:from>
      <xdr:col>0</xdr:col>
      <xdr:colOff>666924</xdr:colOff>
      <xdr:row>25</xdr:row>
      <xdr:rowOff>176213</xdr:rowOff>
    </xdr:from>
    <xdr:to>
      <xdr:col>1</xdr:col>
      <xdr:colOff>5039317</xdr:colOff>
      <xdr:row>29</xdr:row>
      <xdr:rowOff>123825</xdr:rowOff>
    </xdr:to>
    <xdr:grpSp>
      <xdr:nvGrpSpPr>
        <xdr:cNvPr id="11" name="Groupe 10">
          <a:extLst>
            <a:ext uri="{FF2B5EF4-FFF2-40B4-BE49-F238E27FC236}">
              <a16:creationId xmlns:a16="http://schemas.microsoft.com/office/drawing/2014/main" id="{369F014F-C367-49B0-9473-9BDD063F1128}"/>
            </a:ext>
          </a:extLst>
        </xdr:cNvPr>
        <xdr:cNvGrpSpPr/>
      </xdr:nvGrpSpPr>
      <xdr:grpSpPr>
        <a:xfrm>
          <a:off x="666924" y="5548313"/>
          <a:ext cx="5239168" cy="709612"/>
          <a:chOff x="571500" y="4957763"/>
          <a:chExt cx="5229626" cy="709612"/>
        </a:xfrm>
      </xdr:grpSpPr>
      <xdr:sp macro="" textlink="">
        <xdr:nvSpPr>
          <xdr:cNvPr id="12" name="txt_Étape" descr="Cliquez sur Aide sur cette erreur pour ouvrir la rubrique d’aide correspondant à ce message d’erreur. Cliquez sur Afficher les étapes du calcul pour ouvrir la boîte de dialogue Évaluation de formule.">
            <a:extLst>
              <a:ext uri="{FF2B5EF4-FFF2-40B4-BE49-F238E27FC236}">
                <a16:creationId xmlns:a16="http://schemas.microsoft.com/office/drawing/2014/main" id="{E0389EB2-7F89-A569-9220-A2303DACAD45}"/>
              </a:ext>
            </a:extLst>
          </xdr:cNvPr>
          <xdr:cNvSpPr txBox="1"/>
        </xdr:nvSpPr>
        <xdr:spPr>
          <a:xfrm>
            <a:off x="991382" y="4999721"/>
            <a:ext cx="4809744" cy="667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Cliquez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Aide sur cette erreur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ouvrir la rubrique d’aide correspondant à ce message d’erreur. Cliquez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Afficher les étapes du calcul</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ouvrir la boîte de dialogue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Évaluer la formule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3" name="shp_Étape" descr="2">
            <a:extLst>
              <a:ext uri="{FF2B5EF4-FFF2-40B4-BE49-F238E27FC236}">
                <a16:creationId xmlns:a16="http://schemas.microsoft.com/office/drawing/2014/main" id="{E5AD40BD-C507-283A-8193-4888A81B145D}"/>
              </a:ext>
            </a:extLst>
          </xdr:cNvPr>
          <xdr:cNvSpPr/>
        </xdr:nvSpPr>
        <xdr:spPr>
          <a:xfrm>
            <a:off x="571500" y="4957763"/>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editAs="absolute">
    <xdr:from>
      <xdr:col>0</xdr:col>
      <xdr:colOff>752782</xdr:colOff>
      <xdr:row>29</xdr:row>
      <xdr:rowOff>123825</xdr:rowOff>
    </xdr:from>
    <xdr:to>
      <xdr:col>1</xdr:col>
      <xdr:colOff>4800293</xdr:colOff>
      <xdr:row>43</xdr:row>
      <xdr:rowOff>47296</xdr:rowOff>
    </xdr:to>
    <xdr:pic>
      <xdr:nvPicPr>
        <xdr:cNvPr id="14" name="Image 13" descr="Boîte de dialogue Évaluation de formule">
          <a:extLst>
            <a:ext uri="{FF2B5EF4-FFF2-40B4-BE49-F238E27FC236}">
              <a16:creationId xmlns:a16="http://schemas.microsoft.com/office/drawing/2014/main" id="{1B767F23-F56F-4587-86FD-AFD9D45310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52782" y="6257925"/>
          <a:ext cx="4914286" cy="2628571"/>
        </a:xfrm>
        <a:prstGeom prst="rect">
          <a:avLst/>
        </a:prstGeom>
      </xdr:spPr>
    </xdr:pic>
    <xdr:clientData/>
  </xdr:twoCellAnchor>
  <xdr:twoCellAnchor editAs="absolute">
    <xdr:from>
      <xdr:col>0</xdr:col>
      <xdr:colOff>666924</xdr:colOff>
      <xdr:row>43</xdr:row>
      <xdr:rowOff>123825</xdr:rowOff>
    </xdr:from>
    <xdr:to>
      <xdr:col>1</xdr:col>
      <xdr:colOff>5039317</xdr:colOff>
      <xdr:row>48</xdr:row>
      <xdr:rowOff>19050</xdr:rowOff>
    </xdr:to>
    <xdr:grpSp>
      <xdr:nvGrpSpPr>
        <xdr:cNvPr id="15" name="Groupe 3">
          <a:extLst>
            <a:ext uri="{FF2B5EF4-FFF2-40B4-BE49-F238E27FC236}">
              <a16:creationId xmlns:a16="http://schemas.microsoft.com/office/drawing/2014/main" id="{C77A0265-26FC-4A53-B4AF-E79E63581326}"/>
            </a:ext>
          </a:extLst>
        </xdr:cNvPr>
        <xdr:cNvGrpSpPr/>
      </xdr:nvGrpSpPr>
      <xdr:grpSpPr>
        <a:xfrm>
          <a:off x="666924" y="8963025"/>
          <a:ext cx="5239168" cy="847725"/>
          <a:chOff x="571500" y="8372475"/>
          <a:chExt cx="5229626" cy="847725"/>
        </a:xfrm>
      </xdr:grpSpPr>
      <xdr:sp macro="" textlink="">
        <xdr:nvSpPr>
          <xdr:cNvPr id="16" name="txt_Étape" descr="Chaque fois que vous cliquez sur Évaluer, Excel examine la formule section par section. Excel ne vous indiquera pas forcément pourquoi l’erreur s’est produite, mais il vous signalera d’où elle vient.">
            <a:extLst>
              <a:ext uri="{FF2B5EF4-FFF2-40B4-BE49-F238E27FC236}">
                <a16:creationId xmlns:a16="http://schemas.microsoft.com/office/drawing/2014/main" id="{319E61FB-67FE-4839-DC8E-B7686050F618}"/>
              </a:ext>
            </a:extLst>
          </xdr:cNvPr>
          <xdr:cNvSpPr txBox="1"/>
        </xdr:nvSpPr>
        <xdr:spPr>
          <a:xfrm>
            <a:off x="991382" y="8414433"/>
            <a:ext cx="4809744" cy="805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Chaque fois que vous cliquez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Évaluer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Excel examine la formule section par section. Excel ne vous indiquera pas forcément pourquoi l’erreur s’est produite, mais il vous signalera d’où elle vient. À partir de là, consultez la rubrique d’aide pour tenter de déterminer la cause de l’erreur.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7" name="shp_Étape" descr="3">
            <a:extLst>
              <a:ext uri="{FF2B5EF4-FFF2-40B4-BE49-F238E27FC236}">
                <a16:creationId xmlns:a16="http://schemas.microsoft.com/office/drawing/2014/main" id="{1ED07845-91DB-81A7-0D33-94EA3DE9267A}"/>
              </a:ext>
            </a:extLst>
          </xdr:cNvPr>
          <xdr:cNvSpPr/>
        </xdr:nvSpPr>
        <xdr:spPr>
          <a:xfrm>
            <a:off x="571500" y="8372475"/>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clientData/>
  </xdr:twoCellAnchor>
  <xdr:twoCellAnchor editAs="absolute">
    <xdr:from>
      <xdr:col>0</xdr:col>
      <xdr:colOff>590550</xdr:colOff>
      <xdr:row>49</xdr:row>
      <xdr:rowOff>95250</xdr:rowOff>
    </xdr:from>
    <xdr:to>
      <xdr:col>1</xdr:col>
      <xdr:colOff>998947</xdr:colOff>
      <xdr:row>51</xdr:row>
      <xdr:rowOff>49699</xdr:rowOff>
    </xdr:to>
    <xdr:sp macro="" textlink="">
      <xdr:nvSpPr>
        <xdr:cNvPr id="18" name="BoutonPrécédent" descr="Revenir à la feuille précédente">
          <a:hlinkClick xmlns:r="http://schemas.openxmlformats.org/officeDocument/2006/relationships" r:id="rId3" tooltip="Cliquez ici pour revenir à la feuille précédente"/>
          <a:extLst>
            <a:ext uri="{FF2B5EF4-FFF2-40B4-BE49-F238E27FC236}">
              <a16:creationId xmlns:a16="http://schemas.microsoft.com/office/drawing/2014/main" id="{02907E80-DC69-4E41-AF3C-2BA4BE69B007}"/>
            </a:ext>
          </a:extLst>
        </xdr:cNvPr>
        <xdr:cNvSpPr/>
      </xdr:nvSpPr>
      <xdr:spPr>
        <a:xfrm flipH="1">
          <a:off x="590550" y="10077450"/>
          <a:ext cx="1275172"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twoCellAnchor>
  <xdr:twoCellAnchor editAs="absolute">
    <xdr:from>
      <xdr:col>1</xdr:col>
      <xdr:colOff>3669834</xdr:colOff>
      <xdr:row>49</xdr:row>
      <xdr:rowOff>95250</xdr:rowOff>
    </xdr:from>
    <xdr:to>
      <xdr:col>1</xdr:col>
      <xdr:colOff>4945006</xdr:colOff>
      <xdr:row>51</xdr:row>
      <xdr:rowOff>49699</xdr:rowOff>
    </xdr:to>
    <xdr:sp macro="" textlink="">
      <xdr:nvSpPr>
        <xdr:cNvPr id="19" name="BoutonSuivant" descr="Passer à la feuille suivante">
          <a:hlinkClick xmlns:r="http://schemas.openxmlformats.org/officeDocument/2006/relationships" r:id="rId4" tooltip="Cliquez ici pour passer à la feuille suivante"/>
          <a:extLst>
            <a:ext uri="{FF2B5EF4-FFF2-40B4-BE49-F238E27FC236}">
              <a16:creationId xmlns:a16="http://schemas.microsoft.com/office/drawing/2014/main" id="{B630A707-F4E3-464B-AAF6-97E35E9AD0BF}"/>
            </a:ext>
          </a:extLst>
        </xdr:cNvPr>
        <xdr:cNvSpPr/>
      </xdr:nvSpPr>
      <xdr:spPr>
        <a:xfrm>
          <a:off x="4536609" y="10077450"/>
          <a:ext cx="1275172"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absolute">
    <xdr:from>
      <xdr:col>2</xdr:col>
      <xdr:colOff>876300</xdr:colOff>
      <xdr:row>36</xdr:row>
      <xdr:rowOff>38100</xdr:rowOff>
    </xdr:from>
    <xdr:to>
      <xdr:col>7</xdr:col>
      <xdr:colOff>216957</xdr:colOff>
      <xdr:row>42</xdr:row>
      <xdr:rowOff>46766</xdr:rowOff>
    </xdr:to>
    <xdr:grpSp>
      <xdr:nvGrpSpPr>
        <xdr:cNvPr id="20" name="EXPÉRIMENTEZ" descr="EXPÉRIMENTEZ">
          <a:extLst>
            <a:ext uri="{FF2B5EF4-FFF2-40B4-BE49-F238E27FC236}">
              <a16:creationId xmlns:a16="http://schemas.microsoft.com/office/drawing/2014/main" id="{3D8E2549-5AC9-464F-87C1-6AA302836FA3}"/>
            </a:ext>
          </a:extLst>
        </xdr:cNvPr>
        <xdr:cNvGrpSpPr/>
      </xdr:nvGrpSpPr>
      <xdr:grpSpPr>
        <a:xfrm>
          <a:off x="7267575" y="7534275"/>
          <a:ext cx="2941107" cy="1161191"/>
          <a:chOff x="6375400" y="12710331"/>
          <a:chExt cx="3768724" cy="1161191"/>
        </a:xfrm>
      </xdr:grpSpPr>
      <xdr:sp macro="" textlink="">
        <xdr:nvSpPr>
          <xdr:cNvPr id="21" name="Étape" descr="EXPERIMENT&#10;What's wrong here? Hint: We're trying to SUM up all the items.&#10;&#10;">
            <a:extLst>
              <a:ext uri="{FF2B5EF4-FFF2-40B4-BE49-F238E27FC236}">
                <a16:creationId xmlns:a16="http://schemas.microsoft.com/office/drawing/2014/main" id="{2B9C381E-62ED-C935-AD39-1E299D49DBE7}"/>
              </a:ext>
            </a:extLst>
          </xdr:cNvPr>
          <xdr:cNvSpPr txBox="1"/>
        </xdr:nvSpPr>
        <xdr:spPr>
          <a:xfrm>
            <a:off x="6607610" y="12923420"/>
            <a:ext cx="3536514" cy="94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EXPÉRIMENTEZ</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Quel</a:t>
            </a:r>
            <a:r>
              <a:rPr lang="fr" sz="1100" kern="0" baseline="0">
                <a:solidFill>
                  <a:schemeClr val="bg2">
                    <a:lumMod val="25000"/>
                  </a:schemeClr>
                </a:solidFill>
                <a:latin typeface="+mn-lt"/>
                <a:ea typeface="Segoe UI" pitchFamily="34" charset="0"/>
                <a:cs typeface="Segoe UI Light" panose="020B0502040204020203" pitchFamily="34" charset="0"/>
              </a:rPr>
              <a:t> est le problème ici ? Astuce : l’objectif est d’additionner tous les éléments à l’aide de la fonction </a:t>
            </a:r>
            <a:r>
              <a:rPr lang="fr" sz="1100" b="1" kern="0" baseline="0">
                <a:solidFill>
                  <a:schemeClr val="bg2">
                    <a:lumMod val="25000"/>
                  </a:schemeClr>
                </a:solidFill>
                <a:latin typeface="+mn-lt"/>
                <a:ea typeface="Segoe UI" pitchFamily="34" charset="0"/>
                <a:cs typeface="Segoe UI Light" panose="020B0502040204020203" pitchFamily="34" charset="0"/>
              </a:rPr>
              <a:t>SOMME</a:t>
            </a:r>
            <a:r>
              <a:rPr lang="fr" sz="1100" kern="0" baseline="0">
                <a:solidFill>
                  <a:schemeClr val="bg2">
                    <a:lumMod val="25000"/>
                  </a:schemeClr>
                </a:solidFill>
                <a:latin typeface="+mn-lt"/>
                <a:ea typeface="Segoe UI" pitchFamily="34" charset="0"/>
                <a:cs typeface="Segoe UI Light" panose="020B0502040204020203" pitchFamily="34" charset="0"/>
              </a:rPr>
              <a:t>.</a:t>
            </a:r>
            <a:endParaRPr lang="en-US" sz="1100" kern="0">
              <a:solidFill>
                <a:schemeClr val="bg2">
                  <a:lumMod val="25000"/>
                </a:schemeClr>
              </a:solidFill>
              <a:latin typeface="+mn-lt"/>
              <a:ea typeface="Segoe UI" pitchFamily="34" charset="0"/>
              <a:cs typeface="Segoe UI Light" panose="020B0502040204020203" pitchFamily="34" charset="0"/>
            </a:endParaRPr>
          </a:p>
        </xdr:txBody>
      </xdr:sp>
      <xdr:sp macro="" textlink="">
        <xdr:nvSpPr>
          <xdr:cNvPr id="22" name="Forme libre : forme 68" descr="Ligne d’accolade">
            <a:extLst>
              <a:ext uri="{FF2B5EF4-FFF2-40B4-BE49-F238E27FC236}">
                <a16:creationId xmlns:a16="http://schemas.microsoft.com/office/drawing/2014/main" id="{7C49EA08-4F4A-EF0C-A58E-459B8AF661F5}"/>
              </a:ext>
            </a:extLst>
          </xdr:cNvPr>
          <xdr:cNvSpPr/>
        </xdr:nvSpPr>
        <xdr:spPr>
          <a:xfrm rot="5400000">
            <a:off x="7204291" y="12535116"/>
            <a:ext cx="181608" cy="534983"/>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Lst>
            <a:ahLst/>
            <a:cxnLst>
              <a:cxn ang="0">
                <a:pos x="connsiteX0" y="connsiteY0"/>
              </a:cxn>
              <a:cxn ang="0">
                <a:pos x="connsiteX1" y="connsiteY1"/>
              </a:cxn>
              <a:cxn ang="0">
                <a:pos x="connsiteX2" y="connsiteY2"/>
              </a:cxn>
            </a:cxnLst>
            <a:rect l="l" t="t" r="r" b="b"/>
            <a:pathLst>
              <a:path w="167704" h="207258">
                <a:moveTo>
                  <a:pt x="0" y="193"/>
                </a:moveTo>
                <a:cubicBezTo>
                  <a:pt x="64880" y="-498"/>
                  <a:pt x="129760" y="-1188"/>
                  <a:pt x="157369" y="33323"/>
                </a:cubicBezTo>
                <a:cubicBezTo>
                  <a:pt x="184978" y="67834"/>
                  <a:pt x="146326" y="179649"/>
                  <a:pt x="165652" y="207258"/>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3" name="Forme libre : forme 69" descr="Ligne d’accolade">
            <a:extLst>
              <a:ext uri="{FF2B5EF4-FFF2-40B4-BE49-F238E27FC236}">
                <a16:creationId xmlns:a16="http://schemas.microsoft.com/office/drawing/2014/main" id="{E265E7D6-254E-DD76-22C6-CE5817A9EC34}"/>
              </a:ext>
            </a:extLst>
          </xdr:cNvPr>
          <xdr:cNvSpPr/>
        </xdr:nvSpPr>
        <xdr:spPr>
          <a:xfrm rot="16200000" flipH="1">
            <a:off x="6553722" y="12534549"/>
            <a:ext cx="183793" cy="535358"/>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 name="connsiteX0" fmla="*/ 0 w 169722"/>
              <a:gd name="connsiteY0" fmla="*/ 334 h 219894"/>
              <a:gd name="connsiteX1" fmla="*/ 157369 w 169722"/>
              <a:gd name="connsiteY1" fmla="*/ 33464 h 219894"/>
              <a:gd name="connsiteX2" fmla="*/ 169722 w 169722"/>
              <a:gd name="connsiteY2" fmla="*/ 219894 h 219894"/>
            </a:gdLst>
            <a:ahLst/>
            <a:cxnLst>
              <a:cxn ang="0">
                <a:pos x="connsiteX0" y="connsiteY0"/>
              </a:cxn>
              <a:cxn ang="0">
                <a:pos x="connsiteX1" y="connsiteY1"/>
              </a:cxn>
              <a:cxn ang="0">
                <a:pos x="connsiteX2" y="connsiteY2"/>
              </a:cxn>
            </a:cxnLst>
            <a:rect l="l" t="t" r="r" b="b"/>
            <a:pathLst>
              <a:path w="169722" h="219894">
                <a:moveTo>
                  <a:pt x="0" y="334"/>
                </a:moveTo>
                <a:cubicBezTo>
                  <a:pt x="64880" y="-357"/>
                  <a:pt x="129082" y="-3129"/>
                  <a:pt x="157369" y="33464"/>
                </a:cubicBezTo>
                <a:cubicBezTo>
                  <a:pt x="185656" y="70057"/>
                  <a:pt x="150396" y="192285"/>
                  <a:pt x="169722" y="219894"/>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4" name="Arc 70">
            <a:extLst>
              <a:ext uri="{FF2B5EF4-FFF2-40B4-BE49-F238E27FC236}">
                <a16:creationId xmlns:a16="http://schemas.microsoft.com/office/drawing/2014/main" id="{8B087252-F6BE-A527-8133-4708C487C50E}"/>
              </a:ext>
            </a:extLst>
          </xdr:cNvPr>
          <xdr:cNvSpPr/>
        </xdr:nvSpPr>
        <xdr:spPr>
          <a:xfrm>
            <a:off x="6802792" y="12888984"/>
            <a:ext cx="175277" cy="207177"/>
          </a:xfrm>
          <a:prstGeom prst="arc">
            <a:avLst>
              <a:gd name="adj1" fmla="val 15985420"/>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5" name="Arc 71">
            <a:extLst>
              <a:ext uri="{FF2B5EF4-FFF2-40B4-BE49-F238E27FC236}">
                <a16:creationId xmlns:a16="http://schemas.microsoft.com/office/drawing/2014/main" id="{2D6EFF17-58F9-5E93-0BCD-212B1C3F8976}"/>
              </a:ext>
            </a:extLst>
          </xdr:cNvPr>
          <xdr:cNvSpPr/>
        </xdr:nvSpPr>
        <xdr:spPr>
          <a:xfrm flipH="1">
            <a:off x="6978069" y="12880168"/>
            <a:ext cx="175277" cy="220401"/>
          </a:xfrm>
          <a:prstGeom prst="arc">
            <a:avLst>
              <a:gd name="adj1" fmla="val 17341536"/>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pic>
        <xdr:nvPicPr>
          <xdr:cNvPr id="26" name="Graphisme 96" descr="Flacon">
            <a:extLst>
              <a:ext uri="{FF2B5EF4-FFF2-40B4-BE49-F238E27FC236}">
                <a16:creationId xmlns:a16="http://schemas.microsoft.com/office/drawing/2014/main" id="{ED6018DB-F6E3-0AB0-455C-4580E7375749}"/>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6375400" y="12980570"/>
            <a:ext cx="384748" cy="368300"/>
          </a:xfrm>
          <a:prstGeom prst="rect">
            <a:avLst/>
          </a:prstGeom>
        </xdr:spPr>
      </xdr:pic>
    </xdr:grpSp>
    <xdr:clientData/>
  </xdr:twoCellAnchor>
  <xdr:twoCellAnchor editAs="absolute">
    <xdr:from>
      <xdr:col>2</xdr:col>
      <xdr:colOff>47625</xdr:colOff>
      <xdr:row>22</xdr:row>
      <xdr:rowOff>4490</xdr:rowOff>
    </xdr:from>
    <xdr:to>
      <xdr:col>5</xdr:col>
      <xdr:colOff>171450</xdr:colOff>
      <xdr:row>26</xdr:row>
      <xdr:rowOff>133362</xdr:rowOff>
    </xdr:to>
    <xdr:grpSp>
      <xdr:nvGrpSpPr>
        <xdr:cNvPr id="27" name="BON À SAVOIR" descr="BON À SAVOIR&#10;&#10;">
          <a:extLst>
            <a:ext uri="{FF2B5EF4-FFF2-40B4-BE49-F238E27FC236}">
              <a16:creationId xmlns:a16="http://schemas.microsoft.com/office/drawing/2014/main" id="{9D6541B6-44BF-4FAB-8A9D-5E785F6D7C1E}"/>
            </a:ext>
          </a:extLst>
        </xdr:cNvPr>
        <xdr:cNvGrpSpPr/>
      </xdr:nvGrpSpPr>
      <xdr:grpSpPr>
        <a:xfrm>
          <a:off x="6438900" y="4805090"/>
          <a:ext cx="2505075" cy="890872"/>
          <a:chOff x="6778625" y="15619706"/>
          <a:chExt cx="2584778" cy="855693"/>
        </a:xfrm>
      </xdr:grpSpPr>
      <xdr:sp macro="" textlink="">
        <xdr:nvSpPr>
          <xdr:cNvPr id="28" name="Étape" descr="GOOD TO KNOW&#10;Clicking Options will let you set the rules for when errors in Excel are displayed or ignored.&#10;&#10;">
            <a:extLst>
              <a:ext uri="{FF2B5EF4-FFF2-40B4-BE49-F238E27FC236}">
                <a16:creationId xmlns:a16="http://schemas.microsoft.com/office/drawing/2014/main" id="{35BB11A9-DF45-992B-9EA6-31C8C1CEE2EC}"/>
              </a:ext>
            </a:extLst>
          </xdr:cNvPr>
          <xdr:cNvSpPr txBox="1"/>
        </xdr:nvSpPr>
        <xdr:spPr>
          <a:xfrm>
            <a:off x="7042958" y="15665450"/>
            <a:ext cx="2320445" cy="809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tx1">
                    <a:lumMod val="75000"/>
                    <a:lumOff val="25000"/>
                  </a:schemeClr>
                </a:solidFill>
                <a:effectLst/>
                <a:latin typeface="+mn-lt"/>
                <a:ea typeface="+mn-ea"/>
                <a:cs typeface="+mn-cs"/>
              </a:rPr>
              <a:t>Cliquez sur </a:t>
            </a:r>
            <a:r>
              <a:rPr lang="fr" sz="1100" b="1" i="0" kern="1200" baseline="0">
                <a:solidFill>
                  <a:schemeClr val="tx1">
                    <a:lumMod val="75000"/>
                    <a:lumOff val="25000"/>
                  </a:schemeClr>
                </a:solidFill>
                <a:effectLst/>
                <a:latin typeface="+mn-lt"/>
                <a:ea typeface="+mn-ea"/>
                <a:cs typeface="+mn-cs"/>
              </a:rPr>
              <a:t>Options</a:t>
            </a:r>
            <a:r>
              <a:rPr lang="fr" sz="1100" b="0" i="0" kern="1200" baseline="0">
                <a:solidFill>
                  <a:schemeClr val="tx1">
                    <a:lumMod val="75000"/>
                    <a:lumOff val="25000"/>
                  </a:schemeClr>
                </a:solidFill>
                <a:effectLst/>
                <a:latin typeface="+mn-lt"/>
                <a:ea typeface="+mn-ea"/>
                <a:cs typeface="+mn-cs"/>
              </a:rPr>
              <a:t> pour définir les règles permettant d’afficher ou d’ignorer les erreurs dans Excel.</a:t>
            </a:r>
            <a:endParaRPr lang="en-US" sz="1100">
              <a:solidFill>
                <a:schemeClr val="tx1">
                  <a:lumMod val="75000"/>
                  <a:lumOff val="25000"/>
                </a:schemeClr>
              </a:solidFill>
              <a:effectLst/>
              <a:latin typeface="+mn-lt"/>
            </a:endParaRPr>
          </a:p>
        </xdr:txBody>
      </xdr:sp>
      <xdr:pic>
        <xdr:nvPicPr>
          <xdr:cNvPr id="29" name="Graphisme 147" descr="Lunettes">
            <a:extLst>
              <a:ext uri="{FF2B5EF4-FFF2-40B4-BE49-F238E27FC236}">
                <a16:creationId xmlns:a16="http://schemas.microsoft.com/office/drawing/2014/main" id="{99174424-0369-28EF-295A-2DE3CF9D63FE}"/>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6778625" y="15619706"/>
            <a:ext cx="323347" cy="349115"/>
          </a:xfrm>
          <a:prstGeom prst="rect">
            <a:avLst/>
          </a:prstGeom>
        </xdr:spPr>
      </xdr:pic>
    </xdr:grpSp>
    <xdr:clientData/>
  </xdr:twoCellAnchor>
  <xdr:twoCellAnchor>
    <xdr:from>
      <xdr:col>1</xdr:col>
      <xdr:colOff>609601</xdr:colOff>
      <xdr:row>22</xdr:row>
      <xdr:rowOff>152397</xdr:rowOff>
    </xdr:from>
    <xdr:to>
      <xdr:col>1</xdr:col>
      <xdr:colOff>5495932</xdr:colOff>
      <xdr:row>24</xdr:row>
      <xdr:rowOff>66674</xdr:rowOff>
    </xdr:to>
    <xdr:cxnSp macro="">
      <xdr:nvCxnSpPr>
        <xdr:cNvPr id="30" name="Connecteur : courbé 76">
          <a:extLst>
            <a:ext uri="{FF2B5EF4-FFF2-40B4-BE49-F238E27FC236}">
              <a16:creationId xmlns:a16="http://schemas.microsoft.com/office/drawing/2014/main" id="{DD0165F6-1BBC-4497-9850-D3593173ACA6}"/>
            </a:ext>
          </a:extLst>
        </xdr:cNvPr>
        <xdr:cNvCxnSpPr/>
      </xdr:nvCxnSpPr>
      <xdr:spPr>
        <a:xfrm rot="10800000" flipV="1">
          <a:off x="1476376" y="4952997"/>
          <a:ext cx="4886331" cy="295277"/>
        </a:xfrm>
        <a:prstGeom prst="curvedConnector3">
          <a:avLst>
            <a:gd name="adj1" fmla="val 50000"/>
          </a:avLst>
        </a:pr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0</xdr:col>
      <xdr:colOff>342900</xdr:colOff>
      <xdr:row>52</xdr:row>
      <xdr:rowOff>66675</xdr:rowOff>
    </xdr:from>
    <xdr:to>
      <xdr:col>1</xdr:col>
      <xdr:colOff>5209413</xdr:colOff>
      <xdr:row>66</xdr:row>
      <xdr:rowOff>0</xdr:rowOff>
    </xdr:to>
    <xdr:grpSp>
      <xdr:nvGrpSpPr>
        <xdr:cNvPr id="31" name="Groupe 30">
          <a:extLst>
            <a:ext uri="{FF2B5EF4-FFF2-40B4-BE49-F238E27FC236}">
              <a16:creationId xmlns:a16="http://schemas.microsoft.com/office/drawing/2014/main" id="{957029CC-0FB4-494C-9FB9-010F5D024645}"/>
            </a:ext>
          </a:extLst>
        </xdr:cNvPr>
        <xdr:cNvGrpSpPr/>
      </xdr:nvGrpSpPr>
      <xdr:grpSpPr>
        <a:xfrm>
          <a:off x="342900" y="10620375"/>
          <a:ext cx="5733288" cy="2600325"/>
          <a:chOff x="352425" y="10715625"/>
          <a:chExt cx="5733288" cy="2390775"/>
        </a:xfrm>
      </xdr:grpSpPr>
      <xdr:sp macro="" textlink="">
        <xdr:nvSpPr>
          <xdr:cNvPr id="32" name="Rectangle 78">
            <a:extLst>
              <a:ext uri="{FF2B5EF4-FFF2-40B4-BE49-F238E27FC236}">
                <a16:creationId xmlns:a16="http://schemas.microsoft.com/office/drawing/2014/main" id="{375854BB-12DB-1E68-21A8-089359EE85A1}"/>
              </a:ext>
            </a:extLst>
          </xdr:cNvPr>
          <xdr:cNvSpPr/>
        </xdr:nvSpPr>
        <xdr:spPr>
          <a:xfrm>
            <a:off x="352425" y="10715625"/>
            <a:ext cx="5733288" cy="23907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33" name="Étape" descr="Plus d’informations sur le web&#10;">
            <a:extLst>
              <a:ext uri="{FF2B5EF4-FFF2-40B4-BE49-F238E27FC236}">
                <a16:creationId xmlns:a16="http://schemas.microsoft.com/office/drawing/2014/main" id="{58940B7A-338A-73A5-A02F-AD841E69437A}"/>
              </a:ext>
            </a:extLst>
          </xdr:cNvPr>
          <xdr:cNvSpPr txBox="1"/>
        </xdr:nvSpPr>
        <xdr:spPr>
          <a:xfrm>
            <a:off x="582507" y="10814879"/>
            <a:ext cx="5220000" cy="39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34" name="Connecteur droit 33" descr="Ligne décorative">
            <a:extLst>
              <a:ext uri="{FF2B5EF4-FFF2-40B4-BE49-F238E27FC236}">
                <a16:creationId xmlns:a16="http://schemas.microsoft.com/office/drawing/2014/main" id="{DA9FED59-A3A4-04B3-BFDE-2AC50D9C4DF0}"/>
              </a:ext>
            </a:extLst>
          </xdr:cNvPr>
          <xdr:cNvCxnSpPr>
            <a:cxnSpLocks/>
          </xdr:cNvCxnSpPr>
        </xdr:nvCxnSpPr>
        <xdr:spPr>
          <a:xfrm>
            <a:off x="585659" y="11319574"/>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35" name="Connecteur droit 34" descr="Ligne décorative">
            <a:extLst>
              <a:ext uri="{FF2B5EF4-FFF2-40B4-BE49-F238E27FC236}">
                <a16:creationId xmlns:a16="http://schemas.microsoft.com/office/drawing/2014/main" id="{3A2DBC04-94EF-B79A-B0F3-17B0CEF56116}"/>
              </a:ext>
            </a:extLst>
          </xdr:cNvPr>
          <xdr:cNvCxnSpPr>
            <a:cxnSpLocks/>
          </xdr:cNvCxnSpPr>
        </xdr:nvCxnSpPr>
        <xdr:spPr>
          <a:xfrm>
            <a:off x="585659" y="12912957"/>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552881</xdr:colOff>
      <xdr:row>56</xdr:row>
      <xdr:rowOff>54694</xdr:rowOff>
    </xdr:from>
    <xdr:to>
      <xdr:col>1</xdr:col>
      <xdr:colOff>3571875</xdr:colOff>
      <xdr:row>58</xdr:row>
      <xdr:rowOff>32773</xdr:rowOff>
    </xdr:to>
    <xdr:grpSp>
      <xdr:nvGrpSpPr>
        <xdr:cNvPr id="36" name="Groupe 35">
          <a:extLst>
            <a:ext uri="{FF2B5EF4-FFF2-40B4-BE49-F238E27FC236}">
              <a16:creationId xmlns:a16="http://schemas.microsoft.com/office/drawing/2014/main" id="{936BC70C-C67D-48CE-BEC8-6580C38C14F9}"/>
            </a:ext>
          </a:extLst>
        </xdr:cNvPr>
        <xdr:cNvGrpSpPr/>
      </xdr:nvGrpSpPr>
      <xdr:grpSpPr>
        <a:xfrm>
          <a:off x="552881" y="11370394"/>
          <a:ext cx="3885769" cy="359079"/>
          <a:chOff x="552881" y="10532194"/>
          <a:chExt cx="3885769" cy="359079"/>
        </a:xfrm>
      </xdr:grpSpPr>
      <xdr:sp macro="" textlink="">
        <xdr:nvSpPr>
          <xdr:cNvPr id="37" name="Étape" descr="À propos de la fonction SI, lien hypertexte vers le web&#10;&#10;">
            <a:hlinkClick xmlns:r="http://schemas.openxmlformats.org/officeDocument/2006/relationships" r:id="rId9" tooltip="Sélectionnez ce lien pour accéder sur le web à des informations complémentaires sur la détection d’erreurs dans les formules"/>
            <a:extLst>
              <a:ext uri="{FF2B5EF4-FFF2-40B4-BE49-F238E27FC236}">
                <a16:creationId xmlns:a16="http://schemas.microsoft.com/office/drawing/2014/main" id="{D8A04B07-6B2F-26AB-F322-EB7CBB3435D7}"/>
              </a:ext>
            </a:extLst>
          </xdr:cNvPr>
          <xdr:cNvSpPr txBox="1"/>
        </xdr:nvSpPr>
        <xdr:spPr>
          <a:xfrm>
            <a:off x="1018066" y="10606554"/>
            <a:ext cx="3420584"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Détecter les erreurs dans les formules</a:t>
            </a:r>
          </a:p>
        </xdr:txBody>
      </xdr:sp>
      <xdr:pic>
        <xdr:nvPicPr>
          <xdr:cNvPr id="38" name="Graphisme 22" descr="Flèche">
            <a:hlinkClick xmlns:r="http://schemas.openxmlformats.org/officeDocument/2006/relationships" r:id="rId9" tooltip="Sélectionnez ce lien pour accéder à des informations complémentaires sur le web"/>
            <a:extLst>
              <a:ext uri="{FF2B5EF4-FFF2-40B4-BE49-F238E27FC236}">
                <a16:creationId xmlns:a16="http://schemas.microsoft.com/office/drawing/2014/main" id="{B8327254-4341-01D7-06F4-A309C3188304}"/>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552881" y="10532194"/>
            <a:ext cx="492262" cy="359079"/>
          </a:xfrm>
          <a:prstGeom prst="rect">
            <a:avLst/>
          </a:prstGeom>
        </xdr:spPr>
      </xdr:pic>
    </xdr:grpSp>
    <xdr:clientData/>
  </xdr:twoCellAnchor>
  <xdr:twoCellAnchor>
    <xdr:from>
      <xdr:col>0</xdr:col>
      <xdr:colOff>552881</xdr:colOff>
      <xdr:row>58</xdr:row>
      <xdr:rowOff>48760</xdr:rowOff>
    </xdr:from>
    <xdr:to>
      <xdr:col>1</xdr:col>
      <xdr:colOff>3343275</xdr:colOff>
      <xdr:row>60</xdr:row>
      <xdr:rowOff>32149</xdr:rowOff>
    </xdr:to>
    <xdr:grpSp>
      <xdr:nvGrpSpPr>
        <xdr:cNvPr id="39" name="Groupe 38">
          <a:extLst>
            <a:ext uri="{FF2B5EF4-FFF2-40B4-BE49-F238E27FC236}">
              <a16:creationId xmlns:a16="http://schemas.microsoft.com/office/drawing/2014/main" id="{7E37E106-74E7-4D54-81B1-D148DE54940C}"/>
            </a:ext>
          </a:extLst>
        </xdr:cNvPr>
        <xdr:cNvGrpSpPr/>
      </xdr:nvGrpSpPr>
      <xdr:grpSpPr>
        <a:xfrm>
          <a:off x="552881" y="11745460"/>
          <a:ext cx="3657169" cy="364389"/>
          <a:chOff x="552881" y="10907260"/>
          <a:chExt cx="3657169" cy="364389"/>
        </a:xfrm>
      </xdr:grpSpPr>
      <xdr:sp macro="" textlink="">
        <xdr:nvSpPr>
          <xdr:cNvPr id="40" name="Étape" descr="À propos de la fonction SI.CONDITIONS, lien hypertexte vers le web&#10;">
            <a:hlinkClick xmlns:r="http://schemas.openxmlformats.org/officeDocument/2006/relationships" r:id="rId12" tooltip="Sélectionnez ce lien pour accéder sur le web à des informations complémentaires sur la façon d’éviter les formules incorrectes"/>
            <a:extLst>
              <a:ext uri="{FF2B5EF4-FFF2-40B4-BE49-F238E27FC236}">
                <a16:creationId xmlns:a16="http://schemas.microsoft.com/office/drawing/2014/main" id="{70DE59ED-7677-1BE6-2DB6-5F32A112139C}"/>
              </a:ext>
            </a:extLst>
          </xdr:cNvPr>
          <xdr:cNvSpPr txBox="1"/>
        </xdr:nvSpPr>
        <xdr:spPr>
          <a:xfrm>
            <a:off x="1018066" y="10984436"/>
            <a:ext cx="3191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Comment éviter les formules incorrectes</a:t>
            </a:r>
          </a:p>
        </xdr:txBody>
      </xdr:sp>
      <xdr:pic>
        <xdr:nvPicPr>
          <xdr:cNvPr id="41" name="Graphisme 22" descr="Flèche">
            <a:hlinkClick xmlns:r="http://schemas.openxmlformats.org/officeDocument/2006/relationships" r:id="rId12" tooltip="Sélectionnez ce lien pour accéder à des informations complémentaires sur le web"/>
            <a:extLst>
              <a:ext uri="{FF2B5EF4-FFF2-40B4-BE49-F238E27FC236}">
                <a16:creationId xmlns:a16="http://schemas.microsoft.com/office/drawing/2014/main" id="{94323245-9C82-5AE4-5B32-6E57DED4B624}"/>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552881" y="10907260"/>
            <a:ext cx="492262" cy="364389"/>
          </a:xfrm>
          <a:prstGeom prst="rect">
            <a:avLst/>
          </a:prstGeom>
        </xdr:spPr>
      </xdr:pic>
    </xdr:grpSp>
    <xdr:clientData/>
  </xdr:twoCellAnchor>
  <xdr:twoCellAnchor>
    <xdr:from>
      <xdr:col>0</xdr:col>
      <xdr:colOff>552881</xdr:colOff>
      <xdr:row>62</xdr:row>
      <xdr:rowOff>79678</xdr:rowOff>
    </xdr:from>
    <xdr:to>
      <xdr:col>1</xdr:col>
      <xdr:colOff>2990850</xdr:colOff>
      <xdr:row>64</xdr:row>
      <xdr:rowOff>63067</xdr:rowOff>
    </xdr:to>
    <xdr:grpSp>
      <xdr:nvGrpSpPr>
        <xdr:cNvPr id="42" name="Groupe 41">
          <a:extLst>
            <a:ext uri="{FF2B5EF4-FFF2-40B4-BE49-F238E27FC236}">
              <a16:creationId xmlns:a16="http://schemas.microsoft.com/office/drawing/2014/main" id="{DC155F97-FDC3-4370-AA9F-72454241E5D4}"/>
            </a:ext>
          </a:extLst>
        </xdr:cNvPr>
        <xdr:cNvGrpSpPr/>
      </xdr:nvGrpSpPr>
      <xdr:grpSpPr>
        <a:xfrm>
          <a:off x="552881" y="12538378"/>
          <a:ext cx="3304744" cy="364389"/>
          <a:chOff x="552881" y="11700178"/>
          <a:chExt cx="3304744" cy="364389"/>
        </a:xfrm>
      </xdr:grpSpPr>
      <xdr:sp macro="" textlink="">
        <xdr:nvSpPr>
          <xdr:cNvPr id="43" name="Étape" descr="Formation Excel gratuite en ligne, lien hypertexte vers le web&#10;">
            <a:hlinkClick xmlns:r="http://schemas.openxmlformats.org/officeDocument/2006/relationships" r:id="rId13" tooltip="Sélectionnez ce lien pour accéder sur le web à une formation gratuite sur Excel"/>
            <a:extLst>
              <a:ext uri="{FF2B5EF4-FFF2-40B4-BE49-F238E27FC236}">
                <a16:creationId xmlns:a16="http://schemas.microsoft.com/office/drawing/2014/main" id="{70AF7105-B9D6-1383-9736-AAD5A3C5F30A}"/>
              </a:ext>
            </a:extLst>
          </xdr:cNvPr>
          <xdr:cNvSpPr txBox="1"/>
        </xdr:nvSpPr>
        <xdr:spPr>
          <a:xfrm>
            <a:off x="1030674" y="11751282"/>
            <a:ext cx="2826951"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44" name="Graphisme 22" descr="Flèche">
            <a:hlinkClick xmlns:r="http://schemas.openxmlformats.org/officeDocument/2006/relationships" r:id="rId13" tooltip="Sélectionnez ce lien pour accéder à des informations complémentaires sur le web"/>
            <a:extLst>
              <a:ext uri="{FF2B5EF4-FFF2-40B4-BE49-F238E27FC236}">
                <a16:creationId xmlns:a16="http://schemas.microsoft.com/office/drawing/2014/main" id="{AEE66633-1868-B743-F55D-007E3DF62EDA}"/>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552881" y="11700178"/>
            <a:ext cx="492262" cy="364389"/>
          </a:xfrm>
          <a:prstGeom prst="rect">
            <a:avLst/>
          </a:prstGeom>
        </xdr:spPr>
      </xdr:pic>
    </xdr:grpSp>
    <xdr:clientData/>
  </xdr:twoCellAnchor>
  <xdr:twoCellAnchor>
    <xdr:from>
      <xdr:col>0</xdr:col>
      <xdr:colOff>552881</xdr:colOff>
      <xdr:row>60</xdr:row>
      <xdr:rowOff>48136</xdr:rowOff>
    </xdr:from>
    <xdr:to>
      <xdr:col>1</xdr:col>
      <xdr:colOff>3486149</xdr:colOff>
      <xdr:row>62</xdr:row>
      <xdr:rowOff>31525</xdr:rowOff>
    </xdr:to>
    <xdr:grpSp>
      <xdr:nvGrpSpPr>
        <xdr:cNvPr id="45" name="Groupe 44">
          <a:extLst>
            <a:ext uri="{FF2B5EF4-FFF2-40B4-BE49-F238E27FC236}">
              <a16:creationId xmlns:a16="http://schemas.microsoft.com/office/drawing/2014/main" id="{9316EF34-8764-4974-8B1C-7B81693C2D2A}"/>
            </a:ext>
          </a:extLst>
        </xdr:cNvPr>
        <xdr:cNvGrpSpPr/>
      </xdr:nvGrpSpPr>
      <xdr:grpSpPr>
        <a:xfrm>
          <a:off x="552881" y="12125836"/>
          <a:ext cx="3800043" cy="364389"/>
          <a:chOff x="552881" y="11287636"/>
          <a:chExt cx="3800043" cy="364389"/>
        </a:xfrm>
      </xdr:grpSpPr>
      <xdr:sp macro="" textlink="">
        <xdr:nvSpPr>
          <xdr:cNvPr id="46" name="Étape" descr="Instructions SI avancées, lien hypertexte vers le web&#10;">
            <a:hlinkClick xmlns:r="http://schemas.openxmlformats.org/officeDocument/2006/relationships" r:id="rId14" tooltip="Sélectionnez ce lien pour accéder sur le web à des informations complémentaires sur l’évaluation étape par étape des formules imbriquées"/>
            <a:extLst>
              <a:ext uri="{FF2B5EF4-FFF2-40B4-BE49-F238E27FC236}">
                <a16:creationId xmlns:a16="http://schemas.microsoft.com/office/drawing/2014/main" id="{F078E878-2B1A-B8EC-837D-EEBF1FE41BC2}"/>
              </a:ext>
            </a:extLst>
          </xdr:cNvPr>
          <xdr:cNvSpPr txBox="1"/>
        </xdr:nvSpPr>
        <xdr:spPr>
          <a:xfrm>
            <a:off x="1018065" y="11355911"/>
            <a:ext cx="3334859"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Évaluer </a:t>
            </a:r>
            <a:r>
              <a:rPr lang="fr" sz="1100" u="sng"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une formule imbriquée étape par étape</a:t>
            </a:r>
            <a:endPar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47" name="Graphisme 22" descr="Flèche">
            <a:hlinkClick xmlns:r="http://schemas.openxmlformats.org/officeDocument/2006/relationships" r:id="rId14" tooltip="Sélectionnez ce lien pour accéder à des informations complémentaires sur le web"/>
            <a:extLst>
              <a:ext uri="{FF2B5EF4-FFF2-40B4-BE49-F238E27FC236}">
                <a16:creationId xmlns:a16="http://schemas.microsoft.com/office/drawing/2014/main" id="{2D133465-CE64-6D82-A7A2-DAC4CFD109A6}"/>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552881" y="11287636"/>
            <a:ext cx="492262" cy="36438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47625</xdr:rowOff>
    </xdr:from>
    <xdr:to>
      <xdr:col>1</xdr:col>
      <xdr:colOff>1085850</xdr:colOff>
      <xdr:row>6</xdr:row>
      <xdr:rowOff>619125</xdr:rowOff>
    </xdr:to>
    <xdr:pic>
      <xdr:nvPicPr>
        <xdr:cNvPr id="2" name="Image 1" descr="Feuille de calcul avec des flèches d’audit">
          <a:extLst>
            <a:ext uri="{FF2B5EF4-FFF2-40B4-BE49-F238E27FC236}">
              <a16:creationId xmlns:a16="http://schemas.microsoft.com/office/drawing/2014/main" id="{D9935ED3-4C40-4B64-BCFB-B27DE49B48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2295525"/>
          <a:ext cx="108585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247650</xdr:colOff>
      <xdr:row>17</xdr:row>
      <xdr:rowOff>57150</xdr:rowOff>
    </xdr:to>
    <xdr:pic>
      <xdr:nvPicPr>
        <xdr:cNvPr id="3" name="Image 2" descr="Image du bouton Office">
          <a:extLst>
            <a:ext uri="{FF2B5EF4-FFF2-40B4-BE49-F238E27FC236}">
              <a16:creationId xmlns:a16="http://schemas.microsoft.com/office/drawing/2014/main" id="{2874AC97-2015-4ADA-9A14-A653212F81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 y="4514850"/>
          <a:ext cx="24765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200025</xdr:colOff>
      <xdr:row>32</xdr:row>
      <xdr:rowOff>0</xdr:rowOff>
    </xdr:to>
    <xdr:pic>
      <xdr:nvPicPr>
        <xdr:cNvPr id="4" name="Image 3" descr="Image du bouton">
          <a:extLst>
            <a:ext uri="{FF2B5EF4-FFF2-40B4-BE49-F238E27FC236}">
              <a16:creationId xmlns:a16="http://schemas.microsoft.com/office/drawing/2014/main" id="{2461301F-59F4-4C49-85C0-A1F4BAD9FB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 y="71723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34</xdr:row>
      <xdr:rowOff>0</xdr:rowOff>
    </xdr:from>
    <xdr:to>
      <xdr:col>1</xdr:col>
      <xdr:colOff>152400</xdr:colOff>
      <xdr:row>34</xdr:row>
      <xdr:rowOff>152400</xdr:rowOff>
    </xdr:to>
    <xdr:pic>
      <xdr:nvPicPr>
        <xdr:cNvPr id="5" name="Image 4" descr="Icône de feuille de calcul">
          <a:extLst>
            <a:ext uri="{FF2B5EF4-FFF2-40B4-BE49-F238E27FC236}">
              <a16:creationId xmlns:a16="http://schemas.microsoft.com/office/drawing/2014/main" id="{9CABCFF8-AF38-494A-87D6-DD34605EE4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7743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37</xdr:row>
      <xdr:rowOff>0</xdr:rowOff>
    </xdr:from>
    <xdr:to>
      <xdr:col>1</xdr:col>
      <xdr:colOff>200025</xdr:colOff>
      <xdr:row>38</xdr:row>
      <xdr:rowOff>0</xdr:rowOff>
    </xdr:to>
    <xdr:pic>
      <xdr:nvPicPr>
        <xdr:cNvPr id="6" name="Image 5" descr="Image du bouton">
          <a:extLst>
            <a:ext uri="{FF2B5EF4-FFF2-40B4-BE49-F238E27FC236}">
              <a16:creationId xmlns:a16="http://schemas.microsoft.com/office/drawing/2014/main" id="{76742E66-C52E-424D-A8D3-F236C87BB4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 y="83153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200025</xdr:colOff>
      <xdr:row>41</xdr:row>
      <xdr:rowOff>0</xdr:rowOff>
    </xdr:to>
    <xdr:pic>
      <xdr:nvPicPr>
        <xdr:cNvPr id="7" name="Image 6" descr="Image du bouton">
          <a:extLst>
            <a:ext uri="{FF2B5EF4-FFF2-40B4-BE49-F238E27FC236}">
              <a16:creationId xmlns:a16="http://schemas.microsoft.com/office/drawing/2014/main" id="{803FEDF5-7163-416B-B7B3-12DD15E96B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38200" y="88868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200025</xdr:colOff>
      <xdr:row>50</xdr:row>
      <xdr:rowOff>0</xdr:rowOff>
    </xdr:to>
    <xdr:pic>
      <xdr:nvPicPr>
        <xdr:cNvPr id="8" name="Image 7" descr="Image du bouton">
          <a:extLst>
            <a:ext uri="{FF2B5EF4-FFF2-40B4-BE49-F238E27FC236}">
              <a16:creationId xmlns:a16="http://schemas.microsoft.com/office/drawing/2014/main" id="{299A7F21-3812-4ECF-887A-F469AA8CBB6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8200" y="104870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xdr:row>
      <xdr:rowOff>0</xdr:rowOff>
    </xdr:from>
    <xdr:to>
      <xdr:col>1</xdr:col>
      <xdr:colOff>152400</xdr:colOff>
      <xdr:row>52</xdr:row>
      <xdr:rowOff>152400</xdr:rowOff>
    </xdr:to>
    <xdr:pic>
      <xdr:nvPicPr>
        <xdr:cNvPr id="9" name="Image 8" descr="Icône de feuille de calcul">
          <a:extLst>
            <a:ext uri="{FF2B5EF4-FFF2-40B4-BE49-F238E27FC236}">
              <a16:creationId xmlns:a16="http://schemas.microsoft.com/office/drawing/2014/main" id="{08B42FFF-989D-4DE7-8604-926BFE2A00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105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1</xdr:col>
      <xdr:colOff>200025</xdr:colOff>
      <xdr:row>56</xdr:row>
      <xdr:rowOff>0</xdr:rowOff>
    </xdr:to>
    <xdr:pic>
      <xdr:nvPicPr>
        <xdr:cNvPr id="10" name="Image 9" descr="Image du bouton">
          <a:extLst>
            <a:ext uri="{FF2B5EF4-FFF2-40B4-BE49-F238E27FC236}">
              <a16:creationId xmlns:a16="http://schemas.microsoft.com/office/drawing/2014/main" id="{1CE94156-661D-41BE-BBAC-C791D1BFB34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8200" y="116300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58</xdr:row>
      <xdr:rowOff>0</xdr:rowOff>
    </xdr:from>
    <xdr:to>
      <xdr:col>1</xdr:col>
      <xdr:colOff>200025</xdr:colOff>
      <xdr:row>59</xdr:row>
      <xdr:rowOff>0</xdr:rowOff>
    </xdr:to>
    <xdr:pic>
      <xdr:nvPicPr>
        <xdr:cNvPr id="11" name="Image 10" descr="Image du bouton">
          <a:extLst>
            <a:ext uri="{FF2B5EF4-FFF2-40B4-BE49-F238E27FC236}">
              <a16:creationId xmlns:a16="http://schemas.microsoft.com/office/drawing/2014/main" id="{4A7B5ACE-BCDC-49D0-A452-708A7292033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38200" y="122015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67</xdr:row>
      <xdr:rowOff>123825</xdr:rowOff>
    </xdr:from>
    <xdr:to>
      <xdr:col>1</xdr:col>
      <xdr:colOff>1285875</xdr:colOff>
      <xdr:row>69</xdr:row>
      <xdr:rowOff>495300</xdr:rowOff>
    </xdr:to>
    <xdr:pic>
      <xdr:nvPicPr>
        <xdr:cNvPr id="12" name="Image 11" descr="Bouton Sélectionner tout">
          <a:extLst>
            <a:ext uri="{FF2B5EF4-FFF2-40B4-BE49-F238E27FC236}">
              <a16:creationId xmlns:a16="http://schemas.microsoft.com/office/drawing/2014/main" id="{A3E50156-4E25-4E12-BA68-BEFF8928E1D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33450" y="13896975"/>
          <a:ext cx="119062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xdr:row>
      <xdr:rowOff>0</xdr:rowOff>
    </xdr:from>
    <xdr:to>
      <xdr:col>1</xdr:col>
      <xdr:colOff>200025</xdr:colOff>
      <xdr:row>72</xdr:row>
      <xdr:rowOff>0</xdr:rowOff>
    </xdr:to>
    <xdr:pic>
      <xdr:nvPicPr>
        <xdr:cNvPr id="13" name="Image 12" descr="Image du bouton">
          <a:extLst>
            <a:ext uri="{FF2B5EF4-FFF2-40B4-BE49-F238E27FC236}">
              <a16:creationId xmlns:a16="http://schemas.microsoft.com/office/drawing/2014/main" id="{B4B1FEC7-8DEE-441F-8DF6-5E33F5224D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 y="1496377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76</xdr:row>
      <xdr:rowOff>0</xdr:rowOff>
    </xdr:from>
    <xdr:to>
      <xdr:col>1</xdr:col>
      <xdr:colOff>200025</xdr:colOff>
      <xdr:row>77</xdr:row>
      <xdr:rowOff>0</xdr:rowOff>
    </xdr:to>
    <xdr:pic>
      <xdr:nvPicPr>
        <xdr:cNvPr id="14" name="Image 13" descr="Image du bouton">
          <a:extLst>
            <a:ext uri="{FF2B5EF4-FFF2-40B4-BE49-F238E27FC236}">
              <a16:creationId xmlns:a16="http://schemas.microsoft.com/office/drawing/2014/main" id="{01059DEC-8048-42D5-B1E1-F6AF587E65C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8200" y="1588770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77</xdr:row>
      <xdr:rowOff>0</xdr:rowOff>
    </xdr:from>
    <xdr:to>
      <xdr:col>1</xdr:col>
      <xdr:colOff>200025</xdr:colOff>
      <xdr:row>78</xdr:row>
      <xdr:rowOff>0</xdr:rowOff>
    </xdr:to>
    <xdr:pic>
      <xdr:nvPicPr>
        <xdr:cNvPr id="15" name="Image 14" descr="Image du bouton">
          <a:extLst>
            <a:ext uri="{FF2B5EF4-FFF2-40B4-BE49-F238E27FC236}">
              <a16:creationId xmlns:a16="http://schemas.microsoft.com/office/drawing/2014/main" id="{F03B8731-3E26-4806-9195-C9BD66658D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 y="1607820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90</xdr:row>
      <xdr:rowOff>0</xdr:rowOff>
    </xdr:from>
    <xdr:to>
      <xdr:col>1</xdr:col>
      <xdr:colOff>200025</xdr:colOff>
      <xdr:row>91</xdr:row>
      <xdr:rowOff>28575</xdr:rowOff>
    </xdr:to>
    <xdr:pic>
      <xdr:nvPicPr>
        <xdr:cNvPr id="16" name="Image 15" descr="Image du bouton">
          <a:extLst>
            <a:ext uri="{FF2B5EF4-FFF2-40B4-BE49-F238E27FC236}">
              <a16:creationId xmlns:a16="http://schemas.microsoft.com/office/drawing/2014/main" id="{650FAC2B-DFF1-47DB-A5F0-1EE4CD9045F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38200" y="1832610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96</xdr:row>
      <xdr:rowOff>0</xdr:rowOff>
    </xdr:from>
    <xdr:to>
      <xdr:col>1</xdr:col>
      <xdr:colOff>6753225</xdr:colOff>
      <xdr:row>117</xdr:row>
      <xdr:rowOff>28575</xdr:rowOff>
    </xdr:to>
    <xdr:pic>
      <xdr:nvPicPr>
        <xdr:cNvPr id="17" name="Image 16" descr="Div0">
          <a:extLst>
            <a:ext uri="{FF2B5EF4-FFF2-40B4-BE49-F238E27FC236}">
              <a16:creationId xmlns:a16="http://schemas.microsoft.com/office/drawing/2014/main" id="{F46C6A6A-1D18-48BE-A2FD-FE3F2C5331B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38200" y="20688300"/>
          <a:ext cx="675322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125</xdr:row>
      <xdr:rowOff>0</xdr:rowOff>
    </xdr:from>
    <xdr:to>
      <xdr:col>1</xdr:col>
      <xdr:colOff>6753225</xdr:colOff>
      <xdr:row>146</xdr:row>
      <xdr:rowOff>28575</xdr:rowOff>
    </xdr:to>
    <xdr:pic>
      <xdr:nvPicPr>
        <xdr:cNvPr id="18" name="Image 17" descr="Elements">
          <a:extLst>
            <a:ext uri="{FF2B5EF4-FFF2-40B4-BE49-F238E27FC236}">
              <a16:creationId xmlns:a16="http://schemas.microsoft.com/office/drawing/2014/main" id="{37398A60-A3A9-45F1-A8FF-3DE9A04F791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38200" y="26698575"/>
          <a:ext cx="675322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152</xdr:row>
      <xdr:rowOff>0</xdr:rowOff>
    </xdr:from>
    <xdr:to>
      <xdr:col>1</xdr:col>
      <xdr:colOff>3305175</xdr:colOff>
      <xdr:row>173</xdr:row>
      <xdr:rowOff>28575</xdr:rowOff>
    </xdr:to>
    <xdr:pic>
      <xdr:nvPicPr>
        <xdr:cNvPr id="19" name="Image 18" descr="Antecedents">
          <a:extLst>
            <a:ext uri="{FF2B5EF4-FFF2-40B4-BE49-F238E27FC236}">
              <a16:creationId xmlns:a16="http://schemas.microsoft.com/office/drawing/2014/main" id="{711BAC28-0566-46D4-AF96-7A277EEF9FF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8200" y="32070675"/>
          <a:ext cx="330517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180</xdr:row>
      <xdr:rowOff>0</xdr:rowOff>
    </xdr:from>
    <xdr:to>
      <xdr:col>1</xdr:col>
      <xdr:colOff>5724525</xdr:colOff>
      <xdr:row>201</xdr:row>
      <xdr:rowOff>28575</xdr:rowOff>
    </xdr:to>
    <xdr:pic>
      <xdr:nvPicPr>
        <xdr:cNvPr id="20" name="Image 19" descr="Pasapa">
          <a:extLst>
            <a:ext uri="{FF2B5EF4-FFF2-40B4-BE49-F238E27FC236}">
              <a16:creationId xmlns:a16="http://schemas.microsoft.com/office/drawing/2014/main" id="{8606F282-0775-4B92-B5FF-BFF1A559D4F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38200" y="37680900"/>
          <a:ext cx="572452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220</xdr:row>
      <xdr:rowOff>0</xdr:rowOff>
    </xdr:from>
    <xdr:to>
      <xdr:col>1</xdr:col>
      <xdr:colOff>5400675</xdr:colOff>
      <xdr:row>236</xdr:row>
      <xdr:rowOff>66675</xdr:rowOff>
    </xdr:to>
    <xdr:pic>
      <xdr:nvPicPr>
        <xdr:cNvPr id="21" name="Image 20" descr="Audit classique d'une formule Excel">
          <a:extLst>
            <a:ext uri="{FF2B5EF4-FFF2-40B4-BE49-F238E27FC236}">
              <a16:creationId xmlns:a16="http://schemas.microsoft.com/office/drawing/2014/main" id="{A4EC25C3-DFCA-4A6B-A94F-40E3FC6631EE}"/>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8200" y="47186850"/>
          <a:ext cx="5400675" cy="265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243</xdr:row>
      <xdr:rowOff>0</xdr:rowOff>
    </xdr:from>
    <xdr:to>
      <xdr:col>1</xdr:col>
      <xdr:colOff>5391150</xdr:colOff>
      <xdr:row>261</xdr:row>
      <xdr:rowOff>57150</xdr:rowOff>
    </xdr:to>
    <xdr:pic>
      <xdr:nvPicPr>
        <xdr:cNvPr id="22" name="Image 21" descr="Repérer les antécédents d'une formule excel ou ses dépendants">
          <a:extLst>
            <a:ext uri="{FF2B5EF4-FFF2-40B4-BE49-F238E27FC236}">
              <a16:creationId xmlns:a16="http://schemas.microsoft.com/office/drawing/2014/main" id="{C98D525F-2A59-44B8-95E2-15B067338E8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38200" y="51406425"/>
          <a:ext cx="5391150" cy="29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268</xdr:row>
      <xdr:rowOff>0</xdr:rowOff>
    </xdr:from>
    <xdr:to>
      <xdr:col>1</xdr:col>
      <xdr:colOff>5124450</xdr:colOff>
      <xdr:row>288</xdr:row>
      <xdr:rowOff>142875</xdr:rowOff>
    </xdr:to>
    <xdr:pic>
      <xdr:nvPicPr>
        <xdr:cNvPr id="23" name="Image 22" descr="Evaluer une formule Excel">
          <a:extLst>
            <a:ext uri="{FF2B5EF4-FFF2-40B4-BE49-F238E27FC236}">
              <a16:creationId xmlns:a16="http://schemas.microsoft.com/office/drawing/2014/main" id="{0D7F77D0-E9B1-4CD0-A19B-796081402DF3}"/>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38200" y="55806975"/>
          <a:ext cx="5124450"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295</xdr:row>
      <xdr:rowOff>0</xdr:rowOff>
    </xdr:from>
    <xdr:to>
      <xdr:col>1</xdr:col>
      <xdr:colOff>5486400</xdr:colOff>
      <xdr:row>319</xdr:row>
      <xdr:rowOff>142875</xdr:rowOff>
    </xdr:to>
    <xdr:pic>
      <xdr:nvPicPr>
        <xdr:cNvPr id="24" name="Image 23" descr="fenêtre espion d'excel">
          <a:extLst>
            <a:ext uri="{FF2B5EF4-FFF2-40B4-BE49-F238E27FC236}">
              <a16:creationId xmlns:a16="http://schemas.microsoft.com/office/drawing/2014/main" id="{6F8E3B16-2DA7-45C2-814E-B079803C89C7}"/>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38200" y="60531375"/>
          <a:ext cx="5486400"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41CB5C60-143D-4F2C-9563-0E8B301CA0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E5F5103D-C5F0-450F-8B3B-6AD2FFA741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C68F3578-BFFA-4072-ADB4-763254D9F30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UPRT/1-UPRT.FR-SITE-WEB/ff-fiches-fabrications/ff-fiches-fabrication-maj-08-2020/ff-22-formats-formules-pourcenta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o&#235;l%20Leboucher/Documents/1-Calendriers/Calendrier%20des%20jours%20ouvr&#233;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sheetName val="Epurer un texte"/>
      <sheetName val="différence Portion et Poids"/>
      <sheetName val="aides cuisine"/>
      <sheetName val="aides patisserie"/>
      <sheetName val="conversions"/>
      <sheetName val="pourcentages"/>
      <sheetName val="Plat en sauce en 5 étapes"/>
      <sheetName val="Date et heure"/>
      <sheetName val="Jours ouvrés"/>
      <sheetName val="comparer des offres"/>
      <sheetName val="Boulangerie-comment"/>
      <sheetName val="Franck Barbenoire"/>
      <sheetName val="Matou.Matheux"/>
      <sheetName val="Adobe.Flash.Player"/>
      <sheetName val="Comprendre pour Transmettre"/>
      <sheetName val="Informations de base"/>
      <sheetName val="Introduction aux fonctions"/>
      <sheetName val="Moyenne"/>
      <sheetName val="MIN et MAX"/>
      <sheetName val="Combiner texte et nombres"/>
      <sheetName val="Instructions SI"/>
      <sheetName val="RECHERCHEV"/>
      <sheetName val="Fonctions conditionnelles"/>
      <sheetName val="Assistant Fonction"/>
      <sheetName val="Erreurs dans les formules"/>
      <sheetName val="relations formules"/>
      <sheetName val="des.sites.de.référence"/>
      <sheetName val="Formats-Formules-Fonctions"/>
      <sheetName val="Cuisiniers.Pesez"/>
      <sheetName val="Vocabulaire"/>
      <sheetName val="Polices de Symboles"/>
      <sheetName val="Emoticones "/>
      <sheetName val="Tutos Youtube"/>
      <sheetName val="CODES COULEURS"/>
      <sheetName val="ff-22-formats-formules-pourc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ouvrés"/>
      <sheetName val="Jour de semaine"/>
    </sheetNames>
    <sheetDataSet>
      <sheetData sheetId="0"/>
      <sheetData sheetId="1">
        <row r="15">
          <cell r="C15">
            <v>1</v>
          </cell>
          <cell r="D15" t="str">
            <v>Dimanche</v>
          </cell>
        </row>
        <row r="16">
          <cell r="C16">
            <v>2</v>
          </cell>
          <cell r="D16" t="str">
            <v>Lundi</v>
          </cell>
        </row>
        <row r="17">
          <cell r="C17">
            <v>3</v>
          </cell>
          <cell r="D17" t="str">
            <v>Mardi</v>
          </cell>
        </row>
        <row r="18">
          <cell r="C18">
            <v>4</v>
          </cell>
          <cell r="D18" t="str">
            <v>Mercredi</v>
          </cell>
        </row>
        <row r="19">
          <cell r="C19">
            <v>5</v>
          </cell>
          <cell r="D19" t="str">
            <v>Jeudi</v>
          </cell>
        </row>
        <row r="20">
          <cell r="C20">
            <v>6</v>
          </cell>
          <cell r="D20" t="str">
            <v>Vendredi</v>
          </cell>
        </row>
        <row r="21">
          <cell r="C21">
            <v>7</v>
          </cell>
          <cell r="D21" t="str">
            <v>Samedi</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astucesinternet.com/modules/smartsection/item.php?itemid=85" TargetMode="External"/><Relationship Id="rId1" Type="http://schemas.openxmlformats.org/officeDocument/2006/relationships/hyperlink" Target="http://lecompagnon.info/excel/analyse.htm" TargetMode="Externa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8.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6" Type="http://schemas.openxmlformats.org/officeDocument/2006/relationships/hyperlink" Target="https://www.cocktails-faciles.fr/monespace/" TargetMode="External"/><Relationship Id="rId21" Type="http://schemas.openxmlformats.org/officeDocument/2006/relationships/hyperlink" Target="https://www.recettes-cocktails.fr/guide-barman/" TargetMode="External"/><Relationship Id="rId42" Type="http://schemas.openxmlformats.org/officeDocument/2006/relationships/hyperlink" Target="https://www.youtube.com/watch?v=LCyadYIDxyQ" TargetMode="External"/><Relationship Id="rId47" Type="http://schemas.openxmlformats.org/officeDocument/2006/relationships/hyperlink" Target="https://www.youtube.com/user/AtelierCocktail/videos" TargetMode="External"/><Relationship Id="rId63" Type="http://schemas.openxmlformats.org/officeDocument/2006/relationships/hyperlink" Target="https://www.infosbar.com/Cocktails_r38.html" TargetMode="External"/><Relationship Id="rId68" Type="http://schemas.openxmlformats.org/officeDocument/2006/relationships/hyperlink" Target="https://webtv.hotellerie-restauration.ac-versailles.fr/Sommellerie" TargetMode="External"/><Relationship Id="rId84" Type="http://schemas.openxmlformats.org/officeDocument/2006/relationships/hyperlink" Target="https://www.votrebarman.com/le-metier-de-barman/un-barista-cest-quoi/" TargetMode="External"/><Relationship Id="rId89" Type="http://schemas.openxmlformats.org/officeDocument/2006/relationships/hyperlink" Target="https://placecocktail.fr/collections/doseur-cocktail" TargetMode="External"/><Relationship Id="rId16" Type="http://schemas.openxmlformats.org/officeDocument/2006/relationships/hyperlink" Target="https://www.liqueurs-pecorari.fr/cocktails-liqueurs" TargetMode="External"/><Relationship Id="rId11" Type="http://schemas.openxmlformats.org/officeDocument/2006/relationships/hyperlink" Target="https://www.1001cocktails.com/recettes/selection_cafes-speciaux.aspx" TargetMode="External"/><Relationship Id="rId32" Type="http://schemas.openxmlformats.org/officeDocument/2006/relationships/hyperlink" Target="https://www.youtube.com/c/Votrebarman/videos" TargetMode="External"/><Relationship Id="rId37" Type="http://schemas.openxmlformats.org/officeDocument/2006/relationships/hyperlink" Target="https://www.siroter.com/" TargetMode="External"/><Relationship Id="rId53" Type="http://schemas.openxmlformats.org/officeDocument/2006/relationships/hyperlink" Target="https://www.meilleursouvriersdefrance.info/fichiers/sujets/39ec75c8-afab-43f5-a667-8fa20d7f0261.pdf" TargetMode="External"/><Relationship Id="rId58" Type="http://schemas.openxmlformats.org/officeDocument/2006/relationships/hyperlink" Target="https://www.youtube.com/watch?v=Z4KqET_GTYE" TargetMode="External"/><Relationship Id="rId74" Type="http://schemas.openxmlformats.org/officeDocument/2006/relationships/hyperlink" Target="http://mon-barman.restaurantemploi.com/2016/05/02/infographie-recettes-cocktails-celebres/" TargetMode="External"/><Relationship Id="rId79" Type="http://schemas.openxmlformats.org/officeDocument/2006/relationships/hyperlink" Target="https://hra.spip.ac-rouen.fr/IMG/pdf/documents_eleves_a_completer.pdf" TargetMode="External"/><Relationship Id="rId102" Type="http://schemas.openxmlformats.org/officeDocument/2006/relationships/printerSettings" Target="../printerSettings/printerSettings2.bin"/><Relationship Id="rId5" Type="http://schemas.openxmlformats.org/officeDocument/2006/relationships/hyperlink" Target="https://www.facebook.com/MagazineBarmag/" TargetMode="External"/><Relationship Id="rId90" Type="http://schemas.openxmlformats.org/officeDocument/2006/relationships/hyperlink" Target="https://www.destinationcocktails.fr/technique/faire-un-cocktail-sans-doseur/" TargetMode="External"/><Relationship Id="rId95" Type="http://schemas.openxmlformats.org/officeDocument/2006/relationships/hyperlink" Target="https://www.youtube.com/user/TerresdecocktailsTV/videos" TargetMode="External"/><Relationship Id="rId22" Type="http://schemas.openxmlformats.org/officeDocument/2006/relationships/hyperlink" Target="https://www.recettes-cocktails.fr/recettes-cocktails/" TargetMode="External"/><Relationship Id="rId27" Type="http://schemas.openxmlformats.org/officeDocument/2006/relationships/hyperlink" Target="https://www.recette-punch.com/" TargetMode="External"/><Relationship Id="rId43" Type="http://schemas.openxmlformats.org/officeDocument/2006/relationships/hyperlink" Target="https://www.youtube.com/channel/UC9bCk8rrz7vu0sixoSXM0lA/videos" TargetMode="External"/><Relationship Id="rId48" Type="http://schemas.openxmlformats.org/officeDocument/2006/relationships/hyperlink" Target="https://www.tesrecettes.com/tableau-des-equivalences-pour-les-cocktails/" TargetMode="External"/><Relationship Id="rId64" Type="http://schemas.openxmlformats.org/officeDocument/2006/relationships/hyperlink" Target="https://www.youtube.com/c/InfosbarParis/playlists" TargetMode="External"/><Relationship Id="rId69" Type="http://schemas.openxmlformats.org/officeDocument/2006/relationships/hyperlink" Target="https://webtv.hotellerie-restauration.ac-versailles.fr/Histoire-du-cafe" TargetMode="External"/><Relationship Id="rId80" Type="http://schemas.openxmlformats.org/officeDocument/2006/relationships/hyperlink" Target="https://www.pinterest.fr/jorjasbluebird/cocktails/" TargetMode="External"/><Relationship Id="rId85" Type="http://schemas.openxmlformats.org/officeDocument/2006/relationships/hyperlink" Target="https://www.youtube.com/watch?v=WB9DuajLRas" TargetMode="External"/><Relationship Id="rId12" Type="http://schemas.openxmlformats.org/officeDocument/2006/relationships/hyperlink" Target="https://webtv.hotellerie-restauration.ac-versailles.fr/IMG/pdf/liste_des_cocktails_classiques_09_04_2010.pdf" TargetMode="External"/><Relationship Id="rId17" Type="http://schemas.openxmlformats.org/officeDocument/2006/relationships/hyperlink" Target="https://www.cocktailmag.fr/recette-cocktail" TargetMode="External"/><Relationship Id="rId25" Type="http://schemas.openxmlformats.org/officeDocument/2006/relationships/hyperlink" Target="https://www.cocktails-faciles.fr/" TargetMode="External"/><Relationship Id="rId33" Type="http://schemas.openxmlformats.org/officeDocument/2006/relationships/hyperlink" Target="https://www.mesrecettesfaciles.fr/course/boisson" TargetMode="External"/><Relationship Id="rId38" Type="http://schemas.openxmlformats.org/officeDocument/2006/relationships/hyperlink" Target="http://www.apeb-mcb.fr/medias/files/ccc-v2-01septembre2021.pdf" TargetMode="External"/><Relationship Id="rId46" Type="http://schemas.openxmlformats.org/officeDocument/2006/relationships/hyperlink" Target="https://www.youtube.com/watch?v=unNyB89Y1ME" TargetMode="External"/><Relationship Id="rId59" Type="http://schemas.openxmlformats.org/officeDocument/2006/relationships/hyperlink" Target="https://www.youtube.com/watch?v=cmk-Pluwk9E" TargetMode="External"/><Relationship Id="rId67" Type="http://schemas.openxmlformats.org/officeDocument/2006/relationships/hyperlink" Target="https://www.hotellerie-restauration.ac-versailles.fr/spip.php?article1415" TargetMode="External"/><Relationship Id="rId103" Type="http://schemas.openxmlformats.org/officeDocument/2006/relationships/drawing" Target="../drawings/drawing2.xml"/><Relationship Id="rId20" Type="http://schemas.openxmlformats.org/officeDocument/2006/relationships/hyperlink" Target="https://briottet.fr/recettes-cocktails/" TargetMode="External"/><Relationship Id="rId41" Type="http://schemas.openxmlformats.org/officeDocument/2006/relationships/hyperlink" Target="https://www.youtube.com/watch?v=9jTZf20YmcU" TargetMode="External"/><Relationship Id="rId54" Type="http://schemas.openxmlformats.org/officeDocument/2006/relationships/hyperlink" Target="https://www.meilleursouvriersdefrance.info/fichiers/sujets/e776e59a-c170-4b79-b62e-4dde976a7e2c.pdf" TargetMode="External"/><Relationship Id="rId62" Type="http://schemas.openxmlformats.org/officeDocument/2006/relationships/hyperlink" Target="https://www.apeb-mcb.fr/" TargetMode="External"/><Relationship Id="rId70" Type="http://schemas.openxmlformats.org/officeDocument/2006/relationships/hyperlink" Target="https://www.youtube.com/watch?v=vZoPU2ZnwhA" TargetMode="External"/><Relationship Id="rId75" Type="http://schemas.openxmlformats.org/officeDocument/2006/relationships/hyperlink" Target="https://www.editions-bpi.fr/extract/148" TargetMode="External"/><Relationship Id="rId83" Type="http://schemas.openxmlformats.org/officeDocument/2006/relationships/hyperlink" Target="https://www.votrebarman.com/le-metier-de-barman/le-flair-bartending-cest-quoi/" TargetMode="External"/><Relationship Id="rId88" Type="http://schemas.openxmlformats.org/officeDocument/2006/relationships/hyperlink" Target="https://www.youtube.com/watch?v=Iy_b5VroBH8" TargetMode="External"/><Relationship Id="rId91" Type="http://schemas.openxmlformats.org/officeDocument/2006/relationships/hyperlink" Target="https://la-maison-du-barman.fr/10000146-doseurs" TargetMode="External"/><Relationship Id="rId96" Type="http://schemas.openxmlformats.org/officeDocument/2006/relationships/hyperlink" Target="http://www.legardemangerdusud.com/10-expressions-de-barman-a-maitriser-pour-commander-un-cocktail/" TargetMode="External"/><Relationship Id="rId1" Type="http://schemas.openxmlformats.org/officeDocument/2006/relationships/hyperlink" Target="https://www.associationdesbarmendefrance.fr/le-cocktail-du-mois" TargetMode="External"/><Relationship Id="rId6" Type="http://schemas.openxmlformats.org/officeDocument/2006/relationships/hyperlink" Target="https://chilledmagazine.com/drinks" TargetMode="External"/><Relationship Id="rId15" Type="http://schemas.openxmlformats.org/officeDocument/2006/relationships/hyperlink" Target="https://www.atelierdeschefs.fr/fr/recette/7513-cocktail-mojito.php" TargetMode="External"/><Relationship Id="rId23" Type="http://schemas.openxmlformats.org/officeDocument/2006/relationships/hyperlink" Target="https://chefsimon.com/recettes/tag/cocktails" TargetMode="External"/><Relationship Id="rId28" Type="http://schemas.openxmlformats.org/officeDocument/2006/relationships/hyperlink" Target="https://cocktailmolotov.org/" TargetMode="External"/><Relationship Id="rId36" Type="http://schemas.openxmlformats.org/officeDocument/2006/relationships/hyperlink" Target="https://www.cocktail-sans-alcool.fr/" TargetMode="External"/><Relationship Id="rId49" Type="http://schemas.openxmlformats.org/officeDocument/2006/relationships/hyperlink" Target="https://www.elle.fr/Elle-a-Table/Les-dossiers-de-la-redaction/Dossier-de-la-redac/Les-graduations-de-cocktails-2625150" TargetMode="External"/><Relationship Id="rId57" Type="http://schemas.openxmlformats.org/officeDocument/2006/relationships/hyperlink" Target="https://www.facebook.com/Maxime-Hoerth-MOF-Barman-432259463541680/?ref=page_internal" TargetMode="External"/><Relationship Id="rId10" Type="http://schemas.openxmlformats.org/officeDocument/2006/relationships/hyperlink" Target="https://www.1001cocktails.com/recettes/selection_cocktails-sans-alcool.aspx" TargetMode="External"/><Relationship Id="rId31" Type="http://schemas.openxmlformats.org/officeDocument/2006/relationships/hyperlink" Target="http://www.haute-loire.gouv.fr/IMG/pdf/livret-cocktails-sam-BD.pdf" TargetMode="External"/><Relationship Id="rId44" Type="http://schemas.openxmlformats.org/officeDocument/2006/relationships/hyperlink" Target="https://www.youtube.com/watch?v=wqDw9UlOKKg" TargetMode="External"/><Relationship Id="rId52" Type="http://schemas.openxmlformats.org/officeDocument/2006/relationships/hyperlink" Target="https://www.dailymotion.com/video/x2h1t9j" TargetMode="External"/><Relationship Id="rId60" Type="http://schemas.openxmlformats.org/officeDocument/2006/relationships/hyperlink" Target="https://www.youtube.com/watch?v=PyCECdB-658" TargetMode="External"/><Relationship Id="rId65" Type="http://schemas.openxmlformats.org/officeDocument/2006/relationships/hyperlink" Target="https://www.facebook.com/Infosbar" TargetMode="External"/><Relationship Id="rId73" Type="http://schemas.openxmlformats.org/officeDocument/2006/relationships/hyperlink" Target="https://ent2d.ac-bordeaux.fr/disciplines/hotellerie/wp-content/uploads/sites/46/2017/07/TA_C_GUILLOT_cocktails_1csr_eleve_suite202-5.pdf" TargetMode="External"/><Relationship Id="rId78" Type="http://schemas.openxmlformats.org/officeDocument/2006/relationships/hyperlink" Target="https://www.pinterest.fr/pin/AUQTmedKV8e6C-ofmN8WexSbcCfGwlJ2mGd2Ic14Ek4pmdXZvRPK93U/" TargetMode="External"/><Relationship Id="rId81" Type="http://schemas.openxmlformats.org/officeDocument/2006/relationships/hyperlink" Target="http://cuistophe.free.fr/ouvrage/cocktails.pdf" TargetMode="External"/><Relationship Id="rId86" Type="http://schemas.openxmlformats.org/officeDocument/2006/relationships/hyperlink" Target="https://www.youtube.com/watch?v=fKnzt18rlz8" TargetMode="External"/><Relationship Id="rId94" Type="http://schemas.openxmlformats.org/officeDocument/2006/relationships/hyperlink" Target="https://www.youtube.com/watch?v=75iVoz74k0E" TargetMode="External"/><Relationship Id="rId99" Type="http://schemas.openxmlformats.org/officeDocument/2006/relationships/hyperlink" Target="https://www.rhum-cocktails.com/mixologie/cocktail.html" TargetMode="External"/><Relationship Id="rId101" Type="http://schemas.openxmlformats.org/officeDocument/2006/relationships/hyperlink" Target="https://restaurantcfavm.jimdofree.com/bar/cocktails/" TargetMode="External"/><Relationship Id="rId4" Type="http://schemas.openxmlformats.org/officeDocument/2006/relationships/hyperlink" Target="http://barmag.fr/" TargetMode="External"/><Relationship Id="rId9" Type="http://schemas.openxmlformats.org/officeDocument/2006/relationships/hyperlink" Target="https://www.alambic-magazine.com/category/cocktails/cocktails-inspirations/" TargetMode="External"/><Relationship Id="rId13" Type="http://schemas.openxmlformats.org/officeDocument/2006/relationships/hyperlink" Target="https://www.colombes.fr/documents/Actualites/cocktails_sans_alcool.pdf" TargetMode="External"/><Relationship Id="rId18" Type="http://schemas.openxmlformats.org/officeDocument/2006/relationships/hyperlink" Target="https://www.gastronomico.fr/recettes-cocktails/" TargetMode="External"/><Relationship Id="rId39" Type="http://schemas.openxmlformats.org/officeDocument/2006/relationships/hyperlink" Target="https://queuedecoq.com/blogs/cocktail/unite-mesure-cocktail" TargetMode="External"/><Relationship Id="rId34" Type="http://schemas.openxmlformats.org/officeDocument/2006/relationships/hyperlink" Target="https://www.auxdelicesdupalais.net/cat/boisson-jus-cocktails" TargetMode="External"/><Relationship Id="rId50" Type="http://schemas.openxmlformats.org/officeDocument/2006/relationships/hyperlink" Target="https://www.youtube.com/watch?v=UUS1vAguFsw" TargetMode="External"/><Relationship Id="rId55" Type="http://schemas.openxmlformats.org/officeDocument/2006/relationships/hyperlink" Target="https://www.meilleursouvriersdefrance.info/fichiers/sujets/8a22c3c9-55dd-4fbf-afa7-030d28e3c643.pdf" TargetMode="External"/><Relationship Id="rId76" Type="http://schemas.openxmlformats.org/officeDocument/2006/relationships/hyperlink" Target="https://ent2d.ac-bordeaux.fr/disciplines/hotellerie/wp-content/uploads/sites/46/2017/07/TA_Mise_en_situation_Ep_E31_atelier_bar-5.pdf" TargetMode="External"/><Relationship Id="rId97" Type="http://schemas.openxmlformats.org/officeDocument/2006/relationships/hyperlink" Target="https://www.destinationcocktails.fr/culture/le-lexique-de-la-mixologie/" TargetMode="External"/><Relationship Id="rId7" Type="http://schemas.openxmlformats.org/officeDocument/2006/relationships/hyperlink" Target="https://52martinis.com/" TargetMode="External"/><Relationship Id="rId71" Type="http://schemas.openxmlformats.org/officeDocument/2006/relationships/hyperlink" Target="https://www.hotellerie-restauration.ac-versailles.fr/spip.php?article3100" TargetMode="External"/><Relationship Id="rId92" Type="http://schemas.openxmlformats.org/officeDocument/2006/relationships/hyperlink" Target="https://www.youtube.com/watch?v=EtAXqhFucRY" TargetMode="External"/><Relationship Id="rId2" Type="http://schemas.openxmlformats.org/officeDocument/2006/relationships/hyperlink" Target="https://www.monin.com/fr/astuces-conseils-cocktails-sans-alcool" TargetMode="External"/><Relationship Id="rId29" Type="http://schemas.openxmlformats.org/officeDocument/2006/relationships/hyperlink" Target="https://www.youtube.com/watch?v=xq4L3IBHBgU&amp;t=1s" TargetMode="External"/><Relationship Id="rId24" Type="http://schemas.openxmlformats.org/officeDocument/2006/relationships/hyperlink" Target="https://www.monin.com/fr/toutes-les-recettes-monin.html" TargetMode="External"/><Relationship Id="rId40" Type="http://schemas.openxmlformats.org/officeDocument/2006/relationships/hyperlink" Target="https://www.youtube.com/c/CocktailMolotovTV/videos" TargetMode="External"/><Relationship Id="rId45" Type="http://schemas.openxmlformats.org/officeDocument/2006/relationships/hyperlink" Target="https://www.youtube.com/channel/UCTXv77l5YIAwmZA-hMdpCeQ/videos" TargetMode="External"/><Relationship Id="rId66" Type="http://schemas.openxmlformats.org/officeDocument/2006/relationships/hyperlink" Target="http://www.apeb-mcb.fr/medias/files/guide-debits-de-boissons-nov-2018.pdf" TargetMode="External"/><Relationship Id="rId87" Type="http://schemas.openxmlformats.org/officeDocument/2006/relationships/hyperlink" Target="https://www.youtube.com/channel/UC5FY153skYmJLRYUzaRpXHw" TargetMode="External"/><Relationship Id="rId61" Type="http://schemas.openxmlformats.org/officeDocument/2006/relationships/hyperlink" Target="https://webtv.hotellerie-restauration.ac-versailles.fr/MAF-Employe-Barman-2017-ecrit" TargetMode="External"/><Relationship Id="rId82" Type="http://schemas.openxmlformats.org/officeDocument/2006/relationships/hyperlink" Target="https://fr.wikipedia.org/wiki/Portail:Boisson?tableofcontents=1" TargetMode="External"/><Relationship Id="rId19" Type="http://schemas.openxmlformats.org/officeDocument/2006/relationships/hyperlink" Target="https://www.750g.com/recettes-boissons/" TargetMode="External"/><Relationship Id="rId14" Type="http://schemas.openxmlformats.org/officeDocument/2006/relationships/hyperlink" Target="https://www.bloc-notes-culinaire.com/2019/09/les-cocktails-techniques-et-recettes.html" TargetMode="External"/><Relationship Id="rId30" Type="http://schemas.openxmlformats.org/officeDocument/2006/relationships/hyperlink" Target="http://technoresto.org/les-ateliers-experimentaux/la-realisation-des-cocktails/la-realisation-des-cocktails-cours-complet/" TargetMode="External"/><Relationship Id="rId35" Type="http://schemas.openxmlformats.org/officeDocument/2006/relationships/hyperlink" Target="https://www.metro.fr/inspiration/recette-chef/cocktail" TargetMode="External"/><Relationship Id="rId56" Type="http://schemas.openxmlformats.org/officeDocument/2006/relationships/hyperlink" Target="https://www.meilleursouvriersdefrance.info/concoursmaf.html" TargetMode="External"/><Relationship Id="rId77" Type="http://schemas.openxmlformats.org/officeDocument/2006/relationships/hyperlink" Target="https://www.etsy.com/fr/listing/946437976/affiche-de-cocktail-de-luxe?epik=dj0yJnU9R3JrX3RjX05QUlRYcjlTS1JjdFFVUlEwSG9YeENGVHUmcD0wJm49RkhSTXg3blhaU3AyNGF5SmM5NGZFQSZ0PUFBQUFBR0tjbWQ0" TargetMode="External"/><Relationship Id="rId100" Type="http://schemas.openxmlformats.org/officeDocument/2006/relationships/hyperlink" Target="https://blog.monouso.fr/tout-savoir-sur-les-types-de-cocktails/" TargetMode="External"/><Relationship Id="rId8" Type="http://schemas.openxmlformats.org/officeDocument/2006/relationships/hyperlink" Target="https://webtv.hotellerie-restauration.ac-versailles.fr/Bar-et-boissons" TargetMode="External"/><Relationship Id="rId51" Type="http://schemas.openxmlformats.org/officeDocument/2006/relationships/hyperlink" Target="https://www.youtube.com/channel/UCx0-LMFuXuNqt2kL2R4XKlw/videos" TargetMode="External"/><Relationship Id="rId72" Type="http://schemas.openxmlformats.org/officeDocument/2006/relationships/hyperlink" Target="https://www.pinterest.fr/pin/808818414309984531/" TargetMode="External"/><Relationship Id="rId93" Type="http://schemas.openxmlformats.org/officeDocument/2006/relationships/hyperlink" Target="https://www.youtube.com/c/La25%C3%A8meHeure/videos" TargetMode="External"/><Relationship Id="rId98" Type="http://schemas.openxmlformats.org/officeDocument/2006/relationships/hyperlink" Target="http://technoresto.org/les-ateliers-experimentaux/la-realisation-des-cocktails/la-realisation-des-cocktails-cours-complet/" TargetMode="External"/><Relationship Id="rId3" Type="http://schemas.openxmlformats.org/officeDocument/2006/relationships/hyperlink" Target="http://www.apeb-mcb.fr/medias/files/ccc-v2-01septembre2021.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temps-action.com/classer-ses-documents-sur-ordinateur" TargetMode="External"/><Relationship Id="rId7" Type="http://schemas.openxmlformats.org/officeDocument/2006/relationships/drawing" Target="../drawings/drawing3.xml"/><Relationship Id="rId2" Type="http://schemas.openxmlformats.org/officeDocument/2006/relationships/hyperlink" Target="https://www.youtube.com/watch?v=pgDqto-tZ9I" TargetMode="External"/><Relationship Id="rId1" Type="http://schemas.openxmlformats.org/officeDocument/2006/relationships/hyperlink" Target="https://www.3mfrance.fr/3M/fr_FR/post-it-notes/ideas/collaborate/" TargetMode="External"/><Relationship Id="rId6" Type="http://schemas.openxmlformats.org/officeDocument/2006/relationships/printerSettings" Target="../printerSettings/printerSettings3.bin"/><Relationship Id="rId5" Type="http://schemas.openxmlformats.org/officeDocument/2006/relationships/hyperlink" Target="https://www.01net.com/astuces/windows-10-15-astuces-pour-maitriser-l-explorateur-de-fichiers-comme-un-pro-2013249.html" TargetMode="External"/><Relationship Id="rId4" Type="http://schemas.openxmlformats.org/officeDocument/2006/relationships/hyperlink" Target="https://www.naept.com/blog/organiser-vos-documents-nommer-stocker-classer/"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7" Type="http://schemas.openxmlformats.org/officeDocument/2006/relationships/drawing" Target="../drawings/drawing4.xml"/><Relationship Id="rId2" Type="http://schemas.openxmlformats.org/officeDocument/2006/relationships/hyperlink" Target="http://www.1001cocktails.com/magazine/savoir-faire/cocktails-a-etages"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s://www.youtube.com/watch?v=qESfTUVs-rM" TargetMode="External"/><Relationship Id="rId5" Type="http://schemas.openxmlformats.org/officeDocument/2006/relationships/hyperlink" Target="https://www.youtube.com/watch?v=exqLsCla_X4" TargetMode="External"/><Relationship Id="rId4" Type="http://schemas.openxmlformats.org/officeDocument/2006/relationships/hyperlink" Target="http://www.cuisinealafrancaise.com/fr/2-poids-et-mesures"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cmath.fr/cesite/presentation.php" TargetMode="External"/><Relationship Id="rId13" Type="http://schemas.openxmlformats.org/officeDocument/2006/relationships/hyperlink" Target="https://fr.wikihow.com/convertir-en-pourcentage" TargetMode="External"/><Relationship Id="rId18" Type="http://schemas.openxmlformats.org/officeDocument/2006/relationships/hyperlink" Target="https://www.youtube.com/watch?v=SgFaLduHeAE" TargetMode="External"/><Relationship Id="rId26" Type="http://schemas.openxmlformats.org/officeDocument/2006/relationships/hyperlink" Target="https://www.maths-et-tiques.fr/telech/Pourcent.pdf" TargetMode="External"/><Relationship Id="rId3" Type="http://schemas.openxmlformats.org/officeDocument/2006/relationships/hyperlink" Target="http://www.un-calcul.fr/calcul-comptabilite/comment-calculer-un-pourcentage-338" TargetMode="External"/><Relationship Id="rId21" Type="http://schemas.openxmlformats.org/officeDocument/2006/relationships/hyperlink" Target="https://www.youtube.com/watch?v=psIZ0y_8VVc" TargetMode="External"/><Relationship Id="rId7" Type="http://schemas.openxmlformats.org/officeDocument/2006/relationships/hyperlink" Target="https://www.deleze.name/marcel/culture/taux_composes/taux_simple.html" TargetMode="External"/><Relationship Id="rId12" Type="http://schemas.openxmlformats.org/officeDocument/2006/relationships/hyperlink" Target="http://fortimelp.fr/content/44-calculer-un-pourcentage" TargetMode="External"/><Relationship Id="rId17" Type="http://schemas.openxmlformats.org/officeDocument/2006/relationships/hyperlink" Target="http://www.capte-les-maths.com/pourcentage/les_pourcentages_p6.php" TargetMode="External"/><Relationship Id="rId25" Type="http://schemas.openxmlformats.org/officeDocument/2006/relationships/hyperlink" Target="https://www.youtube.com/watch?v=tSp2xkS-tKs" TargetMode="External"/><Relationship Id="rId2" Type="http://schemas.openxmlformats.org/officeDocument/2006/relationships/hyperlink" Target="http://www.lyc-monnet-juvisy.ac-versailles.fr/Diapomath.pdf" TargetMode="External"/><Relationship Id="rId16" Type="http://schemas.openxmlformats.org/officeDocument/2006/relationships/hyperlink" Target="https://www.youtube.com/watch?v=QTGvjmAhEHo" TargetMode="External"/><Relationship Id="rId20" Type="http://schemas.openxmlformats.org/officeDocument/2006/relationships/hyperlink" Target="https://www.youtube.com/watch?v=dWC54hCv0pc" TargetMode="External"/><Relationship Id="rId29" Type="http://schemas.openxmlformats.org/officeDocument/2006/relationships/drawing" Target="../drawings/drawing5.xml"/><Relationship Id="rId1" Type="http://schemas.openxmlformats.org/officeDocument/2006/relationships/hyperlink" Target="https://www.mathematiquesfaciles.com/pourcentages-calculer-un-pourcentage_2_19885.htm" TargetMode="External"/><Relationship Id="rId6" Type="http://schemas.openxmlformats.org/officeDocument/2006/relationships/hyperlink" Target="http://www.slate.fr/story/82029/soldes-calculer-rabais" TargetMode="External"/><Relationship Id="rId11" Type="http://schemas.openxmlformats.org/officeDocument/2006/relationships/hyperlink" Target="http://fabie.info.pagesperso-orange.fr/math/cours7.htm" TargetMode="External"/><Relationship Id="rId24" Type="http://schemas.openxmlformats.org/officeDocument/2006/relationships/hyperlink" Target="https://www.youtube.com/watch?v=_PTjJ7UD4eo" TargetMode="External"/><Relationship Id="rId5" Type="http://schemas.openxmlformats.org/officeDocument/2006/relationships/hyperlink" Target="http://www.capte-les-maths.com/pourcentage/les_pourcentages_p10.php" TargetMode="External"/><Relationship Id="rId15" Type="http://schemas.openxmlformats.org/officeDocument/2006/relationships/hyperlink" Target="https://www.youtube.com/watch?v=dQafvb2O01U" TargetMode="External"/><Relationship Id="rId23" Type="http://schemas.openxmlformats.org/officeDocument/2006/relationships/hyperlink" Target="https://www.youtube.com/watch?v=PyDvkMr3qfg" TargetMode="External"/><Relationship Id="rId28" Type="http://schemas.openxmlformats.org/officeDocument/2006/relationships/hyperlink" Target="https://www.economie.gouv.fr/files/files/directions_services/dgccrf/documentation/publications/depliants/poidsbrut_poidsnet.pdf" TargetMode="External"/><Relationship Id="rId10" Type="http://schemas.openxmlformats.org/officeDocument/2006/relationships/hyperlink" Target="https://fr.wikipedia.org/wiki/Pourcentage" TargetMode="External"/><Relationship Id="rId19" Type="http://schemas.openxmlformats.org/officeDocument/2006/relationships/hyperlink" Target="https://www.youtube.com/c/YMONKA" TargetMode="External"/><Relationship Id="rId4" Type="http://schemas.openxmlformats.org/officeDocument/2006/relationships/hyperlink" Target="http://calc.name/blog/comment-compter-le-pourcentage-de-tete-vite-et-facilement/" TargetMode="External"/><Relationship Id="rId9" Type="http://schemas.openxmlformats.org/officeDocument/2006/relationships/hyperlink" Target="https://www.cmath.fr/6eme/pourcentages/cours.php" TargetMode="External"/><Relationship Id="rId14" Type="http://schemas.openxmlformats.org/officeDocument/2006/relationships/hyperlink" Target="http://www.astuceshebdo.com/2012/03/comment-calculer-un-pourcentage-cas-n-1.html" TargetMode="External"/><Relationship Id="rId22" Type="http://schemas.openxmlformats.org/officeDocument/2006/relationships/hyperlink" Target="https://www.youtube.com/watch?v=mGDjvAcvigc" TargetMode="External"/><Relationship Id="rId27" Type="http://schemas.openxmlformats.org/officeDocument/2006/relationships/hyperlink" Target="http://www.maths-et-tiques.fr/index.php/cours-en-video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CF6DD-3E48-48CA-9F64-665825A70949}">
  <dimension ref="A1:AU91"/>
  <sheetViews>
    <sheetView tabSelected="1" zoomScale="75" zoomScaleNormal="75" workbookViewId="0">
      <selection activeCell="K25" sqref="K25"/>
    </sheetView>
  </sheetViews>
  <sheetFormatPr baseColWidth="10" defaultRowHeight="12.75" x14ac:dyDescent="0.2"/>
  <cols>
    <col min="1" max="2" width="11.42578125" style="290"/>
    <col min="3" max="3" width="16" style="290" customWidth="1"/>
    <col min="4" max="18" width="11.42578125" style="290"/>
    <col min="19" max="19" width="16" style="290" customWidth="1"/>
    <col min="20" max="20" width="12.140625" style="290" customWidth="1"/>
    <col min="21" max="21" width="15.28515625" style="290" customWidth="1"/>
    <col min="22" max="22" width="11.42578125" style="290"/>
    <col min="23" max="23" width="14.140625" style="290" customWidth="1"/>
    <col min="24" max="16384" width="11.42578125" style="290"/>
  </cols>
  <sheetData>
    <row r="1" spans="1:31" ht="30" customHeight="1" x14ac:dyDescent="0.25">
      <c r="A1" s="286"/>
      <c r="B1" s="286"/>
      <c r="C1" s="286"/>
      <c r="D1" s="286"/>
      <c r="E1" s="286"/>
      <c r="F1" s="286"/>
      <c r="G1" s="286"/>
      <c r="H1" s="286"/>
      <c r="I1" s="286"/>
      <c r="J1" s="286"/>
      <c r="K1" s="286"/>
      <c r="L1" s="287"/>
      <c r="M1" s="287"/>
      <c r="N1" s="287"/>
      <c r="O1" s="287"/>
      <c r="P1" s="287"/>
      <c r="Q1" s="288"/>
      <c r="R1" s="288"/>
      <c r="S1" s="288"/>
      <c r="T1" s="288"/>
      <c r="U1" s="288"/>
      <c r="V1" s="288"/>
      <c r="W1" s="288"/>
      <c r="X1" s="288"/>
      <c r="Y1" s="288"/>
      <c r="Z1" s="288"/>
      <c r="AA1" s="288"/>
      <c r="AB1" s="288"/>
      <c r="AC1" s="288"/>
      <c r="AD1" s="289"/>
      <c r="AE1" s="289"/>
    </row>
    <row r="2" spans="1:31" ht="30" customHeight="1" x14ac:dyDescent="0.25">
      <c r="A2" s="286"/>
      <c r="B2" s="291" t="s">
        <v>265</v>
      </c>
      <c r="C2" s="286"/>
      <c r="D2" s="286"/>
      <c r="E2" s="286"/>
      <c r="F2" s="286"/>
      <c r="G2" s="286"/>
      <c r="H2" s="286"/>
      <c r="I2" s="287"/>
      <c r="J2" s="286"/>
      <c r="K2" s="286"/>
      <c r="L2" s="287"/>
      <c r="M2" s="287"/>
      <c r="N2" s="287"/>
      <c r="O2" s="287"/>
      <c r="P2" s="287"/>
      <c r="Q2" s="288"/>
      <c r="R2" s="288"/>
      <c r="S2" s="288"/>
      <c r="T2" s="1015" t="s">
        <v>266</v>
      </c>
      <c r="U2" s="1015"/>
      <c r="V2" s="1015"/>
      <c r="W2" s="1015"/>
      <c r="X2" s="288"/>
      <c r="Y2" s="288"/>
      <c r="Z2" s="288"/>
      <c r="AA2" s="288"/>
      <c r="AB2" s="288"/>
      <c r="AC2" s="288"/>
      <c r="AD2" s="289"/>
      <c r="AE2" s="289"/>
    </row>
    <row r="3" spans="1:31" ht="30" customHeight="1" x14ac:dyDescent="0.25">
      <c r="A3" s="286"/>
      <c r="B3" s="292" t="s">
        <v>267</v>
      </c>
      <c r="C3" s="293"/>
      <c r="D3" s="286"/>
      <c r="E3" s="286"/>
      <c r="F3" s="286"/>
      <c r="G3" s="286"/>
      <c r="H3" s="286"/>
      <c r="I3" s="287"/>
      <c r="J3" s="286"/>
      <c r="K3" s="286"/>
      <c r="L3" s="287"/>
      <c r="M3" s="287"/>
      <c r="N3" s="287"/>
      <c r="O3" s="287"/>
      <c r="P3" s="287"/>
      <c r="Q3" s="288"/>
      <c r="R3" s="288"/>
      <c r="S3" s="294"/>
      <c r="T3" s="1015"/>
      <c r="U3" s="1015"/>
      <c r="V3" s="1015"/>
      <c r="W3" s="1015"/>
      <c r="X3" s="288"/>
      <c r="Y3" s="288"/>
      <c r="Z3" s="288"/>
      <c r="AA3" s="288"/>
      <c r="AB3" s="288"/>
      <c r="AC3" s="288"/>
      <c r="AD3" s="289"/>
      <c r="AE3" s="289"/>
    </row>
    <row r="4" spans="1:31" ht="30" customHeight="1" x14ac:dyDescent="0.25">
      <c r="A4" s="286"/>
      <c r="B4" s="292" t="s">
        <v>268</v>
      </c>
      <c r="C4" s="293"/>
      <c r="D4" s="286"/>
      <c r="E4" s="286"/>
      <c r="F4" s="286"/>
      <c r="G4" s="286"/>
      <c r="H4" s="286"/>
      <c r="I4" s="287"/>
      <c r="J4" s="286"/>
      <c r="K4" s="286"/>
      <c r="L4" s="287"/>
      <c r="M4" s="287"/>
      <c r="N4" s="287"/>
      <c r="O4" s="287"/>
      <c r="P4" s="287"/>
      <c r="Q4" s="288"/>
      <c r="R4" s="288"/>
      <c r="S4" s="295"/>
      <c r="T4" s="296" t="s">
        <v>834</v>
      </c>
      <c r="U4" s="288"/>
      <c r="V4" s="288"/>
      <c r="W4" s="288"/>
      <c r="X4" s="288"/>
      <c r="Y4" s="288"/>
      <c r="Z4" s="288"/>
      <c r="AA4" s="288"/>
      <c r="AB4" s="288"/>
      <c r="AC4" s="288"/>
      <c r="AD4" s="289"/>
      <c r="AE4" s="289"/>
    </row>
    <row r="5" spans="1:31" ht="30" customHeight="1" x14ac:dyDescent="0.25">
      <c r="A5" s="286"/>
      <c r="B5" s="292" t="s">
        <v>269</v>
      </c>
      <c r="C5" s="293"/>
      <c r="D5" s="286"/>
      <c r="E5" s="286"/>
      <c r="F5" s="286"/>
      <c r="G5" s="286"/>
      <c r="H5" s="286"/>
      <c r="I5" s="287"/>
      <c r="J5" s="286"/>
      <c r="K5" s="286"/>
      <c r="L5" s="287"/>
      <c r="M5" s="287"/>
      <c r="N5" s="287"/>
      <c r="O5" s="287"/>
      <c r="P5" s="287"/>
      <c r="Q5" s="288"/>
      <c r="R5" s="288"/>
      <c r="S5" s="295"/>
      <c r="T5" s="295" t="s">
        <v>833</v>
      </c>
      <c r="U5" s="288"/>
      <c r="V5" s="288"/>
      <c r="W5" s="288"/>
      <c r="X5" s="288"/>
      <c r="Y5" s="288"/>
      <c r="Z5" s="288"/>
      <c r="AA5" s="288"/>
      <c r="AB5" s="288"/>
      <c r="AC5" s="288"/>
      <c r="AD5" s="289"/>
      <c r="AE5" s="289"/>
    </row>
    <row r="6" spans="1:31" ht="30" customHeight="1" x14ac:dyDescent="0.25">
      <c r="A6" s="286"/>
      <c r="B6" s="292"/>
      <c r="C6" s="293"/>
      <c r="D6" s="286"/>
      <c r="E6" s="286"/>
      <c r="F6" s="286"/>
      <c r="G6" s="286"/>
      <c r="H6" s="286"/>
      <c r="I6" s="287"/>
      <c r="J6" s="286"/>
      <c r="K6" s="286"/>
      <c r="L6" s="287"/>
      <c r="M6" s="287"/>
      <c r="N6" s="287"/>
      <c r="O6" s="287"/>
      <c r="P6" s="287"/>
      <c r="Q6" s="288"/>
      <c r="R6" s="288"/>
      <c r="S6" s="295"/>
      <c r="T6" s="288"/>
      <c r="U6" s="288"/>
      <c r="V6" s="288"/>
      <c r="W6" s="288"/>
      <c r="X6" s="288"/>
      <c r="Y6" s="288"/>
      <c r="Z6" s="288"/>
      <c r="AA6" s="288"/>
      <c r="AB6" s="288"/>
      <c r="AC6" s="288"/>
      <c r="AD6" s="289"/>
      <c r="AE6" s="289"/>
    </row>
    <row r="7" spans="1:31" ht="30" customHeight="1" x14ac:dyDescent="0.25">
      <c r="A7" s="286"/>
      <c r="B7" s="1016" t="s">
        <v>11</v>
      </c>
      <c r="C7" s="1016"/>
      <c r="D7" s="297" t="str">
        <f ca="1">CELL("nomfichier")</f>
        <v>E:\Joël Leboucher\Desktop\[Fiche.Coktail.xlsx]Nota</v>
      </c>
      <c r="E7" s="298"/>
      <c r="F7" s="298"/>
      <c r="G7" s="298"/>
      <c r="H7" s="298"/>
      <c r="I7" s="299"/>
      <c r="J7" s="298"/>
      <c r="K7" s="298"/>
      <c r="L7" s="298"/>
      <c r="M7" s="298"/>
      <c r="N7" s="298"/>
      <c r="O7" s="298"/>
      <c r="P7" s="298"/>
      <c r="Q7" s="298"/>
      <c r="R7" s="298"/>
      <c r="S7" s="298"/>
      <c r="T7" s="295" t="str">
        <f ca="1">"Page "&amp;_xlfn.SHEET()&amp;" sur "&amp;_xlfn.SHEETS()</f>
        <v>Page 1 sur 11</v>
      </c>
      <c r="U7" s="300"/>
      <c r="V7" s="288"/>
      <c r="W7" s="288"/>
      <c r="X7" s="288"/>
      <c r="Y7" s="288"/>
      <c r="Z7" s="288"/>
      <c r="AA7" s="288"/>
      <c r="AB7" s="288"/>
      <c r="AC7" s="288"/>
      <c r="AD7" s="289"/>
      <c r="AE7" s="289"/>
    </row>
    <row r="8" spans="1:31" ht="30" customHeight="1" thickBot="1" x14ac:dyDescent="0.3">
      <c r="A8" s="286"/>
      <c r="B8" s="292"/>
      <c r="C8" s="286"/>
      <c r="D8" s="286"/>
      <c r="E8" s="286"/>
      <c r="F8" s="286"/>
      <c r="G8" s="286"/>
      <c r="H8" s="286"/>
      <c r="I8" s="287"/>
      <c r="J8" s="286"/>
      <c r="K8" s="286"/>
      <c r="L8" s="287"/>
      <c r="M8" s="287"/>
      <c r="N8" s="287"/>
      <c r="O8" s="287"/>
      <c r="P8" s="287"/>
      <c r="Q8" s="288"/>
      <c r="R8" s="288"/>
      <c r="S8" s="288"/>
      <c r="T8" s="288"/>
      <c r="U8" s="288"/>
      <c r="V8" s="288"/>
      <c r="W8" s="288"/>
      <c r="X8" s="288"/>
      <c r="Y8" s="288"/>
      <c r="Z8" s="288"/>
      <c r="AA8" s="288"/>
      <c r="AB8" s="288"/>
      <c r="AC8" s="288"/>
      <c r="AD8" s="289"/>
      <c r="AE8" s="289"/>
    </row>
    <row r="9" spans="1:31" ht="30" customHeight="1" x14ac:dyDescent="0.2">
      <c r="A9" s="286"/>
      <c r="B9" s="301"/>
      <c r="C9" s="301"/>
      <c r="D9" s="301"/>
      <c r="E9" s="301"/>
      <c r="F9" s="301"/>
      <c r="G9" s="301"/>
      <c r="H9" s="301"/>
      <c r="I9" s="301"/>
      <c r="J9" s="301"/>
      <c r="K9" s="301"/>
      <c r="L9" s="301"/>
      <c r="M9" s="301"/>
      <c r="N9" s="301"/>
      <c r="O9" s="301"/>
      <c r="P9" s="301"/>
      <c r="Q9" s="301"/>
      <c r="R9" s="301"/>
      <c r="S9" s="301"/>
      <c r="T9" s="1018" t="s">
        <v>16</v>
      </c>
      <c r="U9" s="1019"/>
      <c r="V9" s="1019"/>
      <c r="W9" s="1019"/>
      <c r="X9" s="1019"/>
      <c r="Y9" s="1019"/>
      <c r="Z9" s="1019"/>
      <c r="AA9" s="1019"/>
      <c r="AB9" s="1008" t="s">
        <v>17</v>
      </c>
      <c r="AC9" s="1008"/>
      <c r="AD9" s="1010" t="s">
        <v>18</v>
      </c>
      <c r="AE9" s="289"/>
    </row>
    <row r="10" spans="1:31" ht="30" customHeight="1" x14ac:dyDescent="0.2">
      <c r="A10" s="286"/>
      <c r="B10" s="1017" t="s">
        <v>270</v>
      </c>
      <c r="C10" s="1017"/>
      <c r="D10" s="1017"/>
      <c r="E10" s="1017"/>
      <c r="F10" s="1017"/>
      <c r="G10" s="1017"/>
      <c r="H10" s="1017"/>
      <c r="I10" s="1017"/>
      <c r="J10" s="1017"/>
      <c r="K10" s="1017"/>
      <c r="L10" s="1017"/>
      <c r="M10" s="1017"/>
      <c r="N10" s="1017"/>
      <c r="O10" s="1017"/>
      <c r="P10" s="1017"/>
      <c r="Q10" s="1017"/>
      <c r="R10" s="1017"/>
      <c r="S10" s="1017"/>
      <c r="T10" s="1020"/>
      <c r="U10" s="1021"/>
      <c r="V10" s="1021"/>
      <c r="W10" s="1021"/>
      <c r="X10" s="1021"/>
      <c r="Y10" s="1021"/>
      <c r="Z10" s="1021"/>
      <c r="AA10" s="1021"/>
      <c r="AB10" s="1009"/>
      <c r="AC10" s="1009"/>
      <c r="AD10" s="1011"/>
      <c r="AE10" s="289"/>
    </row>
    <row r="11" spans="1:31" ht="30" customHeight="1" x14ac:dyDescent="0.25">
      <c r="A11" s="286"/>
      <c r="B11" s="394"/>
      <c r="C11" s="394"/>
      <c r="D11" s="394"/>
      <c r="E11" s="394"/>
      <c r="F11" s="394"/>
      <c r="G11" s="394"/>
      <c r="H11" s="394"/>
      <c r="I11" s="394"/>
      <c r="J11" s="394"/>
      <c r="K11" s="394"/>
      <c r="L11" s="394"/>
      <c r="M11" s="394"/>
      <c r="N11" s="394"/>
      <c r="O11" s="394"/>
      <c r="P11" s="394"/>
      <c r="Q11" s="394"/>
      <c r="R11" s="394"/>
      <c r="S11" s="394"/>
      <c r="T11" s="947" t="s">
        <v>24</v>
      </c>
      <c r="U11" s="948"/>
      <c r="V11" s="949"/>
      <c r="W11" s="949"/>
      <c r="X11" s="949"/>
      <c r="Y11" s="949"/>
      <c r="Z11" s="949"/>
      <c r="AA11" s="949"/>
      <c r="AB11" s="949"/>
      <c r="AC11" s="949"/>
      <c r="AD11" s="35"/>
      <c r="AE11" s="289"/>
    </row>
    <row r="12" spans="1:31" ht="30" customHeight="1" x14ac:dyDescent="0.25">
      <c r="A12" s="286"/>
      <c r="B12" s="394"/>
      <c r="C12" s="394" t="s">
        <v>791</v>
      </c>
      <c r="D12" s="394"/>
      <c r="E12" s="394"/>
      <c r="F12" s="394"/>
      <c r="G12" s="394"/>
      <c r="H12" s="394"/>
      <c r="I12" s="394"/>
      <c r="J12" s="394"/>
      <c r="K12" s="394"/>
      <c r="L12" s="394"/>
      <c r="M12" s="394"/>
      <c r="N12" s="394"/>
      <c r="O12" s="394"/>
      <c r="P12" s="394"/>
      <c r="Q12" s="394"/>
      <c r="R12" s="394"/>
      <c r="S12" s="394"/>
      <c r="T12" s="950" t="s">
        <v>29</v>
      </c>
      <c r="U12" s="951"/>
      <c r="V12" s="952"/>
      <c r="W12" s="952"/>
      <c r="X12" s="1012" t="s">
        <v>30</v>
      </c>
      <c r="Y12" s="1012"/>
      <c r="Z12" s="1013">
        <v>20</v>
      </c>
      <c r="AA12" s="1014"/>
      <c r="AB12" s="952"/>
      <c r="AC12" s="953"/>
      <c r="AD12" s="44"/>
      <c r="AE12" s="289"/>
    </row>
    <row r="13" spans="1:31" ht="30" customHeight="1" x14ac:dyDescent="0.25">
      <c r="A13" s="286"/>
      <c r="B13" s="394"/>
      <c r="C13" s="304"/>
      <c r="D13" s="725" t="s">
        <v>792</v>
      </c>
      <c r="E13" s="304"/>
      <c r="F13" s="304"/>
      <c r="G13" s="304"/>
      <c r="H13" s="304"/>
      <c r="I13" s="304"/>
      <c r="J13" s="304"/>
      <c r="K13" s="304"/>
      <c r="L13" s="304"/>
      <c r="M13" s="304"/>
      <c r="N13" s="304"/>
      <c r="O13" s="304"/>
      <c r="P13" s="304"/>
      <c r="Q13" s="304"/>
      <c r="R13" s="304"/>
      <c r="S13" s="304"/>
      <c r="T13" s="954">
        <v>30</v>
      </c>
      <c r="U13" s="955"/>
      <c r="V13" s="955"/>
      <c r="W13" s="955"/>
      <c r="X13" s="1012"/>
      <c r="Y13" s="1012"/>
      <c r="Z13" s="1013"/>
      <c r="AA13" s="1014"/>
      <c r="AB13" s="952"/>
      <c r="AC13" s="953"/>
      <c r="AD13" s="44"/>
      <c r="AE13" s="289"/>
    </row>
    <row r="14" spans="1:31" ht="30" customHeight="1" x14ac:dyDescent="0.25">
      <c r="A14" s="286"/>
      <c r="B14" s="305"/>
      <c r="C14" s="305"/>
      <c r="D14" s="305"/>
      <c r="E14" s="305"/>
      <c r="F14" s="305"/>
      <c r="G14" s="305"/>
      <c r="H14" s="305"/>
      <c r="I14" s="305"/>
      <c r="J14" s="305"/>
      <c r="K14" s="305"/>
      <c r="L14" s="305"/>
      <c r="M14" s="305"/>
      <c r="N14" s="305"/>
      <c r="O14" s="305"/>
      <c r="P14" s="305"/>
      <c r="Q14" s="305"/>
      <c r="R14" s="305"/>
      <c r="S14" s="305"/>
      <c r="T14" s="956">
        <f>T13/100</f>
        <v>0.3</v>
      </c>
      <c r="U14" s="951"/>
      <c r="V14" s="957"/>
      <c r="W14" s="952"/>
      <c r="X14" s="958"/>
      <c r="Y14" s="959"/>
      <c r="Z14" s="960">
        <f>T14*Z12</f>
        <v>6</v>
      </c>
      <c r="AA14" s="961"/>
      <c r="AB14" s="951"/>
      <c r="AC14" s="962" t="s">
        <v>38</v>
      </c>
      <c r="AD14" s="946">
        <f>AD66</f>
        <v>0</v>
      </c>
      <c r="AE14" s="289"/>
    </row>
    <row r="15" spans="1:31" ht="30" customHeight="1" x14ac:dyDescent="0.2">
      <c r="A15" s="286"/>
      <c r="B15" s="305"/>
      <c r="C15" s="305" t="s">
        <v>793</v>
      </c>
      <c r="D15" s="305"/>
      <c r="E15" s="305"/>
      <c r="F15" s="305"/>
      <c r="G15" s="305"/>
      <c r="H15" s="305"/>
      <c r="I15" s="304"/>
      <c r="J15" s="304"/>
      <c r="K15" s="304"/>
      <c r="L15" s="304"/>
      <c r="M15" s="304"/>
      <c r="N15" s="304"/>
      <c r="O15" s="304"/>
      <c r="P15" s="304"/>
      <c r="Q15" s="304"/>
      <c r="R15" s="304"/>
      <c r="S15" s="304"/>
      <c r="T15" s="963" t="s">
        <v>41</v>
      </c>
      <c r="U15" s="964"/>
      <c r="V15" s="965"/>
      <c r="W15" s="957"/>
      <c r="X15" s="966"/>
      <c r="Y15" s="967"/>
      <c r="Z15" s="968"/>
      <c r="AA15" s="969"/>
      <c r="AB15" s="969"/>
      <c r="AC15" s="970" t="s">
        <v>43</v>
      </c>
      <c r="AD15" s="945">
        <v>10</v>
      </c>
      <c r="AE15" s="289"/>
    </row>
    <row r="16" spans="1:31" ht="30" customHeight="1" thickBot="1" x14ac:dyDescent="0.3">
      <c r="A16" s="286"/>
      <c r="B16" s="304"/>
      <c r="C16" s="304"/>
      <c r="D16" s="304"/>
      <c r="E16" s="304"/>
      <c r="F16" s="304"/>
      <c r="G16" s="304"/>
      <c r="H16" s="304"/>
      <c r="I16" s="304"/>
      <c r="J16" s="304"/>
      <c r="K16" s="304"/>
      <c r="L16" s="304"/>
      <c r="M16" s="304"/>
      <c r="N16" s="304"/>
      <c r="O16" s="304"/>
      <c r="P16" s="304"/>
      <c r="Q16" s="304"/>
      <c r="R16" s="304"/>
      <c r="S16" s="304"/>
      <c r="T16" s="977">
        <v>20</v>
      </c>
      <c r="U16" s="971">
        <f>(W16*T16)/100</f>
        <v>7</v>
      </c>
      <c r="V16" s="971">
        <f>W16/100</f>
        <v>0.35</v>
      </c>
      <c r="W16" s="978">
        <v>35</v>
      </c>
      <c r="X16" s="972" t="s">
        <v>48</v>
      </c>
      <c r="Y16" s="973"/>
      <c r="Z16" s="974"/>
      <c r="AA16" s="974"/>
      <c r="AB16" s="974"/>
      <c r="AC16" s="975" t="s">
        <v>49</v>
      </c>
      <c r="AD16" s="976">
        <f>AD14/AD15</f>
        <v>0</v>
      </c>
      <c r="AE16" s="289"/>
    </row>
    <row r="17" spans="1:31" ht="30" customHeight="1" thickBot="1" x14ac:dyDescent="0.25">
      <c r="A17" s="286"/>
      <c r="B17" s="305"/>
      <c r="C17" s="305" t="s">
        <v>794</v>
      </c>
      <c r="D17" s="305"/>
      <c r="E17" s="305"/>
      <c r="F17" s="305"/>
      <c r="G17" s="305"/>
      <c r="H17" s="304"/>
      <c r="I17" s="304"/>
      <c r="J17" s="304"/>
      <c r="K17" s="304"/>
      <c r="L17" s="304"/>
      <c r="M17" s="304"/>
      <c r="N17" s="304"/>
      <c r="O17" s="304"/>
      <c r="P17" s="304"/>
      <c r="Q17" s="304"/>
      <c r="R17" s="304"/>
      <c r="S17" s="304"/>
      <c r="T17" s="288"/>
      <c r="U17" s="288"/>
      <c r="V17" s="288"/>
      <c r="W17" s="288"/>
      <c r="X17" s="288"/>
      <c r="Y17" s="288"/>
      <c r="Z17" s="288"/>
      <c r="AA17" s="288"/>
      <c r="AB17" s="288"/>
      <c r="AC17" s="288"/>
      <c r="AD17" s="289"/>
      <c r="AE17" s="289"/>
    </row>
    <row r="18" spans="1:31" ht="30" customHeight="1" x14ac:dyDescent="0.2">
      <c r="A18" s="286"/>
      <c r="B18" s="305"/>
      <c r="C18" s="305"/>
      <c r="D18" s="305"/>
      <c r="E18" s="305"/>
      <c r="F18" s="305"/>
      <c r="G18" s="305"/>
      <c r="H18" s="304"/>
      <c r="I18" s="304"/>
      <c r="J18" s="304"/>
      <c r="K18" s="304"/>
      <c r="L18" s="304"/>
      <c r="M18" s="304"/>
      <c r="N18" s="304"/>
      <c r="O18" s="304"/>
      <c r="P18" s="304"/>
      <c r="Q18" s="304"/>
      <c r="R18" s="304"/>
      <c r="S18" s="304"/>
      <c r="T18" s="994">
        <v>0</v>
      </c>
      <c r="U18" s="995" t="s">
        <v>25</v>
      </c>
      <c r="V18" s="995"/>
      <c r="W18" s="996"/>
      <c r="X18" s="997"/>
      <c r="Y18" s="997"/>
      <c r="Z18" s="997"/>
      <c r="AA18" s="997"/>
      <c r="AB18" s="997"/>
      <c r="AC18" s="997"/>
      <c r="AD18" s="998"/>
      <c r="AE18" s="289"/>
    </row>
    <row r="19" spans="1:31" ht="30" customHeight="1" x14ac:dyDescent="0.2">
      <c r="A19" s="286"/>
      <c r="B19" s="305"/>
      <c r="C19" s="305" t="s">
        <v>1216</v>
      </c>
      <c r="D19" s="305"/>
      <c r="E19" s="305"/>
      <c r="F19" s="305"/>
      <c r="G19" s="305"/>
      <c r="H19" s="304"/>
      <c r="I19" s="304"/>
      <c r="J19" s="304"/>
      <c r="K19" s="304"/>
      <c r="L19" s="304"/>
      <c r="M19" s="304"/>
      <c r="N19" s="304"/>
      <c r="O19" s="304"/>
      <c r="P19" s="304"/>
      <c r="Q19" s="304"/>
      <c r="R19" s="304"/>
      <c r="S19" s="304"/>
      <c r="T19" s="999" t="str">
        <f>IF(ISBLANK(U19),"",LARGE(T18:T18,1)+1)</f>
        <v/>
      </c>
      <c r="U19" s="1000"/>
      <c r="V19" s="1001"/>
      <c r="W19" s="1002"/>
      <c r="X19" s="1002"/>
      <c r="Y19" s="1002"/>
      <c r="Z19" s="1002"/>
      <c r="AA19" s="1002"/>
      <c r="AB19" s="1002"/>
      <c r="AC19" s="1002"/>
      <c r="AD19" s="1003"/>
      <c r="AE19" s="289"/>
    </row>
    <row r="20" spans="1:31" ht="30" customHeight="1" x14ac:dyDescent="0.2">
      <c r="A20" s="286"/>
      <c r="B20" s="305"/>
      <c r="C20" s="305"/>
      <c r="D20" s="725" t="s">
        <v>835</v>
      </c>
      <c r="E20" s="305"/>
      <c r="F20" s="305"/>
      <c r="G20" s="305"/>
      <c r="H20" s="304"/>
      <c r="I20" s="304"/>
      <c r="J20" s="304"/>
      <c r="K20" s="304"/>
      <c r="L20" s="304"/>
      <c r="M20" s="304"/>
      <c r="N20" s="304"/>
      <c r="O20" s="304"/>
      <c r="P20" s="304"/>
      <c r="Q20" s="304"/>
      <c r="R20" s="304"/>
      <c r="S20" s="304"/>
      <c r="T20" s="999">
        <f>IF(ISBLANK(U20),"",LARGE(T18:T19,1)+1)</f>
        <v>1</v>
      </c>
      <c r="U20" s="1001" t="s">
        <v>34</v>
      </c>
      <c r="V20" s="1001"/>
      <c r="W20" s="1001"/>
      <c r="X20" s="1001"/>
      <c r="Y20" s="1001"/>
      <c r="Z20" s="1001"/>
      <c r="AA20" s="1001"/>
      <c r="AB20" s="1001"/>
      <c r="AC20" s="1001"/>
      <c r="AD20" s="1004"/>
      <c r="AE20" s="289"/>
    </row>
    <row r="21" spans="1:31" ht="30" customHeight="1" x14ac:dyDescent="0.2">
      <c r="A21" s="286"/>
      <c r="B21" s="305"/>
      <c r="C21" s="305"/>
      <c r="D21" s="305"/>
      <c r="E21" s="305"/>
      <c r="F21" s="305"/>
      <c r="G21" s="305"/>
      <c r="H21" s="304"/>
      <c r="I21" s="304"/>
      <c r="J21" s="304"/>
      <c r="K21" s="304"/>
      <c r="L21" s="304"/>
      <c r="M21" s="304"/>
      <c r="N21" s="304"/>
      <c r="O21" s="304"/>
      <c r="P21" s="304"/>
      <c r="Q21" s="304"/>
      <c r="R21" s="304"/>
      <c r="S21" s="304"/>
      <c r="T21" s="999" t="str">
        <f>IF(ISBLANK(U21),"",LARGE(T18:T20,1)+1)</f>
        <v/>
      </c>
      <c r="U21" s="1001"/>
      <c r="V21" s="1001"/>
      <c r="W21" s="1001" t="s">
        <v>39</v>
      </c>
      <c r="X21" s="1001"/>
      <c r="Y21" s="1001"/>
      <c r="Z21" s="1001"/>
      <c r="AA21" s="1001"/>
      <c r="AB21" s="1001"/>
      <c r="AC21" s="1001"/>
      <c r="AD21" s="1004"/>
      <c r="AE21" s="289"/>
    </row>
    <row r="22" spans="1:31" ht="30" customHeight="1" x14ac:dyDescent="0.2">
      <c r="A22" s="286"/>
      <c r="B22" s="305"/>
      <c r="C22" s="305" t="s">
        <v>825</v>
      </c>
      <c r="D22" s="305"/>
      <c r="E22" s="305"/>
      <c r="F22" s="305"/>
      <c r="G22" s="305"/>
      <c r="H22" s="304"/>
      <c r="I22" s="304"/>
      <c r="J22" s="304"/>
      <c r="K22" s="304"/>
      <c r="L22" s="304"/>
      <c r="M22" s="304"/>
      <c r="N22" s="304"/>
      <c r="O22" s="304"/>
      <c r="P22" s="304"/>
      <c r="Q22" s="304"/>
      <c r="R22" s="304"/>
      <c r="S22" s="304"/>
      <c r="T22" s="999">
        <f>IF(ISBLANK(U22),"",LARGE(T18:T21,1)+1)</f>
        <v>2</v>
      </c>
      <c r="U22" s="1001" t="s">
        <v>50</v>
      </c>
      <c r="V22" s="1001"/>
      <c r="W22" s="1001"/>
      <c r="X22" s="1001"/>
      <c r="Y22" s="1001"/>
      <c r="Z22" s="1001"/>
      <c r="AA22" s="1001"/>
      <c r="AB22" s="1001"/>
      <c r="AC22" s="1001"/>
      <c r="AD22" s="1004"/>
      <c r="AE22" s="289"/>
    </row>
    <row r="23" spans="1:31" ht="30" customHeight="1" x14ac:dyDescent="0.2">
      <c r="A23" s="286"/>
      <c r="B23" s="305"/>
      <c r="C23" s="305"/>
      <c r="D23" s="725" t="s">
        <v>826</v>
      </c>
      <c r="E23" s="305"/>
      <c r="F23" s="305"/>
      <c r="G23" s="305"/>
      <c r="H23" s="304"/>
      <c r="I23" s="304"/>
      <c r="J23" s="304"/>
      <c r="K23" s="304"/>
      <c r="L23" s="304"/>
      <c r="M23" s="304"/>
      <c r="N23" s="304"/>
      <c r="O23" s="304"/>
      <c r="P23" s="304"/>
      <c r="Q23" s="304"/>
      <c r="R23" s="304"/>
      <c r="S23" s="304"/>
      <c r="T23" s="999">
        <f>IF(ISBLANK(U23),"",LARGE(T18:T22,1)+1)</f>
        <v>3</v>
      </c>
      <c r="U23" s="1001" t="s">
        <v>53</v>
      </c>
      <c r="V23" s="1001"/>
      <c r="W23" s="1001"/>
      <c r="X23" s="1001"/>
      <c r="Y23" s="1001"/>
      <c r="Z23" s="1001"/>
      <c r="AA23" s="1001"/>
      <c r="AB23" s="1001"/>
      <c r="AC23" s="1001"/>
      <c r="AD23" s="1004"/>
      <c r="AE23" s="289"/>
    </row>
    <row r="24" spans="1:31" ht="30" customHeight="1" x14ac:dyDescent="0.2">
      <c r="A24" s="286"/>
      <c r="B24" s="305"/>
      <c r="C24" s="305"/>
      <c r="D24" s="305"/>
      <c r="E24" s="305"/>
      <c r="F24" s="305"/>
      <c r="G24" s="305"/>
      <c r="H24" s="304"/>
      <c r="I24" s="304"/>
      <c r="J24" s="304"/>
      <c r="K24" s="304"/>
      <c r="L24" s="304"/>
      <c r="M24" s="304"/>
      <c r="N24" s="304"/>
      <c r="O24" s="304"/>
      <c r="P24" s="304"/>
      <c r="Q24" s="304"/>
      <c r="R24" s="304"/>
      <c r="S24" s="304"/>
      <c r="T24" s="999" t="str">
        <f>IF(ISBLANK(U24),"",LARGE(T18:T23,1)+1)</f>
        <v/>
      </c>
      <c r="U24" s="1001"/>
      <c r="V24" s="1001" t="s">
        <v>71</v>
      </c>
      <c r="W24" s="1001"/>
      <c r="X24" s="1001"/>
      <c r="Y24" s="1001"/>
      <c r="Z24" s="1001"/>
      <c r="AA24" s="1001"/>
      <c r="AB24" s="1001"/>
      <c r="AC24" s="1001"/>
      <c r="AD24" s="1004"/>
      <c r="AE24" s="289"/>
    </row>
    <row r="25" spans="1:31" ht="30" customHeight="1" x14ac:dyDescent="0.2">
      <c r="A25" s="286"/>
      <c r="B25" s="305"/>
      <c r="C25" s="305" t="s">
        <v>795</v>
      </c>
      <c r="D25" s="305"/>
      <c r="E25" s="305"/>
      <c r="F25" s="305"/>
      <c r="G25" s="305"/>
      <c r="H25" s="304"/>
      <c r="I25" s="304"/>
      <c r="J25" s="304"/>
      <c r="K25" s="304"/>
      <c r="L25" s="304"/>
      <c r="M25" s="304"/>
      <c r="N25" s="304"/>
      <c r="O25" s="304"/>
      <c r="P25" s="304"/>
      <c r="Q25" s="304"/>
      <c r="R25" s="304"/>
      <c r="S25" s="304"/>
      <c r="T25" s="999" t="str">
        <f>IF(ISBLANK(U25),"",LARGE(T18:T24,1)+1)</f>
        <v/>
      </c>
      <c r="U25" s="1001"/>
      <c r="V25" s="1001" t="s">
        <v>74</v>
      </c>
      <c r="W25" s="1001"/>
      <c r="X25" s="1001"/>
      <c r="Y25" s="1001"/>
      <c r="Z25" s="1001"/>
      <c r="AA25" s="1001"/>
      <c r="AB25" s="1001"/>
      <c r="AC25" s="1001"/>
      <c r="AD25" s="1004"/>
      <c r="AE25" s="289"/>
    </row>
    <row r="26" spans="1:31" ht="30" customHeight="1" thickBot="1" x14ac:dyDescent="0.25">
      <c r="A26" s="286"/>
      <c r="B26" s="305"/>
      <c r="C26" s="305"/>
      <c r="D26" s="725" t="s">
        <v>796</v>
      </c>
      <c r="E26" s="305"/>
      <c r="F26" s="305"/>
      <c r="G26" s="305"/>
      <c r="H26" s="304"/>
      <c r="I26" s="304"/>
      <c r="J26" s="304"/>
      <c r="K26" s="304"/>
      <c r="L26" s="304"/>
      <c r="M26" s="304"/>
      <c r="N26" s="304"/>
      <c r="O26" s="304"/>
      <c r="P26" s="304"/>
      <c r="Q26" s="304"/>
      <c r="R26" s="304"/>
      <c r="S26" s="304"/>
      <c r="T26" s="1005">
        <f>IF(ISBLANK(U26),"",LARGE(T18:T25,1)+1)</f>
        <v>4</v>
      </c>
      <c r="U26" s="1006" t="s">
        <v>390</v>
      </c>
      <c r="V26" s="1006"/>
      <c r="W26" s="1006"/>
      <c r="X26" s="1006"/>
      <c r="Y26" s="1006"/>
      <c r="Z26" s="1006"/>
      <c r="AA26" s="1006"/>
      <c r="AB26" s="1006"/>
      <c r="AC26" s="1006"/>
      <c r="AD26" s="1007"/>
      <c r="AE26" s="289"/>
    </row>
    <row r="27" spans="1:31" ht="30" customHeight="1" x14ac:dyDescent="0.2">
      <c r="A27" s="286"/>
      <c r="B27" s="305"/>
      <c r="C27" s="305"/>
      <c r="D27" s="725"/>
      <c r="E27" s="305"/>
      <c r="F27" s="305"/>
      <c r="G27" s="305"/>
      <c r="H27" s="304"/>
      <c r="I27" s="304"/>
      <c r="J27" s="304"/>
      <c r="K27" s="304"/>
      <c r="L27" s="304"/>
      <c r="M27" s="304"/>
      <c r="N27" s="304"/>
      <c r="O27" s="304"/>
      <c r="P27" s="304"/>
      <c r="Q27" s="304"/>
      <c r="R27" s="304"/>
      <c r="S27" s="304"/>
      <c r="T27" s="288"/>
      <c r="U27" s="288"/>
      <c r="V27" s="288"/>
      <c r="W27" s="288"/>
      <c r="X27" s="288"/>
      <c r="Y27" s="288"/>
      <c r="Z27" s="288"/>
      <c r="AA27" s="288"/>
      <c r="AB27" s="288"/>
      <c r="AC27" s="288"/>
      <c r="AD27" s="288"/>
      <c r="AE27" s="289"/>
    </row>
    <row r="28" spans="1:31" ht="30" customHeight="1" x14ac:dyDescent="0.2">
      <c r="A28" s="286"/>
      <c r="B28" s="305"/>
      <c r="C28" s="305" t="s">
        <v>827</v>
      </c>
      <c r="D28" s="305"/>
      <c r="E28" s="305"/>
      <c r="F28" s="305"/>
      <c r="G28" s="305"/>
      <c r="H28" s="304"/>
      <c r="I28" s="304"/>
      <c r="J28" s="304"/>
      <c r="K28" s="304"/>
      <c r="L28" s="304"/>
      <c r="M28" s="304"/>
      <c r="N28" s="304"/>
      <c r="O28" s="304"/>
      <c r="P28" s="304"/>
      <c r="Q28" s="304"/>
      <c r="R28" s="304"/>
      <c r="S28" s="304"/>
      <c r="T28" s="288"/>
      <c r="U28" s="288"/>
      <c r="V28" s="992" t="s">
        <v>75</v>
      </c>
      <c r="W28" s="993"/>
      <c r="X28" s="993"/>
      <c r="Y28" s="993"/>
      <c r="Z28" s="993"/>
      <c r="AA28" s="993"/>
      <c r="AB28" s="288"/>
      <c r="AC28" s="288"/>
      <c r="AD28" s="288"/>
      <c r="AE28" s="289"/>
    </row>
    <row r="29" spans="1:31" ht="30" customHeight="1" x14ac:dyDescent="0.2">
      <c r="A29" s="286"/>
      <c r="B29" s="305"/>
      <c r="C29" s="305"/>
      <c r="D29" s="725" t="s">
        <v>828</v>
      </c>
      <c r="E29" s="305"/>
      <c r="F29" s="305"/>
      <c r="G29" s="305"/>
      <c r="H29" s="304"/>
      <c r="I29" s="304"/>
      <c r="J29" s="304"/>
      <c r="K29" s="304"/>
      <c r="L29" s="304"/>
      <c r="M29" s="304"/>
      <c r="N29" s="304"/>
      <c r="O29" s="304"/>
      <c r="P29" s="304"/>
      <c r="Q29" s="304"/>
      <c r="R29" s="304"/>
      <c r="S29" s="304"/>
      <c r="T29" s="288"/>
      <c r="U29" s="288"/>
      <c r="V29" s="979" t="s">
        <v>58</v>
      </c>
      <c r="W29" s="980" t="s">
        <v>59</v>
      </c>
      <c r="X29" s="981" t="s">
        <v>60</v>
      </c>
      <c r="Y29" s="982" t="s">
        <v>61</v>
      </c>
      <c r="Z29" s="983" t="s">
        <v>62</v>
      </c>
      <c r="AA29" s="984" t="s">
        <v>63</v>
      </c>
      <c r="AB29" s="288"/>
      <c r="AC29" s="288"/>
      <c r="AD29" s="288"/>
      <c r="AE29" s="289"/>
    </row>
    <row r="30" spans="1:31" ht="30" customHeight="1" x14ac:dyDescent="0.2">
      <c r="A30" s="286"/>
      <c r="B30" s="305"/>
      <c r="C30" s="305"/>
      <c r="D30" s="305"/>
      <c r="E30" s="305"/>
      <c r="F30" s="305"/>
      <c r="G30" s="305"/>
      <c r="H30" s="304"/>
      <c r="I30" s="304"/>
      <c r="J30" s="304"/>
      <c r="K30" s="304"/>
      <c r="L30" s="304"/>
      <c r="M30" s="304"/>
      <c r="N30" s="304"/>
      <c r="O30" s="304"/>
      <c r="P30" s="304"/>
      <c r="Q30" s="304"/>
      <c r="R30" s="304"/>
      <c r="S30" s="304"/>
      <c r="T30" s="288"/>
      <c r="U30" s="288"/>
      <c r="V30" s="991">
        <v>2</v>
      </c>
      <c r="W30" s="985">
        <v>4</v>
      </c>
      <c r="X30" s="986">
        <v>2</v>
      </c>
      <c r="Y30" s="987">
        <v>25</v>
      </c>
      <c r="Z30" s="988">
        <v>75</v>
      </c>
      <c r="AA30" s="989">
        <v>125</v>
      </c>
      <c r="AB30" s="288"/>
      <c r="AC30" s="288"/>
      <c r="AD30" s="288"/>
      <c r="AE30" s="289"/>
    </row>
    <row r="31" spans="1:31" ht="30" customHeight="1" x14ac:dyDescent="0.2">
      <c r="A31" s="286"/>
      <c r="B31" s="305"/>
      <c r="C31" s="305" t="s">
        <v>829</v>
      </c>
      <c r="D31" s="305"/>
      <c r="E31" s="305"/>
      <c r="F31" s="305"/>
      <c r="G31" s="305"/>
      <c r="H31" s="304"/>
      <c r="I31" s="304"/>
      <c r="J31" s="304"/>
      <c r="K31" s="304"/>
      <c r="L31" s="304"/>
      <c r="M31" s="304"/>
      <c r="N31" s="304"/>
      <c r="O31" s="304"/>
      <c r="P31" s="304"/>
      <c r="Q31" s="304"/>
      <c r="R31" s="304"/>
      <c r="S31" s="304"/>
      <c r="T31" s="288"/>
      <c r="U31" s="288"/>
      <c r="V31" s="990"/>
      <c r="W31" s="985" t="s">
        <v>80</v>
      </c>
      <c r="X31" s="986" t="s">
        <v>81</v>
      </c>
      <c r="Y31" s="987" t="s">
        <v>82</v>
      </c>
      <c r="Z31" s="988" t="s">
        <v>83</v>
      </c>
      <c r="AA31" s="989" t="s">
        <v>84</v>
      </c>
      <c r="AB31" s="288"/>
      <c r="AC31" s="288"/>
      <c r="AD31" s="288"/>
      <c r="AE31" s="289"/>
    </row>
    <row r="32" spans="1:31" ht="30" customHeight="1" x14ac:dyDescent="0.2">
      <c r="A32" s="286"/>
      <c r="B32" s="305"/>
      <c r="C32" s="305"/>
      <c r="D32" s="725" t="s">
        <v>596</v>
      </c>
      <c r="E32" s="305"/>
      <c r="F32" s="305"/>
      <c r="G32" s="305"/>
      <c r="H32" s="304"/>
      <c r="I32" s="304"/>
      <c r="J32" s="304"/>
      <c r="K32" s="304"/>
      <c r="L32" s="304"/>
      <c r="M32" s="304"/>
      <c r="N32" s="304"/>
      <c r="O32" s="304"/>
      <c r="P32" s="304"/>
      <c r="Q32" s="304"/>
      <c r="R32" s="304"/>
      <c r="S32" s="304"/>
      <c r="T32" s="288"/>
      <c r="U32" s="288"/>
      <c r="V32" s="288"/>
      <c r="W32" s="288"/>
      <c r="X32" s="288"/>
      <c r="Y32" s="288"/>
      <c r="Z32" s="288"/>
      <c r="AA32" s="288"/>
      <c r="AB32" s="288"/>
      <c r="AC32" s="288"/>
      <c r="AD32" s="288"/>
      <c r="AE32" s="289"/>
    </row>
    <row r="33" spans="1:31" ht="30" customHeight="1" x14ac:dyDescent="0.2">
      <c r="A33" s="286"/>
      <c r="B33" s="305"/>
      <c r="C33" s="305"/>
      <c r="D33" s="305"/>
      <c r="E33" s="305"/>
      <c r="F33" s="305"/>
      <c r="G33" s="305"/>
      <c r="H33" s="304"/>
      <c r="I33" s="304"/>
      <c r="J33" s="304"/>
      <c r="K33" s="304"/>
      <c r="L33" s="304"/>
      <c r="M33" s="304"/>
      <c r="N33" s="304"/>
      <c r="O33" s="304"/>
      <c r="P33" s="304"/>
      <c r="Q33" s="304"/>
      <c r="R33" s="304"/>
      <c r="S33" s="304"/>
      <c r="T33" s="288"/>
      <c r="U33" s="288"/>
      <c r="V33" s="288"/>
      <c r="W33" s="288"/>
      <c r="X33" s="288"/>
      <c r="Y33" s="288"/>
      <c r="Z33" s="288"/>
      <c r="AA33" s="288"/>
      <c r="AB33" s="288"/>
      <c r="AC33" s="288"/>
      <c r="AD33" s="288"/>
      <c r="AE33" s="289"/>
    </row>
    <row r="34" spans="1:31" ht="30" customHeight="1" x14ac:dyDescent="0.2">
      <c r="A34" s="286"/>
      <c r="B34" s="305"/>
      <c r="C34" s="305" t="s">
        <v>830</v>
      </c>
      <c r="D34" s="305"/>
      <c r="E34" s="305"/>
      <c r="F34" s="305"/>
      <c r="G34" s="305"/>
      <c r="H34" s="304"/>
      <c r="I34" s="304"/>
      <c r="J34" s="304"/>
      <c r="K34" s="304"/>
      <c r="L34" s="304"/>
      <c r="M34" s="304"/>
      <c r="N34" s="304"/>
      <c r="O34" s="304"/>
      <c r="P34" s="304"/>
      <c r="Q34" s="304"/>
      <c r="R34" s="304"/>
      <c r="S34" s="304"/>
      <c r="T34" s="288"/>
      <c r="U34" s="288"/>
      <c r="V34" s="288"/>
      <c r="W34" s="288"/>
      <c r="X34" s="288"/>
      <c r="Y34" s="288"/>
      <c r="Z34" s="288"/>
      <c r="AA34" s="288"/>
      <c r="AB34" s="288"/>
      <c r="AC34" s="288"/>
      <c r="AD34" s="288"/>
      <c r="AE34" s="289"/>
    </row>
    <row r="35" spans="1:31" ht="30" customHeight="1" x14ac:dyDescent="0.2">
      <c r="A35" s="286"/>
      <c r="B35" s="305"/>
      <c r="C35" s="305"/>
      <c r="D35" s="725" t="s">
        <v>622</v>
      </c>
      <c r="E35" s="305"/>
      <c r="F35" s="305"/>
      <c r="G35" s="305"/>
      <c r="H35" s="304"/>
      <c r="I35" s="304"/>
      <c r="J35" s="304"/>
      <c r="K35" s="304"/>
      <c r="L35" s="304"/>
      <c r="M35" s="304"/>
      <c r="N35" s="304"/>
      <c r="O35" s="304"/>
      <c r="P35" s="304"/>
      <c r="Q35" s="304"/>
      <c r="R35" s="304"/>
      <c r="S35" s="304"/>
      <c r="T35" s="288"/>
      <c r="U35" s="288"/>
      <c r="V35" s="288"/>
      <c r="W35" s="288"/>
      <c r="X35" s="288"/>
      <c r="Y35" s="288"/>
      <c r="Z35" s="288"/>
      <c r="AA35" s="288"/>
      <c r="AB35" s="288"/>
      <c r="AC35" s="288"/>
      <c r="AD35" s="288"/>
      <c r="AE35" s="289"/>
    </row>
    <row r="36" spans="1:31" ht="30" customHeight="1" x14ac:dyDescent="0.2">
      <c r="A36" s="286"/>
      <c r="B36" s="305"/>
      <c r="C36" s="305"/>
      <c r="D36" s="305"/>
      <c r="E36" s="305"/>
      <c r="F36" s="305"/>
      <c r="G36" s="305"/>
      <c r="H36" s="304"/>
      <c r="I36" s="304"/>
      <c r="J36" s="304"/>
      <c r="K36" s="304"/>
      <c r="L36" s="304"/>
      <c r="M36" s="304"/>
      <c r="N36" s="304"/>
      <c r="O36" s="304"/>
      <c r="P36" s="304"/>
      <c r="Q36" s="304"/>
      <c r="R36" s="304"/>
      <c r="S36" s="304"/>
      <c r="T36" s="288"/>
      <c r="U36" s="288"/>
      <c r="V36" s="288"/>
      <c r="W36" s="288"/>
      <c r="X36" s="288"/>
      <c r="Y36" s="288"/>
      <c r="Z36" s="288"/>
      <c r="AA36" s="288"/>
      <c r="AB36" s="288"/>
      <c r="AC36" s="288"/>
      <c r="AD36" s="288"/>
      <c r="AE36" s="289"/>
    </row>
    <row r="37" spans="1:31" ht="30" customHeight="1" x14ac:dyDescent="0.2">
      <c r="A37" s="286"/>
      <c r="B37" s="305"/>
      <c r="C37" s="305" t="s">
        <v>831</v>
      </c>
      <c r="D37" s="305"/>
      <c r="E37" s="305"/>
      <c r="F37" s="305"/>
      <c r="G37" s="305"/>
      <c r="H37" s="304"/>
      <c r="I37" s="304"/>
      <c r="J37" s="304"/>
      <c r="K37" s="304"/>
      <c r="L37" s="304"/>
      <c r="M37" s="304"/>
      <c r="N37" s="304"/>
      <c r="O37" s="304"/>
      <c r="P37" s="304"/>
      <c r="Q37" s="304"/>
      <c r="R37" s="304"/>
      <c r="S37" s="304"/>
      <c r="T37" s="288"/>
      <c r="U37" s="288"/>
      <c r="V37" s="288"/>
      <c r="W37" s="288"/>
      <c r="X37" s="288"/>
      <c r="Y37" s="288"/>
      <c r="Z37" s="288"/>
      <c r="AA37" s="288"/>
      <c r="AB37" s="288"/>
      <c r="AC37" s="288"/>
      <c r="AD37" s="288"/>
      <c r="AE37" s="289"/>
    </row>
    <row r="38" spans="1:31" ht="30" customHeight="1" x14ac:dyDescent="0.2">
      <c r="A38" s="286"/>
      <c r="B38" s="305"/>
      <c r="C38" s="305"/>
      <c r="D38" s="725" t="s">
        <v>701</v>
      </c>
      <c r="E38" s="305"/>
      <c r="F38" s="305"/>
      <c r="G38" s="305"/>
      <c r="H38" s="304"/>
      <c r="I38" s="304"/>
      <c r="J38" s="304"/>
      <c r="K38" s="304"/>
      <c r="L38" s="304"/>
      <c r="M38" s="304"/>
      <c r="N38" s="304"/>
      <c r="O38" s="304"/>
      <c r="P38" s="304"/>
      <c r="Q38" s="304"/>
      <c r="R38" s="304"/>
      <c r="S38" s="304"/>
      <c r="T38" s="288"/>
      <c r="U38" s="288"/>
      <c r="V38" s="288"/>
      <c r="W38" s="288"/>
      <c r="X38" s="288"/>
      <c r="Y38" s="288"/>
      <c r="Z38" s="288"/>
      <c r="AA38" s="288"/>
      <c r="AB38" s="288"/>
      <c r="AC38" s="288"/>
      <c r="AD38" s="288"/>
      <c r="AE38" s="289"/>
    </row>
    <row r="39" spans="1:31" ht="30" customHeight="1" x14ac:dyDescent="0.2">
      <c r="A39" s="286"/>
      <c r="B39" s="305"/>
      <c r="C39" s="305"/>
      <c r="D39" s="305"/>
      <c r="E39" s="305"/>
      <c r="F39" s="305"/>
      <c r="G39" s="305"/>
      <c r="H39" s="304"/>
      <c r="I39" s="304"/>
      <c r="J39" s="304"/>
      <c r="K39" s="304"/>
      <c r="L39" s="304"/>
      <c r="M39" s="304"/>
      <c r="N39" s="304"/>
      <c r="O39" s="304"/>
      <c r="P39" s="304"/>
      <c r="Q39" s="304"/>
      <c r="R39" s="304"/>
      <c r="S39" s="304"/>
      <c r="T39" s="288"/>
      <c r="U39" s="288"/>
      <c r="V39" s="288"/>
      <c r="W39" s="288"/>
      <c r="X39" s="288"/>
      <c r="Y39" s="288"/>
      <c r="Z39" s="288"/>
      <c r="AA39" s="288"/>
      <c r="AB39" s="288"/>
      <c r="AC39" s="288"/>
      <c r="AD39" s="288"/>
      <c r="AE39" s="289"/>
    </row>
    <row r="40" spans="1:31" ht="30" customHeight="1" x14ac:dyDescent="0.2">
      <c r="A40" s="286"/>
      <c r="B40" s="305"/>
      <c r="C40" s="305" t="s">
        <v>271</v>
      </c>
      <c r="D40" s="305"/>
      <c r="E40" s="305"/>
      <c r="F40" s="305"/>
      <c r="G40" s="305"/>
      <c r="H40" s="304"/>
      <c r="I40" s="304"/>
      <c r="J40" s="304"/>
      <c r="K40" s="304"/>
      <c r="L40" s="304"/>
      <c r="M40" s="304"/>
      <c r="N40" s="304"/>
      <c r="O40" s="304"/>
      <c r="P40" s="304"/>
      <c r="Q40" s="304"/>
      <c r="R40" s="304"/>
      <c r="S40" s="304"/>
      <c r="T40" s="288"/>
      <c r="U40" s="288"/>
      <c r="V40" s="288"/>
      <c r="W40" s="288"/>
      <c r="X40" s="288"/>
      <c r="Y40" s="288"/>
      <c r="Z40" s="288"/>
      <c r="AA40" s="288"/>
      <c r="AB40" s="288"/>
      <c r="AC40" s="288"/>
      <c r="AD40" s="288"/>
      <c r="AE40" s="289"/>
    </row>
    <row r="41" spans="1:31" ht="30" customHeight="1" x14ac:dyDescent="0.2">
      <c r="A41" s="286"/>
      <c r="B41" s="305"/>
      <c r="C41" s="306" t="s">
        <v>272</v>
      </c>
      <c r="D41" s="305"/>
      <c r="E41" s="305"/>
      <c r="F41" s="305"/>
      <c r="G41" s="305"/>
      <c r="H41" s="304"/>
      <c r="I41" s="304"/>
      <c r="J41" s="304"/>
      <c r="K41" s="304"/>
      <c r="L41" s="304"/>
      <c r="M41" s="304"/>
      <c r="N41" s="304"/>
      <c r="O41" s="304"/>
      <c r="P41" s="304"/>
      <c r="Q41" s="304"/>
      <c r="R41" s="304"/>
      <c r="S41" s="304"/>
      <c r="T41" s="288"/>
      <c r="U41" s="288"/>
      <c r="V41" s="288"/>
      <c r="W41" s="288"/>
      <c r="X41" s="288"/>
      <c r="Y41" s="288"/>
      <c r="Z41" s="288"/>
      <c r="AA41" s="288"/>
      <c r="AB41" s="288"/>
      <c r="AC41" s="288"/>
      <c r="AD41" s="288"/>
      <c r="AE41" s="289"/>
    </row>
    <row r="42" spans="1:31" ht="30" customHeight="1" x14ac:dyDescent="0.2">
      <c r="A42" s="286"/>
      <c r="B42" s="305"/>
      <c r="C42" s="306" t="s">
        <v>273</v>
      </c>
      <c r="D42" s="305"/>
      <c r="E42" s="305"/>
      <c r="F42" s="305"/>
      <c r="G42" s="305"/>
      <c r="H42" s="304"/>
      <c r="I42" s="304"/>
      <c r="J42" s="304"/>
      <c r="K42" s="304"/>
      <c r="L42" s="304"/>
      <c r="M42" s="304"/>
      <c r="N42" s="304"/>
      <c r="O42" s="304"/>
      <c r="P42" s="304"/>
      <c r="Q42" s="304"/>
      <c r="R42" s="304"/>
      <c r="S42" s="304"/>
      <c r="T42" s="288"/>
      <c r="U42" s="288"/>
      <c r="V42" s="288"/>
      <c r="W42" s="288"/>
      <c r="X42" s="288"/>
      <c r="Y42" s="288"/>
      <c r="Z42" s="288"/>
      <c r="AA42" s="288"/>
      <c r="AB42" s="288"/>
      <c r="AC42" s="288"/>
      <c r="AD42" s="288"/>
      <c r="AE42" s="289"/>
    </row>
    <row r="43" spans="1:31" ht="30" customHeight="1" x14ac:dyDescent="0.2">
      <c r="A43" s="286"/>
      <c r="B43" s="305"/>
      <c r="C43" s="305"/>
      <c r="D43" s="305"/>
      <c r="E43" s="305"/>
      <c r="F43" s="305"/>
      <c r="G43" s="305"/>
      <c r="H43" s="304"/>
      <c r="I43" s="304"/>
      <c r="J43" s="304"/>
      <c r="K43" s="304"/>
      <c r="L43" s="304"/>
      <c r="M43" s="304"/>
      <c r="N43" s="304"/>
      <c r="O43" s="304"/>
      <c r="P43" s="304"/>
      <c r="Q43" s="304"/>
      <c r="R43" s="304"/>
      <c r="S43" s="304"/>
      <c r="T43" s="288"/>
      <c r="U43" s="288"/>
      <c r="V43" s="288"/>
      <c r="W43" s="288"/>
      <c r="X43" s="288"/>
      <c r="Y43" s="288"/>
      <c r="Z43" s="288"/>
      <c r="AA43" s="288"/>
      <c r="AB43" s="288"/>
      <c r="AC43" s="288"/>
      <c r="AD43" s="288"/>
      <c r="AE43" s="289"/>
    </row>
    <row r="44" spans="1:31" ht="30" customHeight="1" x14ac:dyDescent="0.2">
      <c r="A44" s="286"/>
      <c r="B44" s="305"/>
      <c r="C44" s="305" t="s">
        <v>275</v>
      </c>
      <c r="D44" s="301"/>
      <c r="E44" s="301"/>
      <c r="F44" s="301"/>
      <c r="G44" s="305"/>
      <c r="H44" s="301"/>
      <c r="I44" s="301"/>
      <c r="J44" s="301"/>
      <c r="K44" s="301"/>
      <c r="L44" s="301"/>
      <c r="M44" s="301"/>
      <c r="N44" s="301"/>
      <c r="O44" s="301"/>
      <c r="P44" s="301"/>
      <c r="Q44" s="301"/>
      <c r="R44" s="301"/>
      <c r="S44" s="301"/>
      <c r="T44" s="288"/>
      <c r="U44" s="288"/>
      <c r="V44" s="288"/>
      <c r="W44" s="288"/>
      <c r="X44" s="288"/>
      <c r="Y44" s="288"/>
      <c r="Z44" s="288"/>
      <c r="AA44" s="288"/>
      <c r="AB44" s="288"/>
      <c r="AC44" s="288"/>
      <c r="AD44" s="289"/>
      <c r="AE44" s="289"/>
    </row>
    <row r="45" spans="1:31" ht="30" customHeight="1" x14ac:dyDescent="0.2">
      <c r="A45" s="286"/>
      <c r="B45" s="305"/>
      <c r="C45" s="305" t="s">
        <v>276</v>
      </c>
      <c r="D45" s="305"/>
      <c r="E45" s="305"/>
      <c r="F45" s="305"/>
      <c r="G45" s="305"/>
      <c r="H45" s="301"/>
      <c r="I45" s="301"/>
      <c r="J45" s="301"/>
      <c r="K45" s="301"/>
      <c r="L45" s="301"/>
      <c r="M45" s="301"/>
      <c r="N45" s="301"/>
      <c r="O45" s="301"/>
      <c r="P45" s="301"/>
      <c r="Q45" s="301"/>
      <c r="R45" s="301"/>
      <c r="S45" s="301"/>
      <c r="T45" s="288"/>
      <c r="U45" s="288"/>
      <c r="V45" s="288"/>
      <c r="W45" s="288"/>
      <c r="X45" s="288"/>
      <c r="Y45" s="288"/>
      <c r="Z45" s="288"/>
      <c r="AA45" s="288"/>
      <c r="AB45" s="288"/>
      <c r="AC45" s="288"/>
      <c r="AD45" s="289"/>
      <c r="AE45" s="289"/>
    </row>
    <row r="46" spans="1:31" ht="30" customHeight="1" x14ac:dyDescent="0.2">
      <c r="A46" s="286"/>
      <c r="B46" s="305"/>
      <c r="C46" s="305"/>
      <c r="D46" s="305"/>
      <c r="E46" s="305"/>
      <c r="F46" s="305"/>
      <c r="G46" s="305"/>
      <c r="H46" s="301"/>
      <c r="I46" s="301"/>
      <c r="J46" s="301"/>
      <c r="K46" s="301"/>
      <c r="L46" s="301"/>
      <c r="M46" s="301"/>
      <c r="N46" s="301"/>
      <c r="O46" s="301"/>
      <c r="P46" s="301"/>
      <c r="Q46" s="301"/>
      <c r="R46" s="301"/>
      <c r="S46" s="301"/>
      <c r="T46" s="288"/>
      <c r="U46" s="288"/>
      <c r="V46" s="288"/>
      <c r="W46" s="288"/>
      <c r="X46" s="288"/>
      <c r="Y46" s="288"/>
      <c r="Z46" s="288"/>
      <c r="AA46" s="288"/>
      <c r="AB46" s="288"/>
      <c r="AC46" s="288"/>
      <c r="AD46" s="289"/>
      <c r="AE46" s="289"/>
    </row>
    <row r="47" spans="1:31" ht="30" customHeight="1" x14ac:dyDescent="0.2">
      <c r="A47" s="286"/>
      <c r="B47" s="305"/>
      <c r="C47" s="305" t="s">
        <v>832</v>
      </c>
      <c r="D47" s="305"/>
      <c r="E47" s="305"/>
      <c r="F47" s="305"/>
      <c r="G47" s="305"/>
      <c r="H47" s="301"/>
      <c r="I47" s="301"/>
      <c r="J47" s="301"/>
      <c r="K47" s="301"/>
      <c r="L47" s="301"/>
      <c r="M47" s="301"/>
      <c r="N47" s="301"/>
      <c r="O47" s="301"/>
      <c r="P47" s="301"/>
      <c r="Q47" s="301"/>
      <c r="R47" s="301"/>
      <c r="S47" s="301"/>
      <c r="T47" s="288"/>
      <c r="U47" s="288"/>
      <c r="V47" s="288"/>
      <c r="W47" s="288"/>
      <c r="X47" s="288"/>
      <c r="Y47" s="288"/>
      <c r="Z47" s="288"/>
      <c r="AA47" s="288"/>
      <c r="AB47" s="288"/>
      <c r="AC47" s="288"/>
      <c r="AD47" s="289"/>
      <c r="AE47" s="289"/>
    </row>
    <row r="48" spans="1:31" ht="30" customHeight="1" x14ac:dyDescent="0.2">
      <c r="A48" s="286"/>
      <c r="B48" s="301"/>
      <c r="C48" s="301"/>
      <c r="D48" s="301"/>
      <c r="E48" s="301"/>
      <c r="F48" s="301"/>
      <c r="G48" s="301"/>
      <c r="H48" s="301"/>
      <c r="I48" s="301"/>
      <c r="J48" s="301"/>
      <c r="K48" s="301"/>
      <c r="L48" s="301"/>
      <c r="M48" s="301"/>
      <c r="N48" s="301"/>
      <c r="O48" s="301"/>
      <c r="P48" s="301"/>
      <c r="Q48" s="301"/>
      <c r="R48" s="301"/>
      <c r="S48" s="301"/>
      <c r="T48" s="288"/>
      <c r="U48" s="288"/>
      <c r="V48" s="288"/>
      <c r="W48" s="288"/>
      <c r="X48" s="288"/>
      <c r="Y48" s="288"/>
      <c r="Z48" s="288"/>
      <c r="AA48" s="288"/>
      <c r="AB48" s="288"/>
      <c r="AC48" s="288"/>
      <c r="AD48" s="289"/>
      <c r="AE48" s="289"/>
    </row>
    <row r="49" spans="1:47" ht="30" customHeight="1" x14ac:dyDescent="0.25">
      <c r="A49" s="286"/>
      <c r="B49" s="292"/>
      <c r="C49" s="286"/>
      <c r="D49" s="286"/>
      <c r="E49" s="286"/>
      <c r="F49" s="286"/>
      <c r="G49" s="286"/>
      <c r="H49" s="286"/>
      <c r="I49" s="287"/>
      <c r="J49" s="286"/>
      <c r="K49" s="286"/>
      <c r="L49" s="287"/>
      <c r="M49" s="287"/>
      <c r="N49" s="287"/>
      <c r="O49" s="287"/>
      <c r="P49" s="287"/>
      <c r="Q49" s="288"/>
      <c r="R49" s="288"/>
      <c r="S49" s="288"/>
      <c r="T49" s="288"/>
      <c r="U49" s="288"/>
      <c r="V49" s="288"/>
      <c r="W49" s="288"/>
      <c r="X49" s="288"/>
      <c r="Y49" s="288"/>
      <c r="Z49" s="288"/>
      <c r="AA49" s="288"/>
      <c r="AB49" s="288"/>
      <c r="AC49" s="288"/>
      <c r="AD49" s="289"/>
      <c r="AE49" s="289"/>
    </row>
    <row r="50" spans="1:47" s="310" customFormat="1" ht="40.5" customHeight="1" x14ac:dyDescent="0.25">
      <c r="A50" s="286"/>
      <c r="B50" s="308" t="s">
        <v>277</v>
      </c>
      <c r="C50" s="286"/>
      <c r="D50" s="286"/>
      <c r="E50" s="286"/>
      <c r="F50" s="286"/>
      <c r="G50" s="286"/>
      <c r="H50" s="286"/>
      <c r="I50" s="287"/>
      <c r="J50" s="286"/>
      <c r="K50" s="286"/>
      <c r="L50" s="287"/>
      <c r="M50" s="287"/>
      <c r="N50" s="287"/>
      <c r="O50" s="287"/>
      <c r="P50" s="287"/>
      <c r="Q50" s="308" t="s">
        <v>278</v>
      </c>
      <c r="R50" s="288"/>
      <c r="S50" s="288"/>
      <c r="T50" s="288"/>
      <c r="U50" s="288"/>
      <c r="V50" s="288"/>
      <c r="W50" s="309" t="s">
        <v>279</v>
      </c>
      <c r="X50" s="288"/>
      <c r="Y50" s="288"/>
      <c r="Z50" s="288"/>
      <c r="AA50" s="288"/>
      <c r="AB50" s="288"/>
      <c r="AC50" s="288"/>
      <c r="AD50" s="289"/>
      <c r="AE50" s="289"/>
      <c r="AF50" s="290"/>
      <c r="AH50" s="290"/>
      <c r="AI50" s="290"/>
      <c r="AJ50" s="290"/>
      <c r="AK50" s="290"/>
      <c r="AL50" s="290"/>
      <c r="AM50" s="290"/>
      <c r="AN50" s="290"/>
      <c r="AO50" s="290"/>
      <c r="AP50" s="290"/>
      <c r="AQ50" s="290"/>
      <c r="AR50" s="290"/>
      <c r="AS50" s="290"/>
      <c r="AT50" s="290"/>
      <c r="AU50" s="290"/>
    </row>
    <row r="51" spans="1:47" s="310" customFormat="1" ht="40.5" customHeight="1" x14ac:dyDescent="0.25">
      <c r="A51" s="286"/>
      <c r="B51" s="311"/>
      <c r="C51" s="312" t="s">
        <v>280</v>
      </c>
      <c r="D51" s="286"/>
      <c r="E51" s="309" t="s">
        <v>281</v>
      </c>
      <c r="F51" s="287"/>
      <c r="G51" s="313" t="s">
        <v>282</v>
      </c>
      <c r="H51" s="286"/>
      <c r="I51" s="287"/>
      <c r="J51" s="292" t="s">
        <v>283</v>
      </c>
      <c r="K51" s="286"/>
      <c r="L51" s="287"/>
      <c r="M51" s="287"/>
      <c r="N51" s="287"/>
      <c r="O51" s="287"/>
      <c r="P51" s="287"/>
      <c r="Q51" s="314" t="s">
        <v>284</v>
      </c>
      <c r="R51" s="315"/>
      <c r="S51" s="316">
        <v>15.5</v>
      </c>
      <c r="T51" s="288"/>
      <c r="U51" s="317">
        <v>15.5</v>
      </c>
      <c r="V51" s="288"/>
      <c r="W51" s="318">
        <v>15.5</v>
      </c>
      <c r="X51" s="288"/>
      <c r="Y51" s="288"/>
      <c r="Z51" s="288"/>
      <c r="AA51" s="288"/>
      <c r="AB51" s="288"/>
      <c r="AC51" s="288"/>
      <c r="AD51" s="288"/>
      <c r="AE51" s="289"/>
      <c r="AF51" s="290"/>
      <c r="AH51" s="290"/>
      <c r="AI51" s="290"/>
      <c r="AJ51" s="290"/>
      <c r="AK51" s="290"/>
      <c r="AL51" s="290"/>
      <c r="AM51" s="290"/>
      <c r="AN51" s="290"/>
      <c r="AO51" s="290"/>
      <c r="AP51" s="290"/>
      <c r="AQ51" s="290"/>
      <c r="AR51" s="290"/>
      <c r="AS51" s="290"/>
      <c r="AT51" s="290"/>
      <c r="AU51" s="290"/>
    </row>
    <row r="52" spans="1:47" s="310" customFormat="1" ht="40.5" customHeight="1" x14ac:dyDescent="0.25">
      <c r="A52" s="286"/>
      <c r="B52" s="311"/>
      <c r="C52" s="312" t="s">
        <v>285</v>
      </c>
      <c r="D52" s="286"/>
      <c r="E52" s="309" t="s">
        <v>286</v>
      </c>
      <c r="F52" s="287"/>
      <c r="G52" s="313" t="s">
        <v>287</v>
      </c>
      <c r="H52" s="286"/>
      <c r="I52" s="287"/>
      <c r="J52" s="292" t="s">
        <v>288</v>
      </c>
      <c r="K52" s="286"/>
      <c r="L52" s="287"/>
      <c r="M52" s="287"/>
      <c r="N52" s="287"/>
      <c r="O52" s="287"/>
      <c r="P52" s="287"/>
      <c r="Q52" s="319" t="s">
        <v>289</v>
      </c>
      <c r="R52" s="315"/>
      <c r="S52" s="309" t="s">
        <v>290</v>
      </c>
      <c r="T52" s="288"/>
      <c r="U52" s="320" t="s">
        <v>291</v>
      </c>
      <c r="V52" s="288"/>
      <c r="W52" s="309"/>
      <c r="X52" s="288"/>
      <c r="Y52" s="288"/>
      <c r="Z52" s="288"/>
      <c r="AA52" s="288"/>
      <c r="AB52" s="288"/>
      <c r="AC52" s="288"/>
      <c r="AD52" s="288"/>
      <c r="AE52" s="289"/>
      <c r="AF52" s="290"/>
      <c r="AH52" s="290"/>
      <c r="AI52" s="290"/>
      <c r="AJ52" s="290"/>
      <c r="AK52" s="290"/>
      <c r="AL52" s="290"/>
      <c r="AM52" s="290"/>
      <c r="AN52" s="290"/>
      <c r="AO52" s="290"/>
      <c r="AP52" s="290"/>
      <c r="AQ52" s="290"/>
      <c r="AR52" s="290"/>
      <c r="AS52" s="290"/>
      <c r="AT52" s="290"/>
      <c r="AU52" s="290"/>
    </row>
    <row r="53" spans="1:47" s="310" customFormat="1" ht="40.5" customHeight="1" x14ac:dyDescent="0.25">
      <c r="A53" s="286"/>
      <c r="B53" s="311"/>
      <c r="C53" s="286"/>
      <c r="D53" s="286"/>
      <c r="E53" s="286"/>
      <c r="F53" s="286"/>
      <c r="G53" s="286"/>
      <c r="H53" s="286"/>
      <c r="I53" s="287"/>
      <c r="J53" s="286"/>
      <c r="K53" s="286"/>
      <c r="L53" s="287"/>
      <c r="M53" s="287"/>
      <c r="N53" s="287"/>
      <c r="O53" s="287"/>
      <c r="P53" s="287"/>
      <c r="Q53" s="288"/>
      <c r="R53" s="320"/>
      <c r="S53" s="320" t="s">
        <v>292</v>
      </c>
      <c r="T53" s="288"/>
      <c r="U53" s="320" t="s">
        <v>293</v>
      </c>
      <c r="V53" s="288"/>
      <c r="W53" s="321" t="s">
        <v>294</v>
      </c>
      <c r="X53" s="288"/>
      <c r="Y53" s="288"/>
      <c r="Z53" s="288"/>
      <c r="AA53" s="288"/>
      <c r="AB53" s="288"/>
      <c r="AC53" s="288"/>
      <c r="AD53" s="288"/>
      <c r="AE53" s="289"/>
      <c r="AF53" s="290"/>
      <c r="AH53" s="290"/>
      <c r="AI53" s="290"/>
      <c r="AJ53" s="290"/>
      <c r="AK53" s="290"/>
      <c r="AL53" s="290"/>
      <c r="AM53" s="290"/>
      <c r="AN53" s="290"/>
      <c r="AO53" s="290"/>
      <c r="AP53" s="290"/>
      <c r="AQ53" s="290"/>
      <c r="AR53" s="290"/>
      <c r="AS53" s="290"/>
      <c r="AT53" s="290"/>
      <c r="AU53" s="290"/>
    </row>
    <row r="54" spans="1:47" s="310" customFormat="1" ht="40.5" customHeight="1" x14ac:dyDescent="0.25">
      <c r="A54" s="286"/>
      <c r="B54" s="308" t="s">
        <v>295</v>
      </c>
      <c r="C54" s="286"/>
      <c r="D54" s="286"/>
      <c r="E54" s="286"/>
      <c r="F54" s="286"/>
      <c r="G54" s="286"/>
      <c r="H54" s="286"/>
      <c r="I54" s="287"/>
      <c r="J54" s="286"/>
      <c r="K54" s="286"/>
      <c r="L54" s="287"/>
      <c r="M54" s="287"/>
      <c r="N54" s="287"/>
      <c r="O54" s="287"/>
      <c r="P54" s="287"/>
      <c r="Q54" s="288"/>
      <c r="R54" s="288"/>
      <c r="S54" s="288"/>
      <c r="T54" s="288"/>
      <c r="U54" s="288"/>
      <c r="V54" s="288"/>
      <c r="W54" s="288"/>
      <c r="X54" s="288"/>
      <c r="Y54" s="288"/>
      <c r="Z54" s="288"/>
      <c r="AA54" s="288"/>
      <c r="AB54" s="288"/>
      <c r="AC54" s="288"/>
      <c r="AD54" s="289"/>
      <c r="AE54" s="289"/>
      <c r="AF54" s="290"/>
      <c r="AH54" s="290"/>
      <c r="AI54" s="290"/>
      <c r="AJ54" s="290"/>
      <c r="AK54" s="290"/>
      <c r="AL54" s="290"/>
      <c r="AM54" s="290"/>
      <c r="AN54" s="290"/>
      <c r="AO54" s="290"/>
      <c r="AP54" s="290"/>
      <c r="AQ54" s="290"/>
      <c r="AR54" s="290"/>
      <c r="AS54" s="290"/>
      <c r="AT54" s="290"/>
      <c r="AU54" s="290"/>
    </row>
    <row r="55" spans="1:47" s="310" customFormat="1" ht="40.5" customHeight="1" x14ac:dyDescent="0.25">
      <c r="A55" s="286"/>
      <c r="B55" s="311"/>
      <c r="C55" s="322" t="s">
        <v>296</v>
      </c>
      <c r="D55" s="286"/>
      <c r="E55" s="286"/>
      <c r="F55" s="286"/>
      <c r="G55" s="286"/>
      <c r="H55" s="323" t="s">
        <v>297</v>
      </c>
      <c r="I55" s="323"/>
      <c r="J55" s="286"/>
      <c r="K55" s="286"/>
      <c r="L55" s="287"/>
      <c r="M55" s="287"/>
      <c r="N55" s="287"/>
      <c r="O55" s="287"/>
      <c r="P55" s="324" t="s">
        <v>298</v>
      </c>
      <c r="Q55" s="324"/>
      <c r="R55" s="288"/>
      <c r="S55" s="288"/>
      <c r="T55" s="288"/>
      <c r="U55" s="288"/>
      <c r="V55" s="325" t="s">
        <v>299</v>
      </c>
      <c r="W55" s="325"/>
      <c r="X55" s="288"/>
      <c r="Y55" s="288"/>
      <c r="Z55" s="288"/>
      <c r="AA55" s="288"/>
      <c r="AB55" s="288"/>
      <c r="AC55" s="288"/>
      <c r="AD55" s="289"/>
      <c r="AE55" s="289"/>
      <c r="AF55" s="290"/>
      <c r="AH55" s="290"/>
      <c r="AI55" s="290"/>
      <c r="AJ55" s="290"/>
      <c r="AK55" s="290"/>
      <c r="AL55" s="290"/>
      <c r="AM55" s="290"/>
      <c r="AN55" s="290"/>
      <c r="AO55" s="290"/>
      <c r="AP55" s="290"/>
      <c r="AQ55" s="290"/>
      <c r="AR55" s="290"/>
      <c r="AS55" s="290"/>
      <c r="AT55" s="290"/>
      <c r="AU55" s="290"/>
    </row>
    <row r="56" spans="1:47" s="310" customFormat="1" ht="40.5" customHeight="1" x14ac:dyDescent="0.25">
      <c r="A56" s="286"/>
      <c r="B56" s="311"/>
      <c r="C56" s="326" t="s">
        <v>300</v>
      </c>
      <c r="D56" s="286"/>
      <c r="E56" s="286"/>
      <c r="F56" s="286"/>
      <c r="G56" s="286"/>
      <c r="H56" s="327" t="s">
        <v>301</v>
      </c>
      <c r="I56" s="327"/>
      <c r="J56" s="286"/>
      <c r="K56" s="286"/>
      <c r="L56" s="287"/>
      <c r="M56" s="287"/>
      <c r="N56" s="287"/>
      <c r="O56" s="287"/>
      <c r="P56" s="328" t="s">
        <v>302</v>
      </c>
      <c r="Q56" s="328"/>
      <c r="R56" s="288"/>
      <c r="S56" s="288"/>
      <c r="T56" s="288"/>
      <c r="U56" s="288"/>
      <c r="V56" s="329" t="s">
        <v>303</v>
      </c>
      <c r="W56" s="329"/>
      <c r="X56" s="288"/>
      <c r="Y56" s="288"/>
      <c r="Z56" s="288"/>
      <c r="AA56" s="288"/>
      <c r="AB56" s="288"/>
      <c r="AC56" s="288"/>
      <c r="AD56" s="289"/>
      <c r="AE56" s="289"/>
      <c r="AF56" s="290"/>
      <c r="AH56" s="290"/>
      <c r="AI56" s="290"/>
      <c r="AJ56" s="290"/>
      <c r="AK56" s="290"/>
      <c r="AL56" s="290"/>
      <c r="AM56" s="290"/>
      <c r="AN56" s="290"/>
      <c r="AO56" s="290"/>
      <c r="AP56" s="290"/>
      <c r="AQ56" s="290"/>
      <c r="AR56" s="290"/>
      <c r="AS56" s="290"/>
      <c r="AT56" s="290"/>
      <c r="AU56" s="290"/>
    </row>
    <row r="57" spans="1:47" s="310" customFormat="1" ht="40.5" customHeight="1" x14ac:dyDescent="0.25">
      <c r="A57" s="286"/>
      <c r="B57" s="311"/>
      <c r="C57" s="330" t="s">
        <v>304</v>
      </c>
      <c r="D57" s="286"/>
      <c r="E57" s="286"/>
      <c r="F57" s="286"/>
      <c r="G57" s="286"/>
      <c r="H57" s="331"/>
      <c r="I57" s="287"/>
      <c r="J57" s="331"/>
      <c r="K57" s="331"/>
      <c r="L57" s="287"/>
      <c r="M57" s="287"/>
      <c r="N57" s="287"/>
      <c r="O57" s="287"/>
      <c r="P57" s="332"/>
      <c r="Q57" s="333"/>
      <c r="R57" s="332"/>
      <c r="S57" s="288"/>
      <c r="T57" s="288"/>
      <c r="U57" s="288"/>
      <c r="V57" s="334"/>
      <c r="W57" s="334"/>
      <c r="X57" s="334"/>
      <c r="Y57" s="334"/>
      <c r="Z57" s="288"/>
      <c r="AA57" s="288"/>
      <c r="AB57" s="288"/>
      <c r="AC57" s="288"/>
      <c r="AD57" s="289"/>
      <c r="AE57" s="289"/>
      <c r="AF57" s="290"/>
      <c r="AH57" s="290"/>
      <c r="AI57" s="290"/>
      <c r="AJ57" s="290"/>
      <c r="AK57" s="290"/>
      <c r="AL57" s="290"/>
      <c r="AM57" s="290"/>
      <c r="AN57" s="290"/>
      <c r="AO57" s="290"/>
      <c r="AP57" s="290"/>
      <c r="AQ57" s="290"/>
      <c r="AR57" s="290"/>
      <c r="AS57" s="290"/>
      <c r="AT57" s="290"/>
      <c r="AU57" s="290"/>
    </row>
    <row r="58" spans="1:47" s="310" customFormat="1" ht="40.5" customHeight="1" x14ac:dyDescent="0.25">
      <c r="A58" s="286"/>
      <c r="B58" s="308" t="s">
        <v>305</v>
      </c>
      <c r="C58" s="286"/>
      <c r="D58" s="286"/>
      <c r="E58" s="286"/>
      <c r="F58" s="286"/>
      <c r="G58" s="286"/>
      <c r="H58" s="286"/>
      <c r="I58" s="287"/>
      <c r="J58" s="286"/>
      <c r="K58" s="286"/>
      <c r="L58" s="287"/>
      <c r="M58" s="287"/>
      <c r="N58" s="287"/>
      <c r="O58" s="287"/>
      <c r="P58" s="287"/>
      <c r="Q58" s="288"/>
      <c r="R58" s="288"/>
      <c r="S58" s="288"/>
      <c r="T58" s="288"/>
      <c r="U58" s="288"/>
      <c r="V58" s="288"/>
      <c r="W58" s="288"/>
      <c r="X58" s="288"/>
      <c r="Y58" s="288"/>
      <c r="Z58" s="288"/>
      <c r="AA58" s="288"/>
      <c r="AB58" s="288"/>
      <c r="AC58" s="288"/>
      <c r="AD58" s="289"/>
      <c r="AE58" s="289"/>
      <c r="AF58" s="290"/>
      <c r="AH58" s="290"/>
      <c r="AI58" s="290"/>
      <c r="AJ58" s="290"/>
      <c r="AK58" s="290"/>
      <c r="AL58" s="290"/>
      <c r="AM58" s="290"/>
      <c r="AN58" s="290"/>
      <c r="AO58" s="290"/>
      <c r="AP58" s="290"/>
      <c r="AQ58" s="290"/>
      <c r="AR58" s="290"/>
      <c r="AS58" s="290"/>
      <c r="AT58" s="290"/>
      <c r="AU58" s="290"/>
    </row>
    <row r="59" spans="1:47" s="310" customFormat="1" ht="40.5" customHeight="1" x14ac:dyDescent="0.2">
      <c r="A59" s="286"/>
      <c r="B59" s="311"/>
      <c r="C59" s="335" t="s">
        <v>306</v>
      </c>
      <c r="D59" s="336" t="s">
        <v>307</v>
      </c>
      <c r="E59" s="337" t="s">
        <v>308</v>
      </c>
      <c r="F59" s="338" t="s">
        <v>309</v>
      </c>
      <c r="G59" s="339" t="s">
        <v>310</v>
      </c>
      <c r="H59" s="340" t="s">
        <v>311</v>
      </c>
      <c r="I59" s="341" t="s">
        <v>312</v>
      </c>
      <c r="J59" s="342" t="s">
        <v>313</v>
      </c>
      <c r="K59" s="343" t="s">
        <v>314</v>
      </c>
      <c r="L59" s="344" t="s">
        <v>315</v>
      </c>
      <c r="M59" s="345" t="s">
        <v>316</v>
      </c>
      <c r="N59" s="346" t="s">
        <v>317</v>
      </c>
      <c r="O59" s="347" t="s">
        <v>318</v>
      </c>
      <c r="P59" s="338" t="s">
        <v>319</v>
      </c>
      <c r="Q59" s="348" t="s">
        <v>320</v>
      </c>
      <c r="R59" s="349" t="s">
        <v>321</v>
      </c>
      <c r="S59" s="350" t="s">
        <v>322</v>
      </c>
      <c r="T59" s="351" t="s">
        <v>323</v>
      </c>
      <c r="U59" s="352" t="s">
        <v>324</v>
      </c>
      <c r="V59" s="337" t="s">
        <v>325</v>
      </c>
      <c r="W59" s="288"/>
      <c r="X59" s="288"/>
      <c r="Y59" s="288"/>
      <c r="Z59" s="288"/>
      <c r="AA59" s="288"/>
      <c r="AB59" s="288"/>
      <c r="AC59" s="288"/>
      <c r="AD59" s="289"/>
      <c r="AE59" s="289"/>
      <c r="AF59" s="290"/>
      <c r="AH59" s="290"/>
      <c r="AI59" s="290"/>
      <c r="AJ59" s="290"/>
      <c r="AK59" s="290"/>
      <c r="AL59" s="290"/>
      <c r="AM59" s="290"/>
      <c r="AN59" s="290"/>
      <c r="AO59" s="290"/>
      <c r="AP59" s="290"/>
      <c r="AQ59" s="290"/>
      <c r="AR59" s="290"/>
      <c r="AS59" s="290"/>
      <c r="AT59" s="290"/>
      <c r="AU59" s="290"/>
    </row>
    <row r="60" spans="1:47" s="310" customFormat="1" ht="40.5" customHeight="1" x14ac:dyDescent="0.25">
      <c r="A60" s="286"/>
      <c r="B60" s="311"/>
      <c r="C60" s="286"/>
      <c r="D60" s="286"/>
      <c r="E60" s="286"/>
      <c r="F60" s="286"/>
      <c r="G60" s="286"/>
      <c r="H60" s="286"/>
      <c r="I60" s="287"/>
      <c r="J60" s="286"/>
      <c r="K60" s="286"/>
      <c r="L60" s="287"/>
      <c r="M60" s="287"/>
      <c r="N60" s="287"/>
      <c r="O60" s="287"/>
      <c r="P60" s="287"/>
      <c r="Q60" s="288"/>
      <c r="R60" s="288"/>
      <c r="S60" s="288"/>
      <c r="T60" s="288"/>
      <c r="U60" s="288"/>
      <c r="V60" s="288"/>
      <c r="W60" s="288"/>
      <c r="X60" s="288"/>
      <c r="Y60" s="288"/>
      <c r="Z60" s="288"/>
      <c r="AA60" s="288"/>
      <c r="AB60" s="288"/>
      <c r="AC60" s="288"/>
      <c r="AD60" s="289"/>
      <c r="AE60" s="289"/>
      <c r="AF60" s="290"/>
      <c r="AH60" s="290"/>
      <c r="AI60" s="290"/>
      <c r="AJ60" s="290"/>
      <c r="AK60" s="290"/>
      <c r="AL60" s="290"/>
      <c r="AM60" s="290"/>
      <c r="AN60" s="290"/>
      <c r="AO60" s="290"/>
      <c r="AP60" s="290"/>
      <c r="AQ60" s="290"/>
      <c r="AR60" s="290"/>
      <c r="AS60" s="290"/>
      <c r="AT60" s="290"/>
      <c r="AU60" s="290"/>
    </row>
    <row r="61" spans="1:47" s="310" customFormat="1" ht="40.5" customHeight="1" x14ac:dyDescent="0.2">
      <c r="A61" s="286"/>
      <c r="B61" s="311"/>
      <c r="C61" s="353" t="s">
        <v>306</v>
      </c>
      <c r="D61" s="353" t="s">
        <v>307</v>
      </c>
      <c r="E61" s="353" t="s">
        <v>308</v>
      </c>
      <c r="F61" s="353" t="s">
        <v>309</v>
      </c>
      <c r="G61" s="353" t="s">
        <v>310</v>
      </c>
      <c r="H61" s="353" t="s">
        <v>311</v>
      </c>
      <c r="I61" s="353" t="s">
        <v>312</v>
      </c>
      <c r="J61" s="353" t="s">
        <v>313</v>
      </c>
      <c r="K61" s="353" t="s">
        <v>314</v>
      </c>
      <c r="L61" s="353" t="s">
        <v>315</v>
      </c>
      <c r="M61" s="353" t="s">
        <v>316</v>
      </c>
      <c r="N61" s="353" t="s">
        <v>317</v>
      </c>
      <c r="O61" s="353" t="s">
        <v>318</v>
      </c>
      <c r="P61" s="353" t="s">
        <v>319</v>
      </c>
      <c r="Q61" s="353" t="s">
        <v>320</v>
      </c>
      <c r="R61" s="353" t="s">
        <v>321</v>
      </c>
      <c r="S61" s="353" t="s">
        <v>322</v>
      </c>
      <c r="T61" s="353" t="s">
        <v>323</v>
      </c>
      <c r="U61" s="353" t="s">
        <v>324</v>
      </c>
      <c r="V61" s="353" t="s">
        <v>325</v>
      </c>
      <c r="W61" s="288"/>
      <c r="X61" s="288"/>
      <c r="Y61" s="288"/>
      <c r="Z61" s="288"/>
      <c r="AA61" s="288"/>
      <c r="AB61" s="288"/>
      <c r="AC61" s="288"/>
      <c r="AD61" s="289"/>
      <c r="AE61" s="289"/>
      <c r="AF61" s="290"/>
      <c r="AH61" s="290"/>
      <c r="AI61" s="290"/>
      <c r="AJ61" s="290"/>
      <c r="AK61" s="290"/>
      <c r="AL61" s="290"/>
      <c r="AM61" s="290"/>
      <c r="AN61" s="290"/>
      <c r="AO61" s="290"/>
      <c r="AP61" s="290"/>
      <c r="AQ61" s="290"/>
      <c r="AR61" s="290"/>
      <c r="AS61" s="290"/>
      <c r="AT61" s="290"/>
      <c r="AU61" s="290"/>
    </row>
    <row r="62" spans="1:47" s="310" customFormat="1" ht="40.5" customHeight="1" x14ac:dyDescent="0.25">
      <c r="A62" s="286"/>
      <c r="B62" s="311"/>
      <c r="C62" s="286"/>
      <c r="D62" s="286"/>
      <c r="E62" s="286"/>
      <c r="F62" s="286"/>
      <c r="G62" s="286"/>
      <c r="H62" s="286"/>
      <c r="I62" s="287"/>
      <c r="J62" s="286"/>
      <c r="K62" s="286"/>
      <c r="L62" s="287"/>
      <c r="M62" s="287"/>
      <c r="N62" s="287"/>
      <c r="O62" s="287"/>
      <c r="P62" s="287"/>
      <c r="Q62" s="288"/>
      <c r="R62" s="288"/>
      <c r="S62" s="288"/>
      <c r="T62" s="288"/>
      <c r="U62" s="288"/>
      <c r="V62" s="288"/>
      <c r="W62" s="288"/>
      <c r="X62" s="288"/>
      <c r="Y62" s="288"/>
      <c r="Z62" s="288"/>
      <c r="AA62" s="288"/>
      <c r="AB62" s="288"/>
      <c r="AC62" s="288"/>
      <c r="AD62" s="289"/>
      <c r="AE62" s="289"/>
      <c r="AF62" s="290"/>
      <c r="AH62" s="290"/>
      <c r="AI62" s="290"/>
      <c r="AJ62" s="290"/>
      <c r="AK62" s="290"/>
      <c r="AL62" s="290"/>
      <c r="AM62" s="290"/>
      <c r="AN62" s="290"/>
      <c r="AO62" s="290"/>
      <c r="AP62" s="290"/>
      <c r="AQ62" s="290"/>
      <c r="AR62" s="290"/>
      <c r="AS62" s="290"/>
      <c r="AT62" s="290"/>
      <c r="AU62" s="290"/>
    </row>
    <row r="63" spans="1:47" s="310" customFormat="1" ht="40.5" customHeight="1" x14ac:dyDescent="0.2">
      <c r="A63" s="286"/>
      <c r="B63" s="311"/>
      <c r="C63" s="354">
        <v>1</v>
      </c>
      <c r="D63" s="354" t="s">
        <v>326</v>
      </c>
      <c r="E63" s="354" t="s">
        <v>327</v>
      </c>
      <c r="F63" s="354" t="s">
        <v>328</v>
      </c>
      <c r="G63" s="354" t="s">
        <v>329</v>
      </c>
      <c r="H63" s="354" t="s">
        <v>330</v>
      </c>
      <c r="I63" s="354" t="s">
        <v>331</v>
      </c>
      <c r="J63" s="354" t="s">
        <v>332</v>
      </c>
      <c r="K63" s="354" t="s">
        <v>333</v>
      </c>
      <c r="L63" s="354" t="s">
        <v>334</v>
      </c>
      <c r="M63" s="354" t="s">
        <v>335</v>
      </c>
      <c r="N63" s="354" t="s">
        <v>336</v>
      </c>
      <c r="O63" s="354" t="s">
        <v>337</v>
      </c>
      <c r="P63" s="354" t="s">
        <v>338</v>
      </c>
      <c r="Q63" s="354" t="s">
        <v>339</v>
      </c>
      <c r="R63" s="354" t="s">
        <v>340</v>
      </c>
      <c r="S63" s="354" t="s">
        <v>341</v>
      </c>
      <c r="T63" s="354" t="s">
        <v>342</v>
      </c>
      <c r="U63" s="354" t="s">
        <v>343</v>
      </c>
      <c r="V63" s="354" t="s">
        <v>344</v>
      </c>
      <c r="W63" s="288"/>
      <c r="X63" s="288"/>
      <c r="Y63" s="288"/>
      <c r="Z63" s="288"/>
      <c r="AA63" s="288"/>
      <c r="AB63" s="288"/>
      <c r="AC63" s="288"/>
      <c r="AD63" s="289"/>
      <c r="AE63" s="289"/>
      <c r="AF63" s="290"/>
      <c r="AH63" s="290"/>
      <c r="AI63" s="290"/>
      <c r="AJ63" s="290"/>
      <c r="AK63" s="290"/>
      <c r="AL63" s="290"/>
      <c r="AM63" s="290"/>
      <c r="AN63" s="290"/>
      <c r="AO63" s="290"/>
      <c r="AP63" s="290"/>
      <c r="AQ63" s="290"/>
      <c r="AR63" s="290"/>
      <c r="AS63" s="290"/>
      <c r="AT63" s="290"/>
      <c r="AU63" s="290"/>
    </row>
    <row r="64" spans="1:47" s="310" customFormat="1" ht="40.5" customHeight="1" x14ac:dyDescent="0.25">
      <c r="A64" s="286"/>
      <c r="B64" s="311"/>
      <c r="C64" s="286"/>
      <c r="D64" s="286"/>
      <c r="E64" s="286"/>
      <c r="F64" s="286"/>
      <c r="G64" s="286"/>
      <c r="H64" s="286"/>
      <c r="I64" s="287"/>
      <c r="J64" s="286"/>
      <c r="K64" s="286"/>
      <c r="L64" s="287"/>
      <c r="M64" s="287"/>
      <c r="N64" s="287"/>
      <c r="O64" s="287"/>
      <c r="P64" s="287"/>
      <c r="Q64" s="288"/>
      <c r="R64" s="288"/>
      <c r="S64" s="288"/>
      <c r="T64" s="288"/>
      <c r="U64" s="288"/>
      <c r="V64" s="288"/>
      <c r="W64" s="288"/>
      <c r="X64" s="288"/>
      <c r="Y64" s="288"/>
      <c r="Z64" s="288"/>
      <c r="AA64" s="288"/>
      <c r="AB64" s="288"/>
      <c r="AC64" s="288"/>
      <c r="AD64" s="289"/>
      <c r="AE64" s="289"/>
      <c r="AF64" s="290"/>
      <c r="AH64" s="290"/>
      <c r="AI64" s="290"/>
      <c r="AJ64" s="290"/>
      <c r="AK64" s="290"/>
      <c r="AL64" s="290"/>
      <c r="AM64" s="290"/>
      <c r="AN64" s="290"/>
      <c r="AO64" s="290"/>
      <c r="AP64" s="290"/>
      <c r="AQ64" s="290"/>
      <c r="AR64" s="290"/>
      <c r="AS64" s="290"/>
      <c r="AT64" s="290"/>
      <c r="AU64" s="290"/>
    </row>
    <row r="65" spans="1:47" s="310" customFormat="1" ht="40.5" customHeight="1" x14ac:dyDescent="0.2">
      <c r="A65" s="286"/>
      <c r="B65" s="311"/>
      <c r="C65" s="355">
        <v>1</v>
      </c>
      <c r="D65" s="356">
        <v>2</v>
      </c>
      <c r="E65" s="355">
        <v>3</v>
      </c>
      <c r="F65" s="356">
        <v>4</v>
      </c>
      <c r="G65" s="355">
        <v>5</v>
      </c>
      <c r="H65" s="356">
        <v>6</v>
      </c>
      <c r="I65" s="355">
        <v>7</v>
      </c>
      <c r="J65" s="356">
        <v>8</v>
      </c>
      <c r="K65" s="355">
        <v>9</v>
      </c>
      <c r="L65" s="356">
        <v>10</v>
      </c>
      <c r="M65" s="355">
        <v>11</v>
      </c>
      <c r="N65" s="356">
        <v>12</v>
      </c>
      <c r="O65" s="355">
        <v>13</v>
      </c>
      <c r="P65" s="356">
        <v>14</v>
      </c>
      <c r="Q65" s="355">
        <v>15</v>
      </c>
      <c r="R65" s="356">
        <v>16</v>
      </c>
      <c r="S65" s="355">
        <v>17</v>
      </c>
      <c r="T65" s="356">
        <v>18</v>
      </c>
      <c r="U65" s="355">
        <v>19</v>
      </c>
      <c r="V65" s="356">
        <v>20</v>
      </c>
      <c r="W65" s="288"/>
      <c r="X65" s="288"/>
      <c r="Y65" s="288"/>
      <c r="Z65" s="288"/>
      <c r="AA65" s="288"/>
      <c r="AB65" s="288"/>
      <c r="AC65" s="288"/>
      <c r="AD65" s="289"/>
      <c r="AE65" s="289"/>
      <c r="AF65" s="290"/>
      <c r="AH65" s="290"/>
      <c r="AI65" s="290"/>
      <c r="AJ65" s="290"/>
      <c r="AK65" s="290"/>
      <c r="AL65" s="290"/>
      <c r="AM65" s="290"/>
      <c r="AN65" s="290"/>
      <c r="AO65" s="290"/>
      <c r="AP65" s="290"/>
      <c r="AQ65" s="290"/>
      <c r="AR65" s="290"/>
      <c r="AS65" s="290"/>
      <c r="AT65" s="290"/>
      <c r="AU65" s="290"/>
    </row>
    <row r="66" spans="1:47" s="310" customFormat="1" ht="40.5" customHeight="1" x14ac:dyDescent="0.25">
      <c r="A66" s="286"/>
      <c r="B66" s="311"/>
      <c r="C66" s="286"/>
      <c r="D66" s="286"/>
      <c r="E66" s="286"/>
      <c r="F66" s="286"/>
      <c r="G66" s="286"/>
      <c r="H66" s="286"/>
      <c r="I66" s="287"/>
      <c r="J66" s="286"/>
      <c r="K66" s="286"/>
      <c r="L66" s="287"/>
      <c r="M66" s="287"/>
      <c r="N66" s="287"/>
      <c r="O66" s="287"/>
      <c r="P66" s="287"/>
      <c r="Q66" s="288"/>
      <c r="R66" s="288"/>
      <c r="S66" s="288"/>
      <c r="T66" s="288"/>
      <c r="U66" s="288"/>
      <c r="V66" s="288"/>
      <c r="W66" s="288"/>
      <c r="X66" s="288"/>
      <c r="Y66" s="288"/>
      <c r="Z66" s="288"/>
      <c r="AA66" s="288"/>
      <c r="AB66" s="288"/>
      <c r="AC66" s="288"/>
      <c r="AD66" s="289"/>
      <c r="AE66" s="289"/>
      <c r="AF66" s="290"/>
    </row>
    <row r="67" spans="1:47" s="310" customFormat="1" ht="40.5" customHeight="1" x14ac:dyDescent="0.25">
      <c r="A67" s="286"/>
      <c r="B67" s="311"/>
      <c r="C67" s="357" t="s">
        <v>204</v>
      </c>
      <c r="D67" s="358"/>
      <c r="E67" s="358"/>
      <c r="F67" s="358"/>
      <c r="G67" s="287"/>
      <c r="H67" s="287"/>
      <c r="I67" s="287"/>
      <c r="J67" s="287"/>
      <c r="K67" s="287"/>
      <c r="L67" s="359" t="s">
        <v>345</v>
      </c>
      <c r="M67" s="287"/>
      <c r="N67" s="287"/>
      <c r="O67" s="287"/>
      <c r="P67" s="287"/>
      <c r="Q67" s="288"/>
      <c r="R67" s="360"/>
      <c r="S67" s="288"/>
      <c r="T67" s="288"/>
      <c r="U67" s="288"/>
      <c r="V67" s="288"/>
      <c r="W67" s="288"/>
      <c r="X67" s="288"/>
      <c r="Y67" s="288"/>
      <c r="Z67" s="288"/>
      <c r="AA67" s="288"/>
      <c r="AB67" s="288"/>
      <c r="AC67" s="288"/>
      <c r="AD67" s="289"/>
      <c r="AE67" s="289"/>
      <c r="AF67" s="290"/>
    </row>
    <row r="68" spans="1:47" s="310" customFormat="1" ht="40.5" customHeight="1" x14ac:dyDescent="0.25">
      <c r="A68" s="286"/>
      <c r="B68" s="311"/>
      <c r="C68" s="361" t="s">
        <v>205</v>
      </c>
      <c r="D68" s="358"/>
      <c r="E68" s="358"/>
      <c r="F68" s="358"/>
      <c r="G68" s="360"/>
      <c r="H68" s="362"/>
      <c r="I68" s="358"/>
      <c r="J68" s="358"/>
      <c r="K68" s="286"/>
      <c r="L68" s="287"/>
      <c r="M68" s="287"/>
      <c r="N68" s="287"/>
      <c r="O68" s="287"/>
      <c r="P68" s="287"/>
      <c r="Q68" s="288"/>
      <c r="R68" s="288"/>
      <c r="S68" s="288"/>
      <c r="T68" s="288"/>
      <c r="U68" s="288"/>
      <c r="V68" s="288"/>
      <c r="W68" s="288"/>
      <c r="X68" s="288"/>
      <c r="Y68" s="288"/>
      <c r="Z68" s="288"/>
      <c r="AA68" s="288"/>
      <c r="AB68" s="288"/>
      <c r="AC68" s="288"/>
      <c r="AD68" s="289"/>
      <c r="AE68" s="289"/>
      <c r="AF68" s="290"/>
    </row>
    <row r="69" spans="1:47" s="310" customFormat="1" ht="40.5" customHeight="1" x14ac:dyDescent="0.25">
      <c r="A69" s="286"/>
      <c r="B69" s="311"/>
      <c r="C69" s="363" t="s">
        <v>207</v>
      </c>
      <c r="D69" s="358"/>
      <c r="E69" s="358"/>
      <c r="F69" s="358"/>
      <c r="G69" s="360"/>
      <c r="H69" s="362"/>
      <c r="I69" s="358"/>
      <c r="J69" s="358"/>
      <c r="K69" s="286"/>
      <c r="L69" s="287"/>
      <c r="M69" s="287"/>
      <c r="N69" s="287"/>
      <c r="O69" s="287"/>
      <c r="P69" s="287"/>
      <c r="Q69" s="288"/>
      <c r="R69" s="288"/>
      <c r="S69" s="288"/>
      <c r="T69" s="288"/>
      <c r="U69" s="288"/>
      <c r="V69" s="288"/>
      <c r="W69" s="288"/>
      <c r="X69" s="288"/>
      <c r="Y69" s="288"/>
      <c r="Z69" s="288"/>
      <c r="AA69" s="288"/>
      <c r="AB69" s="288"/>
      <c r="AC69" s="288"/>
      <c r="AD69" s="289"/>
      <c r="AE69" s="289"/>
      <c r="AF69" s="290"/>
    </row>
    <row r="70" spans="1:47" s="310" customFormat="1" ht="40.5" customHeight="1" x14ac:dyDescent="0.25">
      <c r="A70" s="286"/>
      <c r="B70" s="311"/>
      <c r="C70" s="286"/>
      <c r="D70" s="286"/>
      <c r="E70" s="286"/>
      <c r="F70" s="286"/>
      <c r="G70" s="286"/>
      <c r="H70" s="286"/>
      <c r="I70" s="287"/>
      <c r="J70" s="286"/>
      <c r="K70" s="286"/>
      <c r="L70" s="287"/>
      <c r="M70" s="287"/>
      <c r="N70" s="287"/>
      <c r="O70" s="287"/>
      <c r="P70" s="287"/>
      <c r="Q70" s="288"/>
      <c r="R70" s="288"/>
      <c r="S70" s="288"/>
      <c r="T70" s="288"/>
      <c r="U70" s="288"/>
      <c r="V70" s="288"/>
      <c r="W70" s="288"/>
      <c r="X70" s="288"/>
      <c r="Y70" s="288"/>
      <c r="Z70" s="288"/>
      <c r="AA70" s="288"/>
      <c r="AB70" s="288"/>
      <c r="AC70" s="288"/>
      <c r="AD70" s="289"/>
      <c r="AE70" s="289"/>
      <c r="AF70" s="290"/>
    </row>
    <row r="71" spans="1:47" s="310" customFormat="1" ht="40.5" customHeight="1" x14ac:dyDescent="0.25">
      <c r="A71" s="286"/>
      <c r="B71" s="308" t="s">
        <v>346</v>
      </c>
      <c r="C71" s="286"/>
      <c r="D71" s="286"/>
      <c r="E71" s="286"/>
      <c r="F71" s="286"/>
      <c r="G71" s="286"/>
      <c r="H71" s="286"/>
      <c r="I71" s="287"/>
      <c r="J71" s="286"/>
      <c r="K71" s="286"/>
      <c r="L71" s="287"/>
      <c r="M71" s="287"/>
      <c r="N71" s="287"/>
      <c r="O71" s="287"/>
      <c r="P71" s="287"/>
      <c r="Q71" s="288"/>
      <c r="R71" s="308"/>
      <c r="S71" s="308"/>
      <c r="T71" s="288"/>
      <c r="U71" s="288"/>
      <c r="V71" s="288"/>
      <c r="W71" s="288"/>
      <c r="X71" s="288"/>
      <c r="Y71" s="288"/>
      <c r="Z71" s="288"/>
      <c r="AA71" s="288"/>
      <c r="AB71" s="288"/>
      <c r="AC71" s="288"/>
      <c r="AD71" s="289"/>
      <c r="AE71" s="289"/>
      <c r="AF71" s="290"/>
    </row>
    <row r="72" spans="1:47" s="310" customFormat="1" ht="40.5" customHeight="1" x14ac:dyDescent="0.2">
      <c r="A72" s="286"/>
      <c r="B72" s="364" t="s">
        <v>347</v>
      </c>
      <c r="C72" s="364" t="s">
        <v>348</v>
      </c>
      <c r="D72" s="364" t="s">
        <v>349</v>
      </c>
      <c r="E72" s="364"/>
      <c r="F72" s="364" t="s">
        <v>67</v>
      </c>
      <c r="G72" s="364" t="s">
        <v>350</v>
      </c>
      <c r="H72" s="364" t="s">
        <v>351</v>
      </c>
      <c r="I72" s="364" t="s">
        <v>352</v>
      </c>
      <c r="J72" s="364" t="s">
        <v>353</v>
      </c>
      <c r="K72" s="364" t="s">
        <v>354</v>
      </c>
      <c r="L72" s="364" t="s">
        <v>355</v>
      </c>
      <c r="M72" s="364" t="s">
        <v>356</v>
      </c>
      <c r="N72" s="364" t="s">
        <v>357</v>
      </c>
      <c r="O72" s="364" t="s">
        <v>358</v>
      </c>
      <c r="P72" s="364" t="s">
        <v>359</v>
      </c>
      <c r="Q72" s="364" t="s">
        <v>208</v>
      </c>
      <c r="R72" s="364" t="s">
        <v>209</v>
      </c>
      <c r="S72" s="364" t="s">
        <v>210</v>
      </c>
      <c r="T72" s="364" t="s">
        <v>211</v>
      </c>
      <c r="U72" s="364" t="s">
        <v>360</v>
      </c>
      <c r="V72" s="364"/>
      <c r="W72" s="364"/>
      <c r="X72" s="364"/>
      <c r="Y72" s="364"/>
      <c r="Z72" s="364"/>
      <c r="AA72" s="364"/>
      <c r="AB72" s="288"/>
      <c r="AC72" s="288"/>
      <c r="AD72" s="289"/>
      <c r="AE72" s="289"/>
      <c r="AF72" s="290"/>
    </row>
    <row r="73" spans="1:47" s="310" customFormat="1" ht="40.5" customHeight="1" x14ac:dyDescent="0.25">
      <c r="A73" s="286"/>
      <c r="B73" s="308"/>
      <c r="C73" s="286"/>
      <c r="D73" s="286"/>
      <c r="E73" s="286"/>
      <c r="F73" s="286"/>
      <c r="G73" s="286"/>
      <c r="H73" s="286"/>
      <c r="I73" s="287"/>
      <c r="J73" s="286"/>
      <c r="K73" s="286"/>
      <c r="L73" s="287"/>
      <c r="M73" s="287"/>
      <c r="N73" s="287"/>
      <c r="O73" s="287"/>
      <c r="P73" s="287"/>
      <c r="Q73" s="288"/>
      <c r="R73" s="308"/>
      <c r="S73" s="365"/>
      <c r="T73" s="364"/>
      <c r="U73" s="364"/>
      <c r="V73" s="364"/>
      <c r="W73" s="364"/>
      <c r="X73" s="364"/>
      <c r="Y73" s="364"/>
      <c r="Z73" s="364"/>
      <c r="AA73" s="364"/>
      <c r="AB73" s="288"/>
      <c r="AC73" s="288"/>
      <c r="AD73" s="289"/>
      <c r="AE73" s="289"/>
      <c r="AF73" s="290"/>
    </row>
    <row r="74" spans="1:47" s="310" customFormat="1" ht="40.5" customHeight="1" x14ac:dyDescent="0.25">
      <c r="A74" s="286"/>
      <c r="B74" s="311"/>
      <c r="C74" s="366" t="s">
        <v>361</v>
      </c>
      <c r="D74" s="367"/>
      <c r="E74" s="288"/>
      <c r="F74" s="368" t="s">
        <v>362</v>
      </c>
      <c r="G74" s="303"/>
      <c r="H74" s="303"/>
      <c r="I74" s="303"/>
      <c r="J74" s="303"/>
      <c r="K74" s="303"/>
      <c r="L74" s="303"/>
      <c r="M74" s="288"/>
      <c r="N74" s="288"/>
      <c r="O74" s="287"/>
      <c r="P74" s="287"/>
      <c r="Q74" s="288"/>
      <c r="R74" s="288"/>
      <c r="S74" s="365"/>
      <c r="T74" s="364"/>
      <c r="U74" s="364"/>
      <c r="V74" s="364"/>
      <c r="W74" s="364"/>
      <c r="X74" s="364"/>
      <c r="Y74" s="364"/>
      <c r="Z74" s="364"/>
      <c r="AA74" s="364"/>
      <c r="AB74" s="288"/>
      <c r="AC74" s="288"/>
      <c r="AD74" s="289"/>
      <c r="AE74" s="289"/>
      <c r="AF74" s="290"/>
    </row>
    <row r="75" spans="1:47" s="310" customFormat="1" ht="40.5" customHeight="1" x14ac:dyDescent="0.25">
      <c r="A75" s="286"/>
      <c r="B75" s="311"/>
      <c r="C75" s="369">
        <v>3</v>
      </c>
      <c r="D75" s="367"/>
      <c r="E75" s="286"/>
      <c r="F75" s="286"/>
      <c r="G75" s="286"/>
      <c r="H75" s="287"/>
      <c r="I75" s="287"/>
      <c r="J75" s="287"/>
      <c r="K75" s="287"/>
      <c r="L75" s="287"/>
      <c r="M75" s="287"/>
      <c r="N75" s="287"/>
      <c r="O75" s="287"/>
      <c r="P75" s="287"/>
      <c r="Q75" s="288"/>
      <c r="R75" s="288"/>
      <c r="S75" s="365"/>
      <c r="T75" s="364"/>
      <c r="U75" s="364"/>
      <c r="V75" s="364"/>
      <c r="W75" s="364"/>
      <c r="X75" s="364"/>
      <c r="Y75" s="364"/>
      <c r="Z75" s="364"/>
      <c r="AA75" s="364"/>
      <c r="AB75" s="288"/>
      <c r="AC75" s="288"/>
      <c r="AD75" s="289"/>
      <c r="AE75" s="289"/>
      <c r="AF75" s="290"/>
    </row>
    <row r="76" spans="1:47" s="310" customFormat="1" ht="40.5" customHeight="1" x14ac:dyDescent="0.25">
      <c r="A76" s="286"/>
      <c r="B76" s="311"/>
      <c r="C76" s="286"/>
      <c r="D76" s="286"/>
      <c r="E76" s="286"/>
      <c r="F76" s="286"/>
      <c r="G76" s="286"/>
      <c r="H76" s="370" t="s">
        <v>363</v>
      </c>
      <c r="I76" s="371"/>
      <c r="J76" s="371"/>
      <c r="K76" s="286"/>
      <c r="L76" s="287"/>
      <c r="M76" s="287"/>
      <c r="N76" s="372" t="s">
        <v>364</v>
      </c>
      <c r="O76" s="373" t="s">
        <v>365</v>
      </c>
      <c r="P76" s="374" t="s">
        <v>366</v>
      </c>
      <c r="Q76" s="288"/>
      <c r="R76" s="288"/>
      <c r="S76" s="365"/>
      <c r="T76" s="364"/>
      <c r="U76" s="364"/>
      <c r="V76" s="364"/>
      <c r="W76" s="364"/>
      <c r="X76" s="364"/>
      <c r="Y76" s="364"/>
      <c r="Z76" s="364"/>
      <c r="AA76" s="364"/>
      <c r="AB76" s="288"/>
      <c r="AC76" s="288"/>
      <c r="AD76" s="289"/>
      <c r="AE76" s="289"/>
      <c r="AF76" s="290"/>
    </row>
    <row r="77" spans="1:47" s="310" customFormat="1" ht="40.5" customHeight="1" x14ac:dyDescent="0.2">
      <c r="A77" s="286"/>
      <c r="B77" s="311"/>
      <c r="C77" s="312" t="s">
        <v>367</v>
      </c>
      <c r="D77" s="286"/>
      <c r="E77" s="375"/>
      <c r="F77" s="286"/>
      <c r="G77" s="286"/>
      <c r="H77" s="376" t="s">
        <v>368</v>
      </c>
      <c r="I77" s="376" t="s">
        <v>369</v>
      </c>
      <c r="J77" s="376" t="s">
        <v>370</v>
      </c>
      <c r="K77" s="364" t="s">
        <v>371</v>
      </c>
      <c r="L77" s="288"/>
      <c r="M77" s="288"/>
      <c r="N77" s="312" t="s">
        <v>372</v>
      </c>
      <c r="O77" s="288"/>
      <c r="P77" s="288"/>
      <c r="Q77" s="288"/>
      <c r="R77" s="288"/>
      <c r="S77" s="365"/>
      <c r="T77" s="364"/>
      <c r="U77" s="364"/>
      <c r="V77" s="364"/>
      <c r="W77" s="364"/>
      <c r="X77" s="364"/>
      <c r="Y77" s="364"/>
      <c r="Z77" s="364"/>
      <c r="AA77" s="364"/>
      <c r="AB77" s="288"/>
      <c r="AC77" s="288"/>
      <c r="AD77" s="289"/>
      <c r="AE77" s="289"/>
      <c r="AF77" s="290"/>
    </row>
    <row r="78" spans="1:47" s="310" customFormat="1" ht="40.5" customHeight="1" x14ac:dyDescent="0.25">
      <c r="A78" s="286"/>
      <c r="B78" s="311"/>
      <c r="C78" s="312" t="s">
        <v>373</v>
      </c>
      <c r="D78" s="286"/>
      <c r="E78" s="375"/>
      <c r="F78" s="286"/>
      <c r="G78" s="286"/>
      <c r="H78" s="376" t="s">
        <v>374</v>
      </c>
      <c r="I78" s="376" t="s">
        <v>375</v>
      </c>
      <c r="J78" s="376" t="s">
        <v>376</v>
      </c>
      <c r="K78" s="364" t="s">
        <v>377</v>
      </c>
      <c r="L78" s="287"/>
      <c r="M78" s="287"/>
      <c r="N78" s="372" t="s">
        <v>378</v>
      </c>
      <c r="O78" s="373" t="s">
        <v>379</v>
      </c>
      <c r="P78" s="373" t="s">
        <v>380</v>
      </c>
      <c r="Q78" s="288"/>
      <c r="R78" s="288"/>
      <c r="S78" s="365"/>
      <c r="T78" s="364"/>
      <c r="U78" s="364"/>
      <c r="V78" s="364"/>
      <c r="W78" s="364"/>
      <c r="X78" s="364"/>
      <c r="Y78" s="364"/>
      <c r="Z78" s="364"/>
      <c r="AA78" s="364"/>
      <c r="AB78" s="288"/>
      <c r="AC78" s="288"/>
      <c r="AD78" s="289"/>
      <c r="AE78" s="289"/>
      <c r="AF78" s="290"/>
    </row>
    <row r="79" spans="1:47" s="310" customFormat="1" ht="40.5" customHeight="1" x14ac:dyDescent="0.2">
      <c r="A79" s="286"/>
      <c r="B79" s="311"/>
      <c r="C79" s="312"/>
      <c r="D79" s="286"/>
      <c r="E79" s="312"/>
      <c r="F79" s="377"/>
      <c r="G79" s="312"/>
      <c r="H79" s="312"/>
      <c r="I79" s="286"/>
      <c r="J79" s="286"/>
      <c r="K79" s="286"/>
      <c r="L79" s="286"/>
      <c r="M79" s="286"/>
      <c r="N79" s="286"/>
      <c r="O79" s="286"/>
      <c r="P79" s="288"/>
      <c r="Q79" s="288"/>
      <c r="R79" s="288"/>
      <c r="S79" s="365"/>
      <c r="T79" s="364"/>
      <c r="U79" s="364"/>
      <c r="V79" s="364"/>
      <c r="W79" s="364"/>
      <c r="X79" s="364"/>
      <c r="Y79" s="364"/>
      <c r="Z79" s="364"/>
      <c r="AA79" s="364"/>
      <c r="AB79" s="288"/>
      <c r="AC79" s="288"/>
      <c r="AD79" s="289"/>
      <c r="AE79" s="289"/>
      <c r="AF79" s="290"/>
    </row>
    <row r="80" spans="1:47" ht="44.25" customHeight="1" x14ac:dyDescent="0.35">
      <c r="A80" s="307"/>
      <c r="B80" s="378"/>
      <c r="C80" s="379"/>
      <c r="D80" s="380"/>
      <c r="E80" s="380"/>
      <c r="F80" s="381"/>
      <c r="G80" s="381"/>
      <c r="H80" s="381"/>
      <c r="I80" s="381"/>
      <c r="J80" s="382"/>
      <c r="K80" s="379"/>
      <c r="L80" s="379"/>
      <c r="M80" s="379"/>
      <c r="N80" s="379"/>
      <c r="O80" s="379"/>
      <c r="P80" s="379"/>
      <c r="Q80" s="379"/>
      <c r="R80" s="379"/>
      <c r="S80" s="379"/>
      <c r="T80" s="379"/>
      <c r="U80" s="379"/>
      <c r="V80" s="379"/>
      <c r="W80" s="379"/>
      <c r="X80" s="379"/>
      <c r="Y80" s="379"/>
      <c r="Z80" s="379"/>
      <c r="AA80" s="379"/>
      <c r="AB80" s="379"/>
      <c r="AC80" s="379"/>
      <c r="AD80" s="289"/>
      <c r="AE80" s="289"/>
    </row>
    <row r="81" spans="1:32" s="310" customFormat="1" ht="39.950000000000003" customHeight="1" x14ac:dyDescent="0.25">
      <c r="A81" s="286"/>
      <c r="B81" s="383"/>
      <c r="C81" s="384"/>
      <c r="D81" s="385"/>
      <c r="E81" s="385"/>
      <c r="F81" s="385"/>
      <c r="G81" s="385"/>
      <c r="H81" s="385"/>
      <c r="I81" s="385"/>
      <c r="J81" s="385"/>
      <c r="K81" s="385"/>
      <c r="L81" s="386"/>
      <c r="M81" s="386"/>
      <c r="N81" s="386"/>
      <c r="O81" s="386"/>
      <c r="P81" s="386"/>
      <c r="Q81" s="288"/>
      <c r="R81" s="288"/>
      <c r="S81" s="288"/>
      <c r="T81" s="288"/>
      <c r="U81" s="288"/>
      <c r="V81" s="288"/>
      <c r="W81" s="288"/>
      <c r="X81" s="288"/>
      <c r="Y81" s="288"/>
      <c r="Z81" s="288"/>
      <c r="AA81" s="288"/>
      <c r="AB81" s="288"/>
      <c r="AC81" s="288"/>
      <c r="AD81" s="289"/>
      <c r="AE81" s="289"/>
      <c r="AF81" s="290"/>
    </row>
    <row r="82" spans="1:32" ht="39.950000000000003" customHeight="1" x14ac:dyDescent="0.2">
      <c r="A82" s="286"/>
      <c r="B82" s="383"/>
      <c r="C82" s="387" t="s">
        <v>381</v>
      </c>
      <c r="D82" s="388" t="s">
        <v>382</v>
      </c>
      <c r="E82" s="388"/>
      <c r="F82" s="388"/>
      <c r="G82" s="388"/>
      <c r="H82" s="388"/>
      <c r="I82" s="388"/>
      <c r="J82" s="388"/>
      <c r="K82" s="388"/>
      <c r="L82" s="388"/>
      <c r="M82" s="388"/>
      <c r="N82" s="288"/>
      <c r="O82" s="288"/>
      <c r="P82" s="288"/>
      <c r="Q82" s="288"/>
      <c r="R82" s="288"/>
      <c r="S82" s="288"/>
      <c r="T82" s="288"/>
      <c r="U82" s="288"/>
      <c r="V82" s="288"/>
      <c r="W82" s="288"/>
      <c r="X82" s="288"/>
      <c r="Y82" s="288"/>
      <c r="Z82" s="288"/>
      <c r="AA82" s="288"/>
      <c r="AB82" s="288"/>
      <c r="AC82" s="288"/>
      <c r="AD82" s="289"/>
      <c r="AE82" s="289"/>
    </row>
    <row r="83" spans="1:32" ht="39.950000000000003" customHeight="1" x14ac:dyDescent="0.2">
      <c r="A83" s="286"/>
      <c r="B83" s="383"/>
      <c r="C83" s="389" t="s">
        <v>383</v>
      </c>
      <c r="D83" s="389"/>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9"/>
      <c r="AE83" s="289"/>
    </row>
    <row r="84" spans="1:32" s="310" customFormat="1" ht="36.75" customHeight="1" x14ac:dyDescent="0.25">
      <c r="A84" s="286"/>
      <c r="B84" s="383"/>
      <c r="C84" s="384"/>
      <c r="D84" s="385"/>
      <c r="E84" s="385"/>
      <c r="F84" s="385"/>
      <c r="G84" s="385"/>
      <c r="H84" s="385"/>
      <c r="I84" s="385"/>
      <c r="J84" s="385"/>
      <c r="K84" s="385"/>
      <c r="L84" s="386"/>
      <c r="M84" s="386"/>
      <c r="N84" s="386"/>
      <c r="O84" s="386"/>
      <c r="P84" s="386"/>
      <c r="Q84" s="288"/>
      <c r="R84" s="288"/>
      <c r="S84" s="288"/>
      <c r="T84" s="288"/>
      <c r="U84" s="288"/>
      <c r="V84" s="288"/>
      <c r="W84" s="288"/>
      <c r="X84" s="288"/>
      <c r="Y84" s="288"/>
      <c r="Z84" s="288"/>
      <c r="AA84" s="288"/>
      <c r="AB84" s="288"/>
      <c r="AC84" s="288"/>
      <c r="AD84" s="289"/>
      <c r="AE84" s="289"/>
      <c r="AF84" s="290"/>
    </row>
    <row r="85" spans="1:32" s="310" customFormat="1" ht="39.950000000000003" customHeight="1" x14ac:dyDescent="0.25">
      <c r="A85" s="286"/>
      <c r="B85" s="390" t="s">
        <v>384</v>
      </c>
      <c r="C85" s="293"/>
      <c r="D85" s="286"/>
      <c r="E85" s="286"/>
      <c r="F85" s="286"/>
      <c r="G85" s="286"/>
      <c r="H85" s="286"/>
      <c r="I85" s="386"/>
      <c r="J85" s="286"/>
      <c r="K85" s="286"/>
      <c r="L85" s="386"/>
      <c r="M85" s="386"/>
      <c r="N85" s="386"/>
      <c r="O85" s="386"/>
      <c r="P85" s="386"/>
      <c r="Q85" s="288"/>
      <c r="R85" s="288"/>
      <c r="S85" s="288"/>
      <c r="T85" s="288"/>
      <c r="U85" s="288"/>
      <c r="V85" s="288"/>
      <c r="W85" s="294"/>
      <c r="X85" s="288"/>
      <c r="Y85" s="391"/>
      <c r="Z85" s="288"/>
      <c r="AA85" s="288"/>
      <c r="AB85" s="288"/>
      <c r="AC85" s="288"/>
      <c r="AD85" s="289"/>
      <c r="AE85" s="289"/>
      <c r="AF85" s="290"/>
    </row>
    <row r="86" spans="1:32" s="310" customFormat="1" ht="39.950000000000003" customHeight="1" x14ac:dyDescent="0.25">
      <c r="A86" s="286"/>
      <c r="B86" s="311"/>
      <c r="C86" s="286"/>
      <c r="D86" s="286"/>
      <c r="E86" s="286"/>
      <c r="F86" s="286"/>
      <c r="G86" s="286"/>
      <c r="H86" s="286"/>
      <c r="I86" s="386"/>
      <c r="J86" s="286"/>
      <c r="K86" s="286"/>
      <c r="L86" s="386"/>
      <c r="M86" s="386"/>
      <c r="N86" s="386"/>
      <c r="O86" s="386"/>
      <c r="P86" s="386"/>
      <c r="Q86" s="288"/>
      <c r="R86" s="288"/>
      <c r="S86" s="288"/>
      <c r="T86" s="288"/>
      <c r="U86" s="288"/>
      <c r="V86" s="288"/>
      <c r="W86" s="288"/>
      <c r="X86" s="288"/>
      <c r="Y86" s="288"/>
      <c r="Z86" s="288"/>
      <c r="AA86" s="288"/>
      <c r="AB86" s="288"/>
      <c r="AC86" s="288"/>
      <c r="AD86" s="289"/>
      <c r="AE86" s="289"/>
      <c r="AF86" s="290"/>
    </row>
    <row r="87" spans="1:32" s="310" customFormat="1" ht="39.950000000000003" customHeight="1" x14ac:dyDescent="0.25">
      <c r="A87" s="286"/>
      <c r="B87" s="308" t="s">
        <v>385</v>
      </c>
      <c r="C87" s="384"/>
      <c r="D87" s="384"/>
      <c r="E87" s="384"/>
      <c r="F87" s="384"/>
      <c r="G87" s="384"/>
      <c r="H87" s="392"/>
      <c r="I87" s="392"/>
      <c r="J87" s="392"/>
      <c r="K87" s="392"/>
      <c r="L87" s="393"/>
      <c r="M87" s="393"/>
      <c r="N87" s="315"/>
      <c r="O87" s="315"/>
      <c r="P87" s="315"/>
      <c r="Q87" s="288"/>
      <c r="R87" s="288"/>
      <c r="S87" s="288"/>
      <c r="T87" s="288"/>
      <c r="U87" s="288"/>
      <c r="V87" s="288"/>
      <c r="W87" s="288"/>
      <c r="X87" s="288"/>
      <c r="Y87" s="288"/>
      <c r="Z87" s="288"/>
      <c r="AA87" s="288"/>
      <c r="AB87" s="288"/>
      <c r="AC87" s="288"/>
      <c r="AD87" s="289"/>
      <c r="AE87" s="289"/>
      <c r="AF87" s="290"/>
    </row>
    <row r="88" spans="1:32" s="310" customFormat="1" ht="39.950000000000003" customHeight="1" x14ac:dyDescent="0.25">
      <c r="A88" s="286"/>
      <c r="B88" s="384" t="s">
        <v>386</v>
      </c>
      <c r="C88" s="384"/>
      <c r="D88" s="384"/>
      <c r="E88" s="384"/>
      <c r="F88" s="384"/>
      <c r="G88" s="384"/>
      <c r="H88" s="384"/>
      <c r="I88" s="384"/>
      <c r="J88" s="384"/>
      <c r="K88" s="384"/>
      <c r="L88" s="386"/>
      <c r="M88" s="386"/>
      <c r="N88" s="386"/>
      <c r="O88" s="386"/>
      <c r="P88" s="386"/>
      <c r="Q88" s="288"/>
      <c r="R88" s="288"/>
      <c r="S88" s="288"/>
      <c r="T88" s="288"/>
      <c r="U88" s="288"/>
      <c r="V88" s="288"/>
      <c r="W88" s="288"/>
      <c r="X88" s="288"/>
      <c r="Y88" s="288"/>
      <c r="Z88" s="288"/>
      <c r="AA88" s="288"/>
      <c r="AB88" s="288"/>
      <c r="AC88" s="288"/>
      <c r="AD88" s="289"/>
      <c r="AE88" s="289"/>
      <c r="AF88" s="290"/>
    </row>
    <row r="89" spans="1:32" s="310" customFormat="1" ht="39.950000000000003" customHeight="1" x14ac:dyDescent="0.25">
      <c r="A89" s="387" t="s">
        <v>381</v>
      </c>
      <c r="B89" s="384"/>
      <c r="C89" s="1022" t="s">
        <v>387</v>
      </c>
      <c r="D89" s="1022"/>
      <c r="E89" s="1022"/>
      <c r="F89" s="1022"/>
      <c r="G89" s="1022"/>
      <c r="H89" s="1022"/>
      <c r="I89" s="1022"/>
      <c r="J89" s="1022"/>
      <c r="K89" s="1022"/>
      <c r="L89" s="386"/>
      <c r="M89" s="386"/>
      <c r="N89" s="386"/>
      <c r="O89" s="386"/>
      <c r="P89" s="386"/>
      <c r="Q89" s="288"/>
      <c r="R89" s="288"/>
      <c r="S89" s="288"/>
      <c r="T89" s="288"/>
      <c r="U89" s="288"/>
      <c r="V89" s="288"/>
      <c r="W89" s="288"/>
      <c r="X89" s="288"/>
      <c r="Y89" s="288"/>
      <c r="Z89" s="288"/>
      <c r="AA89" s="288"/>
      <c r="AB89" s="288"/>
      <c r="AC89" s="288"/>
      <c r="AD89" s="289"/>
      <c r="AE89" s="289"/>
      <c r="AF89" s="290"/>
    </row>
    <row r="90" spans="1:32" s="310" customFormat="1" ht="39.950000000000003" customHeight="1" x14ac:dyDescent="0.2">
      <c r="A90" s="387" t="s">
        <v>388</v>
      </c>
      <c r="B90" s="1022" t="s">
        <v>389</v>
      </c>
      <c r="C90" s="1022"/>
      <c r="D90" s="1022"/>
      <c r="E90" s="1022"/>
      <c r="F90" s="1022"/>
      <c r="G90" s="1022"/>
      <c r="H90" s="1022"/>
      <c r="I90" s="1022"/>
      <c r="J90" s="1022"/>
      <c r="K90" s="1022"/>
      <c r="L90" s="1022"/>
      <c r="M90" s="1022"/>
      <c r="N90" s="1022"/>
      <c r="O90" s="1022"/>
      <c r="P90" s="1022"/>
      <c r="Q90" s="1022"/>
      <c r="R90" s="1022"/>
      <c r="S90" s="1022"/>
      <c r="T90" s="1022"/>
      <c r="U90" s="1022"/>
      <c r="V90" s="1022"/>
      <c r="W90" s="288"/>
      <c r="X90" s="288"/>
      <c r="Y90" s="288"/>
      <c r="Z90" s="288"/>
      <c r="AA90" s="288"/>
      <c r="AB90" s="288"/>
      <c r="AC90" s="288"/>
      <c r="AD90" s="289"/>
      <c r="AE90" s="289"/>
      <c r="AF90" s="290"/>
    </row>
    <row r="91" spans="1:32" s="310" customFormat="1" ht="39.950000000000003" customHeight="1" x14ac:dyDescent="0.25">
      <c r="A91" s="286"/>
      <c r="B91" s="311"/>
      <c r="C91" s="286"/>
      <c r="D91" s="286"/>
      <c r="E91" s="286"/>
      <c r="F91" s="286"/>
      <c r="G91" s="286"/>
      <c r="H91" s="286"/>
      <c r="I91" s="386"/>
      <c r="J91" s="286"/>
      <c r="K91" s="286"/>
      <c r="L91" s="386"/>
      <c r="M91" s="386"/>
      <c r="N91" s="386"/>
      <c r="O91" s="386"/>
      <c r="P91" s="386"/>
      <c r="Q91" s="288"/>
      <c r="R91" s="288"/>
      <c r="S91" s="288"/>
      <c r="T91" s="288"/>
      <c r="U91" s="288"/>
      <c r="V91" s="288"/>
      <c r="W91" s="288"/>
      <c r="X91" s="288"/>
      <c r="Y91" s="288"/>
      <c r="Z91" s="288"/>
      <c r="AA91" s="288"/>
      <c r="AB91" s="288"/>
      <c r="AC91" s="288"/>
      <c r="AD91" s="289"/>
      <c r="AE91" s="289"/>
      <c r="AF91" s="290"/>
    </row>
  </sheetData>
  <mergeCells count="11">
    <mergeCell ref="B90:V90"/>
    <mergeCell ref="T2:W3"/>
    <mergeCell ref="B7:C7"/>
    <mergeCell ref="B10:S10"/>
    <mergeCell ref="T9:AA10"/>
    <mergeCell ref="C89:K89"/>
    <mergeCell ref="AB9:AC10"/>
    <mergeCell ref="AD9:AD10"/>
    <mergeCell ref="X12:Y13"/>
    <mergeCell ref="Z12:Z13"/>
    <mergeCell ref="AA12:AA13"/>
  </mergeCells>
  <hyperlinks>
    <hyperlink ref="C89" r:id="rId1" display="http://www.excel-downloads.com/forum/111720-space.html" xr:uid="{6C39AFBA-2F4A-48DD-9D54-6F2B66002CB2}"/>
    <hyperlink ref="B90" r:id="rId2" xr:uid="{CFD4A10B-7FD9-4F9A-9902-CA7B90E0A078}"/>
    <hyperlink ref="B82" r:id="rId3" display="Les unités pifométriques" xr:uid="{8CBC7473-88FF-4ED2-BFED-3F54540A18B6}"/>
    <hyperlink ref="D82" r:id="rId4" xr:uid="{2BB24BEB-2688-4FB3-96E0-108A57D3DCE4}"/>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EDC34-E09A-4CF1-B8FD-97F503A4EB76}">
  <dimension ref="A2:B321"/>
  <sheetViews>
    <sheetView workbookViewId="0">
      <selection activeCell="D26" sqref="D26"/>
    </sheetView>
  </sheetViews>
  <sheetFormatPr baseColWidth="10" defaultRowHeight="12.75" x14ac:dyDescent="0.2"/>
  <cols>
    <col min="1" max="1" width="11.42578125" style="6"/>
    <col min="2" max="2" width="129.42578125" style="6" customWidth="1"/>
    <col min="3" max="16384" width="11.42578125" style="6"/>
  </cols>
  <sheetData>
    <row r="2" spans="1:2" ht="31.5" x14ac:dyDescent="0.2">
      <c r="B2" s="522" t="s">
        <v>618</v>
      </c>
    </row>
    <row r="3" spans="1:2" ht="28.5" x14ac:dyDescent="0.45">
      <c r="A3" s="523"/>
      <c r="B3" s="524" t="s">
        <v>619</v>
      </c>
    </row>
    <row r="4" spans="1:2" ht="31.5" x14ac:dyDescent="0.45">
      <c r="A4" s="523"/>
      <c r="B4" s="522" t="s">
        <v>620</v>
      </c>
    </row>
    <row r="5" spans="1:2" ht="23.25" x14ac:dyDescent="0.35">
      <c r="A5" s="525"/>
      <c r="B5" s="526" t="s">
        <v>621</v>
      </c>
    </row>
    <row r="6" spans="1:2" ht="49.5" x14ac:dyDescent="0.2">
      <c r="B6" s="527" t="s">
        <v>622</v>
      </c>
    </row>
    <row r="7" spans="1:2" ht="50.25" customHeight="1" x14ac:dyDescent="0.2">
      <c r="B7" s="528"/>
    </row>
    <row r="8" spans="1:2" ht="15" x14ac:dyDescent="0.2">
      <c r="B8" s="528" t="s">
        <v>623</v>
      </c>
    </row>
    <row r="9" spans="1:2" x14ac:dyDescent="0.2">
      <c r="B9" s="529"/>
    </row>
    <row r="10" spans="1:2" ht="15" x14ac:dyDescent="0.2">
      <c r="B10" s="530" t="s">
        <v>624</v>
      </c>
    </row>
    <row r="11" spans="1:2" x14ac:dyDescent="0.2">
      <c r="B11" s="529"/>
    </row>
    <row r="12" spans="1:2" ht="15" x14ac:dyDescent="0.2">
      <c r="B12" s="530" t="s">
        <v>625</v>
      </c>
    </row>
    <row r="14" spans="1:2" ht="15" x14ac:dyDescent="0.2">
      <c r="B14" s="528" t="s">
        <v>626</v>
      </c>
    </row>
    <row r="15" spans="1:2" ht="15" x14ac:dyDescent="0.2">
      <c r="B15" s="530"/>
    </row>
    <row r="16" spans="1:2" ht="15" x14ac:dyDescent="0.2">
      <c r="B16" s="530" t="s">
        <v>627</v>
      </c>
    </row>
    <row r="17" spans="2:2" ht="15" x14ac:dyDescent="0.2">
      <c r="B17" s="530" t="s">
        <v>628</v>
      </c>
    </row>
    <row r="18" spans="2:2" x14ac:dyDescent="0.2">
      <c r="B18" s="529"/>
    </row>
    <row r="19" spans="2:2" ht="15" x14ac:dyDescent="0.2">
      <c r="B19" s="530" t="s">
        <v>629</v>
      </c>
    </row>
    <row r="20" spans="2:2" x14ac:dyDescent="0.2">
      <c r="B20" s="529"/>
    </row>
    <row r="21" spans="2:2" ht="15" x14ac:dyDescent="0.2">
      <c r="B21" s="530" t="s">
        <v>630</v>
      </c>
    </row>
    <row r="22" spans="2:2" x14ac:dyDescent="0.2">
      <c r="B22" s="529"/>
    </row>
    <row r="23" spans="2:2" ht="15" x14ac:dyDescent="0.2">
      <c r="B23" s="530" t="s">
        <v>631</v>
      </c>
    </row>
    <row r="24" spans="2:2" x14ac:dyDescent="0.2">
      <c r="B24" s="529"/>
    </row>
    <row r="25" spans="2:2" ht="15" x14ac:dyDescent="0.2">
      <c r="B25" s="530" t="s">
        <v>632</v>
      </c>
    </row>
    <row r="26" spans="2:2" x14ac:dyDescent="0.2">
      <c r="B26" s="529"/>
    </row>
    <row r="27" spans="2:2" x14ac:dyDescent="0.2">
      <c r="B27" s="529"/>
    </row>
    <row r="28" spans="2:2" x14ac:dyDescent="0.2">
      <c r="B28" s="529"/>
    </row>
    <row r="29" spans="2:2" ht="15" x14ac:dyDescent="0.2">
      <c r="B29" s="530" t="s">
        <v>633</v>
      </c>
    </row>
    <row r="30" spans="2:2" ht="15" x14ac:dyDescent="0.2">
      <c r="B30" s="530"/>
    </row>
    <row r="31" spans="2:2" ht="15" x14ac:dyDescent="0.2">
      <c r="B31" s="530" t="s">
        <v>634</v>
      </c>
    </row>
    <row r="32" spans="2:2" ht="15" x14ac:dyDescent="0.2">
      <c r="B32" s="530" t="s">
        <v>635</v>
      </c>
    </row>
    <row r="33" spans="2:2" ht="15" x14ac:dyDescent="0.2">
      <c r="B33" s="530"/>
    </row>
    <row r="34" spans="2:2" ht="15" x14ac:dyDescent="0.2">
      <c r="B34" s="530" t="s">
        <v>636</v>
      </c>
    </row>
    <row r="35" spans="2:2" ht="15" x14ac:dyDescent="0.2">
      <c r="B35" s="530" t="s">
        <v>637</v>
      </c>
    </row>
    <row r="36" spans="2:2" ht="15" x14ac:dyDescent="0.2">
      <c r="B36" s="530"/>
    </row>
    <row r="37" spans="2:2" ht="15" x14ac:dyDescent="0.2">
      <c r="B37" s="530" t="s">
        <v>638</v>
      </c>
    </row>
    <row r="38" spans="2:2" ht="15" x14ac:dyDescent="0.2">
      <c r="B38" s="530" t="s">
        <v>190</v>
      </c>
    </row>
    <row r="39" spans="2:2" ht="15" x14ac:dyDescent="0.2">
      <c r="B39" s="530"/>
    </row>
    <row r="40" spans="2:2" ht="15" x14ac:dyDescent="0.2">
      <c r="B40" s="530" t="s">
        <v>639</v>
      </c>
    </row>
    <row r="41" spans="2:2" ht="15" x14ac:dyDescent="0.2">
      <c r="B41" s="530" t="s">
        <v>640</v>
      </c>
    </row>
    <row r="42" spans="2:2" x14ac:dyDescent="0.2">
      <c r="B42" s="529"/>
    </row>
    <row r="43" spans="2:2" ht="15" x14ac:dyDescent="0.2">
      <c r="B43" s="530" t="s">
        <v>641</v>
      </c>
    </row>
    <row r="44" spans="2:2" x14ac:dyDescent="0.2">
      <c r="B44" s="529"/>
    </row>
    <row r="45" spans="2:2" x14ac:dyDescent="0.2">
      <c r="B45" s="529"/>
    </row>
    <row r="46" spans="2:2" x14ac:dyDescent="0.2">
      <c r="B46" s="529"/>
    </row>
    <row r="47" spans="2:2" ht="15" x14ac:dyDescent="0.2">
      <c r="B47" s="530" t="s">
        <v>642</v>
      </c>
    </row>
    <row r="48" spans="2:2" ht="15" x14ac:dyDescent="0.2">
      <c r="B48" s="530"/>
    </row>
    <row r="49" spans="2:2" ht="15" x14ac:dyDescent="0.2">
      <c r="B49" s="530" t="s">
        <v>643</v>
      </c>
    </row>
    <row r="50" spans="2:2" ht="15" x14ac:dyDescent="0.2">
      <c r="B50" s="530" t="s">
        <v>644</v>
      </c>
    </row>
    <row r="51" spans="2:2" ht="15" x14ac:dyDescent="0.2">
      <c r="B51" s="530"/>
    </row>
    <row r="52" spans="2:2" ht="15" x14ac:dyDescent="0.2">
      <c r="B52" s="530" t="s">
        <v>636</v>
      </c>
    </row>
    <row r="53" spans="2:2" ht="15" x14ac:dyDescent="0.2">
      <c r="B53" s="530" t="s">
        <v>637</v>
      </c>
    </row>
    <row r="54" spans="2:2" ht="15" x14ac:dyDescent="0.2">
      <c r="B54" s="530"/>
    </row>
    <row r="55" spans="2:2" ht="15" x14ac:dyDescent="0.2">
      <c r="B55" s="530" t="s">
        <v>645</v>
      </c>
    </row>
    <row r="56" spans="2:2" ht="15" x14ac:dyDescent="0.2">
      <c r="B56" s="530" t="s">
        <v>190</v>
      </c>
    </row>
    <row r="57" spans="2:2" ht="15" x14ac:dyDescent="0.2">
      <c r="B57" s="530"/>
    </row>
    <row r="58" spans="2:2" ht="15" x14ac:dyDescent="0.2">
      <c r="B58" s="530" t="s">
        <v>646</v>
      </c>
    </row>
    <row r="59" spans="2:2" ht="15" x14ac:dyDescent="0.2">
      <c r="B59" s="530" t="s">
        <v>640</v>
      </c>
    </row>
    <row r="60" spans="2:2" x14ac:dyDescent="0.2">
      <c r="B60" s="529"/>
    </row>
    <row r="61" spans="2:2" ht="15" x14ac:dyDescent="0.2">
      <c r="B61" s="530" t="s">
        <v>647</v>
      </c>
    </row>
    <row r="62" spans="2:2" x14ac:dyDescent="0.2">
      <c r="B62" s="529"/>
    </row>
    <row r="63" spans="2:2" x14ac:dyDescent="0.2">
      <c r="B63" s="529"/>
    </row>
    <row r="64" spans="2:2" x14ac:dyDescent="0.2">
      <c r="B64" s="529"/>
    </row>
    <row r="65" spans="2:2" ht="15" x14ac:dyDescent="0.2">
      <c r="B65" s="530" t="s">
        <v>648</v>
      </c>
    </row>
    <row r="66" spans="2:2" x14ac:dyDescent="0.2">
      <c r="B66" s="529"/>
    </row>
    <row r="67" spans="2:2" ht="15" x14ac:dyDescent="0.2">
      <c r="B67" s="530" t="s">
        <v>649</v>
      </c>
    </row>
    <row r="68" spans="2:2" ht="15" x14ac:dyDescent="0.2">
      <c r="B68" s="530"/>
    </row>
    <row r="69" spans="2:2" ht="15" x14ac:dyDescent="0.2">
      <c r="B69" s="530"/>
    </row>
    <row r="70" spans="2:2" ht="48.75" customHeight="1" x14ac:dyDescent="0.2">
      <c r="B70" s="530"/>
    </row>
    <row r="71" spans="2:2" ht="15" x14ac:dyDescent="0.2">
      <c r="B71" s="530" t="s">
        <v>650</v>
      </c>
    </row>
    <row r="72" spans="2:2" ht="15" x14ac:dyDescent="0.2">
      <c r="B72" s="530" t="s">
        <v>190</v>
      </c>
    </row>
    <row r="73" spans="2:2" x14ac:dyDescent="0.2">
      <c r="B73" s="529"/>
    </row>
    <row r="74" spans="2:2" ht="15" x14ac:dyDescent="0.2">
      <c r="B74" s="530" t="s">
        <v>651</v>
      </c>
    </row>
    <row r="75" spans="2:2" ht="15" x14ac:dyDescent="0.2">
      <c r="B75" s="530"/>
    </row>
    <row r="76" spans="2:2" ht="15" x14ac:dyDescent="0.2">
      <c r="B76" s="530" t="s">
        <v>652</v>
      </c>
    </row>
    <row r="77" spans="2:2" ht="15" x14ac:dyDescent="0.2">
      <c r="B77" s="530" t="s">
        <v>653</v>
      </c>
    </row>
    <row r="78" spans="2:2" ht="15" x14ac:dyDescent="0.2">
      <c r="B78" s="530" t="s">
        <v>654</v>
      </c>
    </row>
    <row r="79" spans="2:2" x14ac:dyDescent="0.2">
      <c r="B79" s="529"/>
    </row>
    <row r="80" spans="2:2" x14ac:dyDescent="0.2">
      <c r="B80" s="529"/>
    </row>
    <row r="81" spans="2:2" x14ac:dyDescent="0.2">
      <c r="B81" s="529"/>
    </row>
    <row r="82" spans="2:2" ht="15" x14ac:dyDescent="0.2">
      <c r="B82" s="530" t="s">
        <v>655</v>
      </c>
    </row>
    <row r="83" spans="2:2" x14ac:dyDescent="0.2">
      <c r="B83" s="529"/>
    </row>
    <row r="84" spans="2:2" ht="15" x14ac:dyDescent="0.2">
      <c r="B84" s="530" t="s">
        <v>656</v>
      </c>
    </row>
    <row r="85" spans="2:2" x14ac:dyDescent="0.2">
      <c r="B85" s="529"/>
    </row>
    <row r="86" spans="2:2" ht="15" x14ac:dyDescent="0.2">
      <c r="B86" s="530" t="s">
        <v>657</v>
      </c>
    </row>
    <row r="87" spans="2:2" x14ac:dyDescent="0.2">
      <c r="B87" s="529"/>
    </row>
    <row r="88" spans="2:2" ht="15" x14ac:dyDescent="0.2">
      <c r="B88" s="530" t="s">
        <v>658</v>
      </c>
    </row>
    <row r="94" spans="2:2" ht="49.5" x14ac:dyDescent="0.2">
      <c r="B94" s="531" t="s">
        <v>659</v>
      </c>
    </row>
    <row r="95" spans="2:2" ht="85.5" customHeight="1" thickBot="1" x14ac:dyDescent="0.25">
      <c r="B95" s="532" t="s">
        <v>660</v>
      </c>
    </row>
    <row r="120" spans="2:2" ht="56.25" x14ac:dyDescent="0.2">
      <c r="B120" s="533" t="s">
        <v>661</v>
      </c>
    </row>
    <row r="121" spans="2:2" ht="37.5" x14ac:dyDescent="0.2">
      <c r="B121" s="533" t="s">
        <v>662</v>
      </c>
    </row>
    <row r="122" spans="2:2" ht="37.5" x14ac:dyDescent="0.2">
      <c r="B122" s="533" t="s">
        <v>663</v>
      </c>
    </row>
    <row r="124" spans="2:2" ht="23.25" x14ac:dyDescent="0.2">
      <c r="B124" s="534" t="s">
        <v>664</v>
      </c>
    </row>
    <row r="149" spans="2:2" ht="37.5" x14ac:dyDescent="0.2">
      <c r="B149" s="533" t="s">
        <v>665</v>
      </c>
    </row>
    <row r="150" spans="2:2" ht="56.25" x14ac:dyDescent="0.2">
      <c r="B150" s="533" t="s">
        <v>666</v>
      </c>
    </row>
    <row r="151" spans="2:2" ht="23.25" x14ac:dyDescent="0.2">
      <c r="B151" s="534" t="s">
        <v>667</v>
      </c>
    </row>
    <row r="175" spans="2:2" ht="37.5" x14ac:dyDescent="0.2">
      <c r="B175" s="533" t="s">
        <v>668</v>
      </c>
    </row>
    <row r="176" spans="2:2" ht="37.5" x14ac:dyDescent="0.2">
      <c r="B176" s="533" t="s">
        <v>669</v>
      </c>
    </row>
    <row r="177" spans="2:2" ht="37.5" x14ac:dyDescent="0.2">
      <c r="B177" s="533" t="s">
        <v>670</v>
      </c>
    </row>
    <row r="179" spans="2:2" ht="23.25" x14ac:dyDescent="0.2">
      <c r="B179" s="534" t="s">
        <v>671</v>
      </c>
    </row>
    <row r="204" spans="2:2" ht="37.5" x14ac:dyDescent="0.2">
      <c r="B204" s="533" t="s">
        <v>672</v>
      </c>
    </row>
    <row r="205" spans="2:2" ht="56.25" x14ac:dyDescent="0.2">
      <c r="B205" s="533" t="s">
        <v>673</v>
      </c>
    </row>
    <row r="206" spans="2:2" ht="37.5" x14ac:dyDescent="0.2">
      <c r="B206" s="533" t="s">
        <v>674</v>
      </c>
    </row>
    <row r="207" spans="2:2" ht="75" x14ac:dyDescent="0.2">
      <c r="B207" s="533" t="s">
        <v>675</v>
      </c>
    </row>
    <row r="209" spans="2:2" ht="18.75" x14ac:dyDescent="0.3">
      <c r="B209" s="535" t="s">
        <v>676</v>
      </c>
    </row>
    <row r="212" spans="2:2" ht="15.75" x14ac:dyDescent="0.2">
      <c r="B212" s="536" t="s">
        <v>677</v>
      </c>
    </row>
    <row r="213" spans="2:2" x14ac:dyDescent="0.2">
      <c r="B213" s="537">
        <v>42329</v>
      </c>
    </row>
    <row r="214" spans="2:2" x14ac:dyDescent="0.2">
      <c r="B214" s="538" t="s">
        <v>678</v>
      </c>
    </row>
    <row r="215" spans="2:2" x14ac:dyDescent="0.2">
      <c r="B215" s="539" t="s">
        <v>679</v>
      </c>
    </row>
    <row r="216" spans="2:2" ht="24" x14ac:dyDescent="0.2">
      <c r="B216" s="540" t="s">
        <v>680</v>
      </c>
    </row>
    <row r="217" spans="2:2" ht="17.25" x14ac:dyDescent="0.2">
      <c r="B217" s="541" t="s">
        <v>681</v>
      </c>
    </row>
    <row r="218" spans="2:2" ht="36" x14ac:dyDescent="0.2">
      <c r="B218" s="540" t="s">
        <v>682</v>
      </c>
    </row>
    <row r="219" spans="2:2" ht="48" x14ac:dyDescent="0.2">
      <c r="B219" s="540" t="s">
        <v>683</v>
      </c>
    </row>
    <row r="238" spans="2:2" ht="24" x14ac:dyDescent="0.2">
      <c r="B238" s="540" t="s">
        <v>684</v>
      </c>
    </row>
    <row r="239" spans="2:2" ht="17.25" x14ac:dyDescent="0.2">
      <c r="B239" s="541" t="s">
        <v>685</v>
      </c>
    </row>
    <row r="240" spans="2:2" ht="36" x14ac:dyDescent="0.2">
      <c r="B240" s="540" t="s">
        <v>686</v>
      </c>
    </row>
    <row r="241" spans="2:2" x14ac:dyDescent="0.2">
      <c r="B241" s="540" t="s">
        <v>687</v>
      </c>
    </row>
    <row r="242" spans="2:2" x14ac:dyDescent="0.2">
      <c r="B242" s="540" t="s">
        <v>688</v>
      </c>
    </row>
    <row r="263" spans="2:2" x14ac:dyDescent="0.2">
      <c r="B263" s="540" t="s">
        <v>689</v>
      </c>
    </row>
    <row r="264" spans="2:2" ht="17.25" x14ac:dyDescent="0.2">
      <c r="B264" s="541" t="s">
        <v>690</v>
      </c>
    </row>
    <row r="265" spans="2:2" ht="36" x14ac:dyDescent="0.2">
      <c r="B265" s="540" t="s">
        <v>691</v>
      </c>
    </row>
    <row r="266" spans="2:2" x14ac:dyDescent="0.2">
      <c r="B266" s="540" t="s">
        <v>692</v>
      </c>
    </row>
    <row r="267" spans="2:2" x14ac:dyDescent="0.2">
      <c r="B267" s="540" t="s">
        <v>693</v>
      </c>
    </row>
    <row r="291" spans="2:2" ht="17.25" x14ac:dyDescent="0.2">
      <c r="B291" s="541" t="s">
        <v>694</v>
      </c>
    </row>
    <row r="292" spans="2:2" ht="36" x14ac:dyDescent="0.2">
      <c r="B292" s="540" t="s">
        <v>695</v>
      </c>
    </row>
    <row r="293" spans="2:2" x14ac:dyDescent="0.2">
      <c r="B293" s="540" t="s">
        <v>696</v>
      </c>
    </row>
    <row r="294" spans="2:2" x14ac:dyDescent="0.2">
      <c r="B294" s="540" t="s">
        <v>697</v>
      </c>
    </row>
    <row r="321" spans="2:2" x14ac:dyDescent="0.2">
      <c r="B321" s="542" t="s">
        <v>698</v>
      </c>
    </row>
  </sheetData>
  <hyperlinks>
    <hyperlink ref="B3" r:id="rId1" xr:uid="{ACE2237C-B781-4EC7-AFCD-DE471D5411E5}"/>
    <hyperlink ref="B5" r:id="rId2" xr:uid="{37AFEB4F-02A4-476A-B56E-E94813675E72}"/>
  </hyperlinks>
  <pageMargins left="0.7" right="0.7" top="0.75" bottom="0.75" header="0.3" footer="0.3"/>
  <pageSetup paperSize="9"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ECB28-E30C-4507-AEE7-DCEB7719E6B3}">
  <dimension ref="A1:AR227"/>
  <sheetViews>
    <sheetView zoomScale="75" zoomScaleNormal="75" workbookViewId="0">
      <selection activeCell="N19" sqref="N19"/>
    </sheetView>
  </sheetViews>
  <sheetFormatPr baseColWidth="10" defaultRowHeight="12.75" x14ac:dyDescent="0.2"/>
  <cols>
    <col min="1" max="27" width="15.7109375" style="290" customWidth="1"/>
    <col min="28" max="16384" width="11.42578125" style="290"/>
  </cols>
  <sheetData>
    <row r="1" spans="1:33" ht="30" customHeight="1" x14ac:dyDescent="0.2">
      <c r="A1" s="543">
        <f t="shared" ref="A1:AA1" ca="1" si="0">CELL("largeur",A1)</f>
        <v>15</v>
      </c>
      <c r="B1" s="543">
        <f t="shared" ca="1" si="0"/>
        <v>15</v>
      </c>
      <c r="C1" s="543">
        <f t="shared" ca="1" si="0"/>
        <v>15</v>
      </c>
      <c r="D1" s="543">
        <f t="shared" ca="1" si="0"/>
        <v>15</v>
      </c>
      <c r="E1" s="543">
        <f t="shared" ca="1" si="0"/>
        <v>15</v>
      </c>
      <c r="F1" s="543">
        <f t="shared" ca="1" si="0"/>
        <v>15</v>
      </c>
      <c r="G1" s="543">
        <f t="shared" ca="1" si="0"/>
        <v>15</v>
      </c>
      <c r="H1" s="543">
        <f t="shared" ca="1" si="0"/>
        <v>15</v>
      </c>
      <c r="I1" s="543">
        <f t="shared" ca="1" si="0"/>
        <v>15</v>
      </c>
      <c r="J1" s="543">
        <f t="shared" ca="1" si="0"/>
        <v>15</v>
      </c>
      <c r="K1" s="543">
        <f t="shared" ca="1" si="0"/>
        <v>15</v>
      </c>
      <c r="L1" s="543">
        <f t="shared" ca="1" si="0"/>
        <v>15</v>
      </c>
      <c r="M1" s="543">
        <f t="shared" ca="1" si="0"/>
        <v>15</v>
      </c>
      <c r="N1" s="543">
        <f t="shared" ca="1" si="0"/>
        <v>15</v>
      </c>
      <c r="O1" s="543">
        <f t="shared" ca="1" si="0"/>
        <v>15</v>
      </c>
      <c r="P1" s="543">
        <f t="shared" ca="1" si="0"/>
        <v>15</v>
      </c>
      <c r="Q1" s="543">
        <f t="shared" ca="1" si="0"/>
        <v>15</v>
      </c>
      <c r="R1" s="543">
        <f t="shared" ca="1" si="0"/>
        <v>15</v>
      </c>
      <c r="S1" s="543">
        <f t="shared" ca="1" si="0"/>
        <v>15</v>
      </c>
      <c r="T1" s="543">
        <f t="shared" ca="1" si="0"/>
        <v>15</v>
      </c>
      <c r="U1" s="543">
        <f t="shared" ca="1" si="0"/>
        <v>15</v>
      </c>
      <c r="V1" s="543">
        <f t="shared" ca="1" si="0"/>
        <v>15</v>
      </c>
      <c r="W1" s="543">
        <f t="shared" ca="1" si="0"/>
        <v>15</v>
      </c>
      <c r="X1" s="543">
        <f t="shared" ca="1" si="0"/>
        <v>15</v>
      </c>
      <c r="Y1" s="543">
        <f t="shared" ca="1" si="0"/>
        <v>15</v>
      </c>
      <c r="Z1" s="543">
        <f t="shared" ca="1" si="0"/>
        <v>15</v>
      </c>
      <c r="AA1" s="543">
        <f t="shared" ca="1" si="0"/>
        <v>15</v>
      </c>
    </row>
    <row r="2" spans="1:33" ht="30" customHeight="1" x14ac:dyDescent="0.2">
      <c r="A2" s="286"/>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row>
    <row r="3" spans="1:33" ht="30" customHeight="1" x14ac:dyDescent="0.25">
      <c r="A3" s="286"/>
      <c r="B3" s="291" t="s">
        <v>699</v>
      </c>
      <c r="C3" s="286"/>
      <c r="D3" s="286"/>
      <c r="E3" s="286"/>
      <c r="F3" s="286"/>
      <c r="G3" s="286"/>
      <c r="H3" s="286"/>
      <c r="I3" s="544"/>
      <c r="J3" s="286"/>
      <c r="K3" s="286"/>
      <c r="L3" s="544"/>
      <c r="M3" s="544"/>
      <c r="N3" s="544"/>
      <c r="O3" s="544"/>
      <c r="P3" s="295" t="s">
        <v>700</v>
      </c>
      <c r="Q3" s="288"/>
      <c r="R3" s="288"/>
      <c r="S3" s="288"/>
      <c r="T3" s="288"/>
      <c r="U3" s="295"/>
      <c r="V3" s="288"/>
      <c r="W3" s="288"/>
      <c r="X3" s="288"/>
      <c r="Y3" s="288"/>
      <c r="Z3" s="288"/>
      <c r="AA3" s="288"/>
    </row>
    <row r="4" spans="1:33" ht="30" customHeight="1" x14ac:dyDescent="0.2">
      <c r="A4" s="286"/>
      <c r="B4" s="291" t="s">
        <v>701</v>
      </c>
      <c r="C4" s="288"/>
      <c r="D4" s="288"/>
      <c r="E4" s="288"/>
      <c r="F4" s="288"/>
      <c r="G4" s="288"/>
      <c r="H4" s="288"/>
      <c r="I4" s="288"/>
      <c r="J4" s="288"/>
      <c r="K4" s="288"/>
      <c r="L4" s="288"/>
      <c r="M4" s="288"/>
      <c r="N4" s="288"/>
      <c r="O4" s="288"/>
      <c r="P4" s="295" t="s">
        <v>702</v>
      </c>
      <c r="Q4" s="288"/>
      <c r="R4" s="288"/>
      <c r="S4" s="288"/>
      <c r="T4" s="288"/>
      <c r="U4" s="295"/>
      <c r="V4" s="288"/>
      <c r="W4" s="288"/>
      <c r="X4" s="288"/>
      <c r="Y4" s="288"/>
      <c r="Z4" s="288"/>
      <c r="AA4" s="288"/>
    </row>
    <row r="5" spans="1:33" ht="30" customHeight="1" x14ac:dyDescent="0.2">
      <c r="A5" s="286"/>
      <c r="B5" s="288"/>
      <c r="C5" s="288"/>
      <c r="D5" s="288"/>
      <c r="E5" s="288"/>
      <c r="F5" s="288"/>
      <c r="G5" s="288"/>
      <c r="H5" s="288"/>
      <c r="I5" s="288"/>
      <c r="J5" s="288"/>
      <c r="K5" s="288"/>
      <c r="L5" s="288"/>
      <c r="M5" s="288"/>
      <c r="N5" s="288"/>
      <c r="O5" s="288"/>
      <c r="P5" s="288"/>
      <c r="Q5" s="288"/>
      <c r="R5" s="288"/>
      <c r="S5" s="288"/>
      <c r="T5" s="288"/>
      <c r="U5" s="288"/>
      <c r="V5" s="288"/>
      <c r="W5" s="288"/>
      <c r="X5" s="288"/>
      <c r="Y5" s="288"/>
      <c r="Z5" s="288"/>
      <c r="AA5" s="288"/>
    </row>
    <row r="6" spans="1:33" s="310" customFormat="1" ht="40.5" customHeight="1" x14ac:dyDescent="0.25">
      <c r="A6" s="286"/>
      <c r="B6" s="311"/>
      <c r="C6" s="545" t="s">
        <v>703</v>
      </c>
      <c r="D6" s="288"/>
      <c r="E6" s="288"/>
      <c r="F6" s="288"/>
      <c r="G6" s="288"/>
      <c r="H6" s="288"/>
      <c r="I6" s="288"/>
      <c r="J6" s="288"/>
      <c r="K6" s="288"/>
      <c r="L6" s="288"/>
      <c r="M6" s="544"/>
      <c r="N6" s="288"/>
      <c r="O6" s="288"/>
      <c r="P6" s="288"/>
      <c r="Q6" s="288"/>
      <c r="R6" s="288"/>
      <c r="S6" s="288"/>
      <c r="T6" s="288"/>
      <c r="U6" s="288"/>
      <c r="V6" s="288"/>
      <c r="W6" s="288"/>
      <c r="X6" s="288"/>
      <c r="Y6" s="288"/>
      <c r="Z6" s="288"/>
      <c r="AA6" s="288"/>
      <c r="AG6" s="290"/>
    </row>
    <row r="7" spans="1:33" s="310" customFormat="1" ht="40.5" customHeight="1" x14ac:dyDescent="0.25">
      <c r="A7" s="286"/>
      <c r="B7" s="311"/>
      <c r="C7" s="308"/>
      <c r="D7" s="288"/>
      <c r="E7" s="546" t="s">
        <v>704</v>
      </c>
      <c r="F7" s="288"/>
      <c r="G7" s="547" t="s">
        <v>705</v>
      </c>
      <c r="H7" s="288"/>
      <c r="I7" s="288"/>
      <c r="J7" s="288"/>
      <c r="K7" s="288"/>
      <c r="L7" s="546" t="s">
        <v>704</v>
      </c>
      <c r="M7" s="288"/>
      <c r="N7" s="547" t="s">
        <v>705</v>
      </c>
      <c r="O7" s="288"/>
      <c r="P7" s="288"/>
      <c r="Q7" s="288"/>
      <c r="R7" s="288"/>
      <c r="S7" s="288"/>
      <c r="T7" s="288"/>
      <c r="U7" s="288"/>
      <c r="V7" s="288"/>
      <c r="W7" s="288"/>
      <c r="X7" s="288"/>
      <c r="Y7" s="288"/>
      <c r="Z7" s="288"/>
      <c r="AA7" s="288"/>
      <c r="AG7" s="290"/>
    </row>
    <row r="8" spans="1:33" s="310" customFormat="1" ht="40.5" customHeight="1" x14ac:dyDescent="0.2">
      <c r="A8" s="286"/>
      <c r="B8" s="311"/>
      <c r="C8" s="303"/>
      <c r="D8" s="548" t="s">
        <v>706</v>
      </c>
      <c r="E8" s="549">
        <f>COLUMN()</f>
        <v>5</v>
      </c>
      <c r="F8" s="288"/>
      <c r="G8" s="550" t="str">
        <f ca="1">_xlfn.FORMULATEXT(E8)</f>
        <v>=COLONNE()</v>
      </c>
      <c r="H8" s="551"/>
      <c r="I8" s="288"/>
      <c r="J8" s="548"/>
      <c r="K8" s="548" t="s">
        <v>707</v>
      </c>
      <c r="L8" s="552" t="str">
        <f>ADDRESS(ROW(),COLUMN(),4)</f>
        <v>L8</v>
      </c>
      <c r="M8" s="288"/>
      <c r="N8" s="550" t="str">
        <f ca="1">_xlfn.FORMULATEXT(L8)</f>
        <v>=ADRESSE(LIGNE();COLONNE();4)</v>
      </c>
      <c r="O8" s="288"/>
      <c r="P8" s="288"/>
      <c r="Q8" s="288"/>
      <c r="R8" s="551"/>
      <c r="S8" s="551"/>
      <c r="T8" s="551"/>
      <c r="U8" s="288"/>
      <c r="V8" s="288"/>
      <c r="W8" s="288"/>
      <c r="X8" s="288"/>
      <c r="Y8" s="288"/>
      <c r="Z8" s="288"/>
      <c r="AA8" s="288"/>
      <c r="AG8" s="290"/>
    </row>
    <row r="9" spans="1:33" s="310" customFormat="1" ht="40.5" customHeight="1" x14ac:dyDescent="0.25">
      <c r="A9" s="286"/>
      <c r="B9" s="311"/>
      <c r="C9" s="288"/>
      <c r="D9" s="288"/>
      <c r="E9" s="546" t="s">
        <v>704</v>
      </c>
      <c r="F9" s="288"/>
      <c r="G9" s="547" t="s">
        <v>705</v>
      </c>
      <c r="H9" s="288"/>
      <c r="I9" s="288"/>
      <c r="J9" s="544"/>
      <c r="K9" s="288"/>
      <c r="L9" s="546" t="s">
        <v>704</v>
      </c>
      <c r="M9" s="288"/>
      <c r="N9" s="547" t="s">
        <v>705</v>
      </c>
      <c r="O9" s="288"/>
      <c r="P9" s="288"/>
      <c r="Q9" s="288"/>
      <c r="R9" s="288"/>
      <c r="S9" s="288"/>
      <c r="T9" s="288"/>
      <c r="U9" s="288"/>
      <c r="V9" s="288"/>
      <c r="W9" s="288"/>
      <c r="X9" s="288"/>
      <c r="Y9" s="288"/>
      <c r="Z9" s="288"/>
      <c r="AA9" s="288"/>
      <c r="AG9" s="290"/>
    </row>
    <row r="10" spans="1:33" s="310" customFormat="1" ht="40.5" customHeight="1" x14ac:dyDescent="0.2">
      <c r="A10" s="286"/>
      <c r="B10" s="311"/>
      <c r="C10" s="303"/>
      <c r="D10" s="548" t="s">
        <v>708</v>
      </c>
      <c r="E10" s="553">
        <f>ROW()</f>
        <v>10</v>
      </c>
      <c r="F10" s="288"/>
      <c r="G10" s="550" t="str">
        <f ca="1">_xlfn.FORMULATEXT(E10)</f>
        <v>=LIGNE()</v>
      </c>
      <c r="H10" s="551"/>
      <c r="I10" s="288"/>
      <c r="J10" s="303"/>
      <c r="K10" s="548" t="s">
        <v>709</v>
      </c>
      <c r="L10" s="543">
        <f t="shared" ref="L10" ca="1" si="1">CELL("largeur",L10)</f>
        <v>15</v>
      </c>
      <c r="M10" s="288"/>
      <c r="N10" s="550" t="str">
        <f ca="1">_xlfn.FORMULATEXT(L10)</f>
        <v>=CELLULE("largeur";L10)</v>
      </c>
      <c r="O10" s="288"/>
      <c r="P10" s="288"/>
      <c r="Q10" s="288"/>
      <c r="R10" s="551"/>
      <c r="S10" s="551"/>
      <c r="T10" s="551"/>
      <c r="U10" s="288"/>
      <c r="V10" s="288"/>
      <c r="W10" s="288"/>
      <c r="X10" s="288"/>
      <c r="Y10" s="288"/>
      <c r="Z10" s="288"/>
      <c r="AA10" s="288"/>
      <c r="AG10" s="290"/>
    </row>
    <row r="11" spans="1:33" s="310" customFormat="1" ht="40.5" customHeight="1" x14ac:dyDescent="0.25">
      <c r="A11" s="286"/>
      <c r="B11" s="311"/>
      <c r="C11" s="288"/>
      <c r="D11" s="288"/>
      <c r="E11" s="546" t="s">
        <v>704</v>
      </c>
      <c r="F11" s="288"/>
      <c r="G11" s="547" t="s">
        <v>705</v>
      </c>
      <c r="H11" s="288"/>
      <c r="I11" s="288"/>
      <c r="J11" s="288"/>
      <c r="K11" s="288"/>
      <c r="L11" s="288"/>
      <c r="M11" s="544"/>
      <c r="N11" s="288"/>
      <c r="O11" s="288"/>
      <c r="P11" s="288"/>
      <c r="Q11" s="288"/>
      <c r="R11" s="288"/>
      <c r="S11" s="288"/>
      <c r="T11" s="288"/>
      <c r="U11" s="288"/>
      <c r="V11" s="288"/>
      <c r="W11" s="288"/>
      <c r="X11" s="288"/>
      <c r="Y11" s="288"/>
      <c r="Z11" s="288"/>
      <c r="AA11" s="288"/>
      <c r="AG11" s="290"/>
    </row>
    <row r="12" spans="1:33" s="310" customFormat="1" ht="40.5" customHeight="1" x14ac:dyDescent="0.2">
      <c r="A12" s="286"/>
      <c r="B12" s="311"/>
      <c r="C12" s="548"/>
      <c r="D12" s="548" t="s">
        <v>710</v>
      </c>
      <c r="E12" s="554" t="str">
        <f>LEFT(ADDRESS(1,COLUMN(),4),LEN(ADDRESS(1,COLUMN(),4))-1)</f>
        <v>E</v>
      </c>
      <c r="F12" s="288"/>
      <c r="G12" s="550" t="str">
        <f ca="1">_xlfn.FORMULATEXT(E12)</f>
        <v>=GAUCHE(ADRESSE(1;COLONNE();4);NBCAR(ADRESSE(1;COLONNE();4))-1)</v>
      </c>
      <c r="H12" s="550"/>
      <c r="I12" s="550"/>
      <c r="J12" s="550"/>
      <c r="K12" s="550"/>
      <c r="L12" s="550"/>
      <c r="M12" s="550"/>
      <c r="N12" s="550"/>
      <c r="O12" s="550"/>
      <c r="P12" s="288"/>
      <c r="Q12" s="288"/>
      <c r="R12" s="288"/>
      <c r="S12" s="288"/>
      <c r="T12" s="288"/>
      <c r="U12" s="288"/>
      <c r="V12" s="288"/>
      <c r="W12" s="288"/>
      <c r="X12" s="288"/>
      <c r="Y12" s="288"/>
      <c r="Z12" s="288"/>
      <c r="AA12" s="288"/>
      <c r="AG12" s="290"/>
    </row>
    <row r="13" spans="1:33" s="24" customFormat="1" ht="40.5" customHeight="1" x14ac:dyDescent="0.25">
      <c r="A13" s="555"/>
      <c r="B13" s="556"/>
      <c r="C13" s="309"/>
      <c r="D13" s="555"/>
      <c r="E13" s="309"/>
      <c r="F13" s="555"/>
      <c r="G13" s="555"/>
      <c r="H13" s="544"/>
      <c r="I13" s="544"/>
      <c r="J13" s="544"/>
      <c r="K13" s="557"/>
      <c r="L13" s="558" t="str">
        <f ca="1">"Page "&amp;_xlfn.SHEET()&amp;" sur "&amp;_xlfn.SHEETS()</f>
        <v>Page 11 sur 11</v>
      </c>
      <c r="M13" s="544"/>
      <c r="N13" s="550" t="s">
        <v>711</v>
      </c>
      <c r="O13" s="559"/>
      <c r="P13" s="559"/>
      <c r="Q13" s="559"/>
      <c r="R13" s="559"/>
      <c r="S13" s="559"/>
      <c r="T13" s="559"/>
      <c r="U13" s="559"/>
      <c r="V13" s="559"/>
      <c r="W13" s="559"/>
      <c r="X13" s="559"/>
      <c r="Y13" s="560"/>
      <c r="Z13" s="559"/>
      <c r="AA13" s="560"/>
      <c r="AG13" s="290"/>
    </row>
    <row r="14" spans="1:33" s="310" customFormat="1" ht="40.5" customHeight="1" x14ac:dyDescent="0.25">
      <c r="A14" s="286"/>
      <c r="B14" s="311"/>
      <c r="C14" s="312"/>
      <c r="D14" s="286"/>
      <c r="E14" s="312"/>
      <c r="F14" s="546" t="s">
        <v>704</v>
      </c>
      <c r="G14" s="286"/>
      <c r="H14" s="286"/>
      <c r="I14" s="286"/>
      <c r="J14" s="286"/>
      <c r="K14" s="286"/>
      <c r="L14" s="544"/>
      <c r="M14" s="544"/>
      <c r="N14" s="288"/>
      <c r="O14" s="288"/>
      <c r="P14" s="288"/>
      <c r="Q14" s="288"/>
      <c r="R14" s="288"/>
      <c r="S14" s="288"/>
      <c r="T14" s="288"/>
      <c r="U14" s="288"/>
      <c r="V14" s="288"/>
      <c r="W14" s="288"/>
      <c r="X14" s="288"/>
      <c r="Y14" s="288"/>
      <c r="Z14" s="364"/>
      <c r="AA14" s="364"/>
      <c r="AG14" s="290"/>
    </row>
    <row r="15" spans="1:33" s="310" customFormat="1" ht="40.5" customHeight="1" x14ac:dyDescent="0.25">
      <c r="A15" s="286"/>
      <c r="B15" s="311"/>
      <c r="C15" s="561" t="s">
        <v>712</v>
      </c>
      <c r="D15" s="551"/>
      <c r="E15" s="551"/>
      <c r="F15" s="562" t="str">
        <f ca="1">CELL("nomfichier")</f>
        <v>E:\Joël Leboucher\Desktop\[Fiche.Coktail.xlsx]Nota</v>
      </c>
      <c r="G15" s="563"/>
      <c r="H15" s="563"/>
      <c r="I15" s="563"/>
      <c r="J15" s="563"/>
      <c r="K15" s="563"/>
      <c r="L15" s="222"/>
      <c r="M15" s="222"/>
      <c r="N15" s="302"/>
      <c r="O15" s="302"/>
      <c r="P15" s="302"/>
      <c r="Q15" s="302"/>
      <c r="R15" s="302"/>
      <c r="S15" s="302"/>
      <c r="T15" s="302"/>
      <c r="U15" s="302"/>
      <c r="V15" s="302"/>
      <c r="W15" s="302"/>
      <c r="X15" s="302"/>
      <c r="Y15" s="288"/>
      <c r="Z15" s="288"/>
      <c r="AA15" s="288"/>
      <c r="AG15" s="290"/>
    </row>
    <row r="16" spans="1:33" s="310" customFormat="1" ht="40.5" customHeight="1" x14ac:dyDescent="0.25">
      <c r="A16" s="286"/>
      <c r="B16" s="311"/>
      <c r="C16" s="286"/>
      <c r="D16" s="286"/>
      <c r="E16" s="286"/>
      <c r="F16" s="550" t="str">
        <f ca="1">_xlfn.FORMULATEXT(F15)</f>
        <v>=CELLULE("nomfichier")</v>
      </c>
      <c r="G16" s="550"/>
      <c r="H16" s="550"/>
      <c r="I16" s="550"/>
      <c r="J16" s="286"/>
      <c r="K16" s="286"/>
      <c r="L16" s="544"/>
      <c r="M16" s="544"/>
      <c r="N16" s="288"/>
      <c r="O16" s="288"/>
      <c r="P16" s="288"/>
      <c r="Q16" s="288"/>
      <c r="R16" s="288"/>
      <c r="S16" s="288"/>
      <c r="T16" s="288"/>
      <c r="U16" s="288"/>
      <c r="V16" s="288"/>
      <c r="W16" s="288"/>
      <c r="X16" s="288"/>
      <c r="Y16" s="288"/>
      <c r="Z16" s="288"/>
      <c r="AA16" s="288"/>
      <c r="AG16" s="290"/>
    </row>
    <row r="17" spans="1:44" s="24" customFormat="1" ht="40.5" customHeight="1" x14ac:dyDescent="0.25">
      <c r="A17" s="555"/>
      <c r="B17" s="556"/>
      <c r="C17" s="309"/>
      <c r="D17" s="555"/>
      <c r="E17" s="309"/>
      <c r="F17" s="564" t="s">
        <v>705</v>
      </c>
      <c r="G17" s="555"/>
      <c r="H17" s="544"/>
      <c r="I17" s="544"/>
      <c r="J17" s="544"/>
      <c r="K17" s="544"/>
      <c r="L17" s="544"/>
      <c r="M17" s="544"/>
      <c r="N17" s="559"/>
      <c r="O17" s="559"/>
      <c r="P17" s="559"/>
      <c r="Q17" s="559"/>
      <c r="R17" s="559"/>
      <c r="S17" s="559"/>
      <c r="T17" s="559"/>
      <c r="U17" s="559"/>
      <c r="V17" s="559"/>
      <c r="W17" s="559"/>
      <c r="X17" s="559"/>
      <c r="Y17" s="560"/>
      <c r="Z17" s="559"/>
      <c r="AA17" s="560"/>
      <c r="AG17" s="290"/>
    </row>
    <row r="18" spans="1:44" s="24" customFormat="1" ht="40.5" customHeight="1" x14ac:dyDescent="0.25">
      <c r="A18" s="555"/>
      <c r="B18" s="556"/>
      <c r="C18" s="309"/>
      <c r="D18" s="555"/>
      <c r="E18" s="309"/>
      <c r="F18" s="555"/>
      <c r="G18" s="555"/>
      <c r="H18" s="544"/>
      <c r="I18" s="544"/>
      <c r="J18" s="544"/>
      <c r="K18" s="544"/>
      <c r="L18" s="544"/>
      <c r="M18" s="544"/>
      <c r="N18" s="559"/>
      <c r="O18" s="559"/>
      <c r="P18" s="559"/>
      <c r="Q18" s="559"/>
      <c r="R18" s="559"/>
      <c r="S18" s="559"/>
      <c r="T18" s="559"/>
      <c r="U18" s="559"/>
      <c r="V18" s="559"/>
      <c r="W18" s="559"/>
      <c r="X18" s="559"/>
      <c r="Y18" s="560"/>
      <c r="Z18" s="559"/>
      <c r="AA18" s="560"/>
      <c r="AG18" s="290"/>
    </row>
    <row r="19" spans="1:44" ht="53.25" customHeight="1" x14ac:dyDescent="0.35">
      <c r="A19" s="307"/>
      <c r="B19" s="378"/>
      <c r="C19" s="379"/>
      <c r="D19" s="380"/>
      <c r="E19" s="380"/>
      <c r="F19" s="381"/>
      <c r="G19" s="381"/>
      <c r="H19" s="381"/>
      <c r="I19" s="381"/>
      <c r="J19" s="382"/>
      <c r="K19" s="379"/>
      <c r="L19" s="379"/>
      <c r="M19" s="379"/>
      <c r="N19" s="379"/>
      <c r="O19" s="379"/>
      <c r="P19" s="379"/>
      <c r="Q19" s="379"/>
      <c r="R19" s="379"/>
      <c r="S19" s="379"/>
      <c r="T19" s="379"/>
      <c r="U19" s="379"/>
      <c r="V19" s="379"/>
      <c r="W19" s="379"/>
      <c r="X19" s="379"/>
      <c r="Y19" s="379"/>
      <c r="Z19" s="379"/>
      <c r="AA19" s="379"/>
    </row>
    <row r="20" spans="1:44" ht="24.95" customHeight="1" x14ac:dyDescent="0.25">
      <c r="A20" s="286"/>
      <c r="B20" s="1330" t="s">
        <v>713</v>
      </c>
      <c r="C20" s="1330"/>
      <c r="D20" s="1330"/>
      <c r="E20" s="1330"/>
      <c r="F20" s="1330"/>
      <c r="G20" s="1330"/>
      <c r="H20" s="1330"/>
      <c r="I20" s="1330"/>
      <c r="J20" s="1330"/>
      <c r="K20" s="1330"/>
      <c r="L20" s="1330"/>
      <c r="M20" s="1330"/>
      <c r="N20" s="1330"/>
      <c r="O20" s="1330"/>
      <c r="P20" s="565"/>
      <c r="Q20" s="288"/>
      <c r="R20" s="288"/>
      <c r="S20" s="288"/>
      <c r="T20" s="288"/>
      <c r="U20" s="288"/>
      <c r="V20" s="288"/>
      <c r="W20" s="288"/>
      <c r="X20" s="288"/>
      <c r="Y20" s="288"/>
      <c r="Z20" s="288"/>
      <c r="AA20" s="288"/>
    </row>
    <row r="21" spans="1:44" s="310" customFormat="1" ht="24.95" customHeight="1" x14ac:dyDescent="0.25">
      <c r="A21" s="286"/>
      <c r="B21" s="1330"/>
      <c r="C21" s="1330"/>
      <c r="D21" s="1330"/>
      <c r="E21" s="1330"/>
      <c r="F21" s="1330"/>
      <c r="G21" s="1330"/>
      <c r="H21" s="1330"/>
      <c r="I21" s="1330"/>
      <c r="J21" s="1330"/>
      <c r="K21" s="1330"/>
      <c r="L21" s="1330"/>
      <c r="M21" s="1330"/>
      <c r="N21" s="1330"/>
      <c r="O21" s="1330"/>
      <c r="P21" s="565"/>
      <c r="Q21" s="288"/>
      <c r="R21" s="288"/>
      <c r="S21" s="288"/>
      <c r="T21" s="288"/>
      <c r="U21" s="288"/>
      <c r="V21" s="288"/>
      <c r="W21" s="288"/>
      <c r="X21" s="288"/>
      <c r="Y21" s="288"/>
      <c r="Z21" s="288"/>
      <c r="AA21" s="288"/>
      <c r="AB21" s="290"/>
      <c r="AC21" s="290"/>
      <c r="AD21" s="290"/>
      <c r="AE21" s="290"/>
      <c r="AF21" s="290"/>
      <c r="AG21" s="290"/>
      <c r="AH21" s="290"/>
      <c r="AI21" s="290"/>
      <c r="AJ21" s="290"/>
      <c r="AK21" s="290"/>
      <c r="AL21" s="290"/>
      <c r="AM21" s="290"/>
      <c r="AN21" s="290"/>
      <c r="AO21" s="290"/>
      <c r="AP21" s="290"/>
      <c r="AQ21" s="290"/>
      <c r="AR21" s="290"/>
    </row>
    <row r="22" spans="1:44" ht="24.95" customHeight="1" x14ac:dyDescent="0.35">
      <c r="A22" s="566"/>
      <c r="B22" s="1330"/>
      <c r="C22" s="1330"/>
      <c r="D22" s="1330"/>
      <c r="E22" s="1330"/>
      <c r="F22" s="1330"/>
      <c r="G22" s="1330"/>
      <c r="H22" s="1330"/>
      <c r="I22" s="1330"/>
      <c r="J22" s="1330"/>
      <c r="K22" s="1330"/>
      <c r="L22" s="1330"/>
      <c r="M22" s="1330"/>
      <c r="N22" s="1330"/>
      <c r="O22" s="1330"/>
      <c r="P22" s="567"/>
      <c r="Q22" s="288"/>
      <c r="R22" s="288"/>
      <c r="S22" s="288"/>
      <c r="T22" s="288"/>
      <c r="U22" s="288"/>
      <c r="V22" s="288"/>
      <c r="W22" s="288"/>
      <c r="X22" s="288"/>
      <c r="Y22" s="288"/>
      <c r="Z22" s="288"/>
      <c r="AA22" s="288"/>
    </row>
    <row r="23" spans="1:44" ht="24.95" customHeight="1" x14ac:dyDescent="0.35">
      <c r="A23" s="566"/>
      <c r="B23" s="1330"/>
      <c r="C23" s="1330"/>
      <c r="D23" s="1330"/>
      <c r="E23" s="1330"/>
      <c r="F23" s="1330"/>
      <c r="G23" s="1330"/>
      <c r="H23" s="1330"/>
      <c r="I23" s="1330"/>
      <c r="J23" s="1330"/>
      <c r="K23" s="1330"/>
      <c r="L23" s="1330"/>
      <c r="M23" s="1330"/>
      <c r="N23" s="1330"/>
      <c r="O23" s="1330"/>
      <c r="P23" s="567"/>
      <c r="Q23" s="288"/>
      <c r="R23" s="288"/>
      <c r="S23" s="288"/>
      <c r="T23" s="288"/>
      <c r="U23" s="288"/>
      <c r="V23" s="288"/>
      <c r="W23" s="288"/>
      <c r="X23" s="288"/>
      <c r="Y23" s="288"/>
      <c r="Z23" s="288"/>
      <c r="AA23" s="288"/>
    </row>
    <row r="24" spans="1:44" ht="24.95" customHeight="1" x14ac:dyDescent="0.35">
      <c r="A24" s="566"/>
      <c r="B24" s="567"/>
      <c r="C24" s="567"/>
      <c r="D24" s="568"/>
      <c r="E24" s="569"/>
      <c r="F24" s="568"/>
      <c r="G24" s="568"/>
      <c r="H24" s="568"/>
      <c r="I24" s="568"/>
      <c r="J24" s="570"/>
      <c r="K24" s="567"/>
      <c r="L24" s="567"/>
      <c r="M24" s="567"/>
      <c r="N24" s="567"/>
      <c r="O24" s="567"/>
      <c r="P24" s="567"/>
      <c r="Q24" s="288"/>
      <c r="R24" s="288"/>
      <c r="S24" s="288"/>
      <c r="T24" s="288"/>
      <c r="U24" s="288"/>
      <c r="V24" s="288"/>
      <c r="W24" s="288"/>
      <c r="X24" s="288"/>
      <c r="Y24" s="288"/>
      <c r="Z24" s="288"/>
      <c r="AA24" s="288"/>
    </row>
    <row r="25" spans="1:44" ht="24.95" customHeight="1" x14ac:dyDescent="0.35">
      <c r="A25" s="566"/>
      <c r="B25" s="567"/>
      <c r="C25" s="571" t="s">
        <v>714</v>
      </c>
      <c r="D25" s="568"/>
      <c r="E25" s="569"/>
      <c r="F25" s="568"/>
      <c r="G25" s="568"/>
      <c r="H25" s="568"/>
      <c r="I25" s="568"/>
      <c r="J25" s="570"/>
      <c r="K25" s="567"/>
      <c r="L25" s="567"/>
      <c r="M25" s="567"/>
      <c r="N25" s="567"/>
      <c r="O25" s="567"/>
      <c r="P25" s="567"/>
      <c r="Q25" s="288"/>
      <c r="R25" s="288"/>
      <c r="S25" s="288"/>
      <c r="T25" s="288"/>
      <c r="U25" s="288"/>
      <c r="V25" s="288"/>
      <c r="W25" s="288"/>
      <c r="X25" s="288"/>
      <c r="Y25" s="288"/>
      <c r="Z25" s="288"/>
      <c r="AA25" s="288"/>
    </row>
    <row r="26" spans="1:44" ht="24.95" customHeight="1" x14ac:dyDescent="0.35">
      <c r="A26" s="566"/>
      <c r="B26" s="567"/>
      <c r="C26" s="572" t="s">
        <v>715</v>
      </c>
      <c r="D26" s="568"/>
      <c r="E26" s="569"/>
      <c r="F26" s="568"/>
      <c r="G26" s="568"/>
      <c r="H26" s="568"/>
      <c r="I26" s="568"/>
      <c r="J26" s="570"/>
      <c r="K26" s="567"/>
      <c r="L26" s="567"/>
      <c r="M26" s="567"/>
      <c r="N26" s="567"/>
      <c r="O26" s="567"/>
      <c r="P26" s="567"/>
      <c r="Q26" s="288"/>
      <c r="R26" s="288"/>
      <c r="S26" s="288"/>
      <c r="T26" s="288"/>
      <c r="U26" s="288"/>
      <c r="V26" s="288"/>
      <c r="W26" s="288"/>
      <c r="X26" s="288"/>
      <c r="Y26" s="288"/>
      <c r="Z26" s="288"/>
      <c r="AA26" s="288"/>
    </row>
    <row r="27" spans="1:44" ht="24.95" customHeight="1" x14ac:dyDescent="0.35">
      <c r="A27" s="566"/>
      <c r="B27" s="567"/>
      <c r="C27" s="567"/>
      <c r="D27" s="568"/>
      <c r="E27" s="569"/>
      <c r="F27" s="568"/>
      <c r="G27" s="568"/>
      <c r="H27" s="568"/>
      <c r="I27" s="568"/>
      <c r="J27" s="570"/>
      <c r="K27" s="567"/>
      <c r="L27" s="567"/>
      <c r="M27" s="567"/>
      <c r="N27" s="567"/>
      <c r="O27" s="567"/>
      <c r="P27" s="567"/>
      <c r="Q27" s="288"/>
      <c r="R27" s="288"/>
      <c r="S27" s="288"/>
      <c r="T27" s="288"/>
      <c r="U27" s="288"/>
      <c r="V27" s="288"/>
      <c r="W27" s="288"/>
      <c r="X27" s="288"/>
      <c r="Y27" s="288"/>
      <c r="Z27" s="288"/>
      <c r="AA27" s="288"/>
    </row>
    <row r="28" spans="1:44" ht="24.95" customHeight="1" x14ac:dyDescent="0.35">
      <c r="A28" s="566"/>
      <c r="B28" s="567"/>
      <c r="C28" s="573" t="s">
        <v>716</v>
      </c>
      <c r="D28" s="574" t="s">
        <v>381</v>
      </c>
      <c r="E28" s="575" t="s">
        <v>717</v>
      </c>
      <c r="F28" s="576"/>
      <c r="G28" s="576"/>
      <c r="H28" s="576"/>
      <c r="I28" s="576"/>
      <c r="J28" s="576"/>
      <c r="K28" s="576"/>
      <c r="L28" s="567"/>
      <c r="M28" s="567"/>
      <c r="N28" s="567"/>
      <c r="O28" s="567"/>
      <c r="P28" s="567"/>
      <c r="Q28" s="288"/>
      <c r="R28" s="577"/>
      <c r="S28" s="288"/>
      <c r="T28" s="288"/>
      <c r="U28" s="288"/>
      <c r="V28" s="288"/>
      <c r="W28" s="288"/>
      <c r="X28" s="288"/>
      <c r="Y28" s="288"/>
      <c r="Z28" s="288"/>
      <c r="AA28" s="288"/>
    </row>
    <row r="29" spans="1:44" ht="24.95" customHeight="1" x14ac:dyDescent="0.35">
      <c r="A29" s="566"/>
      <c r="B29" s="567"/>
      <c r="C29" s="566"/>
      <c r="D29" s="566"/>
      <c r="E29" s="566"/>
      <c r="F29" s="566"/>
      <c r="G29" s="566"/>
      <c r="H29" s="566"/>
      <c r="I29" s="566"/>
      <c r="J29" s="566"/>
      <c r="K29" s="566"/>
      <c r="L29" s="566"/>
      <c r="M29" s="566"/>
      <c r="N29" s="566"/>
      <c r="O29" s="567"/>
      <c r="P29" s="567"/>
      <c r="Q29" s="288"/>
      <c r="R29" s="577"/>
      <c r="S29" s="288"/>
      <c r="T29" s="288"/>
      <c r="U29" s="288"/>
      <c r="V29" s="288"/>
      <c r="W29" s="288"/>
      <c r="X29" s="288"/>
      <c r="Y29" s="288"/>
      <c r="Z29" s="288"/>
      <c r="AA29" s="288"/>
    </row>
    <row r="30" spans="1:44" ht="24.95" customHeight="1" thickBot="1" x14ac:dyDescent="0.4">
      <c r="A30" s="578"/>
      <c r="B30" s="578"/>
      <c r="C30" s="578"/>
      <c r="D30" s="578"/>
      <c r="E30" s="578"/>
      <c r="F30" s="578"/>
      <c r="G30" s="578"/>
      <c r="H30" s="578"/>
      <c r="I30" s="578"/>
      <c r="J30" s="578"/>
      <c r="K30" s="578"/>
      <c r="L30" s="578"/>
      <c r="M30" s="578"/>
      <c r="N30" s="578"/>
      <c r="O30" s="578"/>
      <c r="P30" s="578"/>
      <c r="Q30" s="578"/>
      <c r="R30" s="578"/>
      <c r="S30" s="578"/>
      <c r="T30" s="578"/>
      <c r="U30" s="578"/>
      <c r="V30" s="578"/>
      <c r="W30" s="578"/>
      <c r="X30" s="578"/>
      <c r="Y30" s="578"/>
      <c r="Z30" s="578"/>
      <c r="AA30" s="578"/>
    </row>
    <row r="31" spans="1:44" ht="24.95" customHeight="1" x14ac:dyDescent="0.35">
      <c r="A31" s="566"/>
      <c r="B31" s="579"/>
      <c r="C31" s="580"/>
      <c r="D31" s="581"/>
      <c r="E31" s="581"/>
      <c r="F31" s="581"/>
      <c r="G31" s="581"/>
      <c r="H31" s="581"/>
      <c r="I31" s="581"/>
      <c r="J31" s="582"/>
      <c r="K31" s="580"/>
      <c r="L31" s="580"/>
      <c r="M31" s="580"/>
      <c r="N31" s="583"/>
      <c r="O31" s="578"/>
      <c r="P31" s="578"/>
      <c r="Q31" s="1331" t="s">
        <v>718</v>
      </c>
      <c r="R31" s="1331"/>
      <c r="S31" s="1331"/>
      <c r="T31" s="1331"/>
      <c r="U31" s="1331"/>
      <c r="V31" s="1331"/>
      <c r="W31" s="1331"/>
      <c r="X31" s="1331"/>
      <c r="Y31" s="1331"/>
      <c r="Z31" s="1331"/>
      <c r="AA31" s="1331"/>
    </row>
    <row r="32" spans="1:44" ht="24.95" customHeight="1" x14ac:dyDescent="0.35">
      <c r="A32" s="566"/>
      <c r="B32" s="584" t="s">
        <v>719</v>
      </c>
      <c r="C32" s="585" t="s">
        <v>720</v>
      </c>
      <c r="D32" s="586"/>
      <c r="E32" s="586"/>
      <c r="F32" s="586"/>
      <c r="G32" s="586"/>
      <c r="H32" s="586"/>
      <c r="I32" s="586"/>
      <c r="J32" s="587"/>
      <c r="K32" s="588"/>
      <c r="L32" s="588"/>
      <c r="M32" s="588"/>
      <c r="N32" s="589"/>
      <c r="O32" s="578"/>
      <c r="P32" s="578"/>
      <c r="Q32" s="1332"/>
      <c r="R32" s="1332"/>
      <c r="S32" s="1332"/>
      <c r="T32" s="1332"/>
      <c r="U32" s="1332"/>
      <c r="V32" s="1332"/>
      <c r="W32" s="1332"/>
      <c r="X32" s="1332"/>
      <c r="Y32" s="1332"/>
      <c r="Z32" s="1332"/>
      <c r="AA32" s="1332"/>
    </row>
    <row r="33" spans="1:27" ht="24.95" customHeight="1" thickBot="1" x14ac:dyDescent="0.4">
      <c r="A33" s="566"/>
      <c r="B33" s="584"/>
      <c r="C33" s="590" t="str">
        <f ca="1">MID(LEFT(CELL("filename",A1),FIND("[",CELL("filename",A1))-2),SEARCH("µ",SUBSTITUTE(LEFT(CELL("filename",A1),FIND("[",CELL("filename",A1))-2),"\","µ",LEN(LEFT(CELL("filename",A1),FIND("[",CELL("filename",A1))-2))-LEN(SUBSTITUTE(LEFT(CELL("filename",A1),FIND("[",CELL("filename",A1))-2),"\",""))))+1,100)</f>
        <v>Desktop</v>
      </c>
      <c r="D33" s="591"/>
      <c r="E33" s="591"/>
      <c r="F33" s="591"/>
      <c r="G33" s="591"/>
      <c r="H33" s="591"/>
      <c r="I33" s="591"/>
      <c r="J33" s="592"/>
      <c r="K33" s="592"/>
      <c r="L33" s="593"/>
      <c r="M33" s="593"/>
      <c r="N33" s="594"/>
      <c r="O33" s="593"/>
      <c r="P33" s="578"/>
      <c r="Q33" s="1333" t="s">
        <v>414</v>
      </c>
      <c r="R33" s="1334"/>
      <c r="S33" s="1334"/>
      <c r="T33" s="1334"/>
      <c r="U33" s="595"/>
      <c r="V33" s="596"/>
      <c r="W33" s="596"/>
      <c r="X33" s="1335" t="s">
        <v>274</v>
      </c>
      <c r="Y33" s="1337" t="s">
        <v>409</v>
      </c>
      <c r="Z33" s="1337" t="s">
        <v>410</v>
      </c>
      <c r="AA33" s="1339" t="s">
        <v>411</v>
      </c>
    </row>
    <row r="34" spans="1:27" ht="24.95" customHeight="1" x14ac:dyDescent="0.35">
      <c r="A34" s="566"/>
      <c r="B34" s="584">
        <f>ROW()</f>
        <v>34</v>
      </c>
      <c r="C34" s="597"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597"/>
      <c r="E34" s="597"/>
      <c r="F34" s="597"/>
      <c r="G34" s="597"/>
      <c r="H34" s="597"/>
      <c r="I34" s="597"/>
      <c r="J34" s="597"/>
      <c r="K34" s="597"/>
      <c r="L34" s="597"/>
      <c r="M34" s="597"/>
      <c r="N34" s="598"/>
      <c r="O34" s="597" t="s">
        <v>190</v>
      </c>
      <c r="P34" s="578"/>
      <c r="Q34" s="1341" t="s">
        <v>417</v>
      </c>
      <c r="R34" s="1325" t="s">
        <v>418</v>
      </c>
      <c r="S34" s="1325" t="s">
        <v>419</v>
      </c>
      <c r="T34" s="1325" t="s">
        <v>420</v>
      </c>
      <c r="U34" s="599"/>
      <c r="V34" s="600"/>
      <c r="W34" s="600"/>
      <c r="X34" s="1336"/>
      <c r="Y34" s="1338"/>
      <c r="Z34" s="1338"/>
      <c r="AA34" s="1340"/>
    </row>
    <row r="35" spans="1:27" ht="24.95" customHeight="1" thickBot="1" x14ac:dyDescent="0.4">
      <c r="A35" s="566"/>
      <c r="B35" s="601"/>
      <c r="C35" s="602" t="s">
        <v>721</v>
      </c>
      <c r="D35" s="603"/>
      <c r="E35" s="603"/>
      <c r="F35" s="603"/>
      <c r="G35" s="603"/>
      <c r="H35" s="603"/>
      <c r="I35" s="603"/>
      <c r="J35" s="604"/>
      <c r="K35" s="605"/>
      <c r="L35" s="605"/>
      <c r="M35" s="605"/>
      <c r="N35" s="606"/>
      <c r="O35" s="578"/>
      <c r="P35" s="578"/>
      <c r="Q35" s="1342"/>
      <c r="R35" s="1326"/>
      <c r="S35" s="1326"/>
      <c r="T35" s="1326"/>
      <c r="U35" s="1327" t="s">
        <v>274</v>
      </c>
      <c r="V35" s="1328" t="s">
        <v>231</v>
      </c>
      <c r="W35" s="1328" t="s">
        <v>416</v>
      </c>
      <c r="X35" s="1329" t="s">
        <v>226</v>
      </c>
      <c r="Y35" s="1317" t="s">
        <v>415</v>
      </c>
      <c r="Z35" s="1317" t="s">
        <v>231</v>
      </c>
      <c r="AA35" s="1318" t="s">
        <v>416</v>
      </c>
    </row>
    <row r="36" spans="1:27" ht="24.95" customHeight="1" thickBot="1" x14ac:dyDescent="0.4">
      <c r="A36" s="566"/>
      <c r="B36" s="567"/>
      <c r="C36" s="578"/>
      <c r="D36" s="607"/>
      <c r="E36" s="607"/>
      <c r="F36" s="608"/>
      <c r="G36" s="608"/>
      <c r="H36" s="608"/>
      <c r="I36" s="608"/>
      <c r="J36" s="294"/>
      <c r="K36" s="578"/>
      <c r="L36" s="578"/>
      <c r="M36" s="578"/>
      <c r="N36" s="578"/>
      <c r="O36" s="578"/>
      <c r="P36" s="578"/>
      <c r="Q36" s="1342"/>
      <c r="R36" s="1326"/>
      <c r="S36" s="1326"/>
      <c r="T36" s="1326"/>
      <c r="U36" s="1327"/>
      <c r="V36" s="1328"/>
      <c r="W36" s="1328"/>
      <c r="X36" s="1329"/>
      <c r="Y36" s="1317"/>
      <c r="Z36" s="1317"/>
      <c r="AA36" s="1318"/>
    </row>
    <row r="37" spans="1:27" ht="24.95" customHeight="1" x14ac:dyDescent="0.35">
      <c r="A37" s="566"/>
      <c r="B37" s="609"/>
      <c r="C37" s="610"/>
      <c r="D37" s="611"/>
      <c r="E37" s="611"/>
      <c r="F37" s="612"/>
      <c r="G37" s="612"/>
      <c r="H37" s="612"/>
      <c r="I37" s="612"/>
      <c r="J37" s="613"/>
      <c r="K37" s="610"/>
      <c r="L37" s="614"/>
      <c r="M37" s="578"/>
      <c r="N37" s="578"/>
      <c r="O37" s="578"/>
      <c r="P37" s="578"/>
      <c r="Q37" s="1307" t="s">
        <v>421</v>
      </c>
      <c r="R37" s="1309" t="s">
        <v>422</v>
      </c>
      <c r="S37" s="1309" t="s">
        <v>423</v>
      </c>
      <c r="T37" s="1309" t="s">
        <v>424</v>
      </c>
      <c r="U37" s="1321" t="s">
        <v>722</v>
      </c>
      <c r="V37" s="1309" t="s">
        <v>422</v>
      </c>
      <c r="W37" s="1309" t="s">
        <v>723</v>
      </c>
      <c r="X37" s="1323">
        <v>1</v>
      </c>
      <c r="Y37" s="1313" t="s">
        <v>329</v>
      </c>
      <c r="Z37" s="1313" t="s">
        <v>724</v>
      </c>
      <c r="AA37" s="1315" t="s">
        <v>724</v>
      </c>
    </row>
    <row r="38" spans="1:27" ht="24.95" customHeight="1" x14ac:dyDescent="0.35">
      <c r="A38" s="566"/>
      <c r="B38" s="584" t="s">
        <v>719</v>
      </c>
      <c r="C38" s="615" t="s">
        <v>725</v>
      </c>
      <c r="D38" s="586"/>
      <c r="E38" s="586"/>
      <c r="F38" s="586"/>
      <c r="G38" s="586"/>
      <c r="H38" s="586"/>
      <c r="I38" s="586"/>
      <c r="J38" s="587"/>
      <c r="K38" s="588"/>
      <c r="L38" s="589"/>
      <c r="M38" s="578"/>
      <c r="N38" s="578"/>
      <c r="O38" s="578"/>
      <c r="P38" s="578"/>
      <c r="Q38" s="1319"/>
      <c r="R38" s="1320"/>
      <c r="S38" s="1320"/>
      <c r="T38" s="1320"/>
      <c r="U38" s="1322"/>
      <c r="V38" s="1320"/>
      <c r="W38" s="1320"/>
      <c r="X38" s="1324"/>
      <c r="Y38" s="1314"/>
      <c r="Z38" s="1314"/>
      <c r="AA38" s="1316"/>
    </row>
    <row r="39" spans="1:27" ht="24.95" customHeight="1" x14ac:dyDescent="0.35">
      <c r="A39" s="566"/>
      <c r="B39" s="584"/>
      <c r="C39" s="590" t="str">
        <f ca="1">RIGHT(CELL("filename",A1),LEN(CELL("filename",A1))-SEARCH("]",CELL("filename",A1)))</f>
        <v>Formats-Formules-Fonctions</v>
      </c>
      <c r="D39" s="616"/>
      <c r="E39" s="616"/>
      <c r="F39" s="591"/>
      <c r="G39" s="591"/>
      <c r="H39" s="591"/>
      <c r="I39" s="591"/>
      <c r="J39" s="592"/>
      <c r="K39" s="592"/>
      <c r="L39" s="589"/>
      <c r="M39" s="578"/>
      <c r="N39" s="593"/>
      <c r="O39" s="593"/>
      <c r="P39" s="578"/>
      <c r="Q39" s="1307" t="s">
        <v>425</v>
      </c>
      <c r="R39" s="1309" t="s">
        <v>426</v>
      </c>
      <c r="S39" s="1309" t="s">
        <v>427</v>
      </c>
      <c r="T39" s="1309" t="s">
        <v>428</v>
      </c>
      <c r="U39" s="1311" t="s">
        <v>726</v>
      </c>
      <c r="V39" s="1297" t="s">
        <v>727</v>
      </c>
      <c r="W39" s="1297" t="s">
        <v>728</v>
      </c>
      <c r="X39" s="1299" t="s">
        <v>729</v>
      </c>
      <c r="Y39" s="1305" t="s">
        <v>329</v>
      </c>
      <c r="Z39" s="1305" t="s">
        <v>724</v>
      </c>
      <c r="AA39" s="1303" t="s">
        <v>724</v>
      </c>
    </row>
    <row r="40" spans="1:27" ht="24.95" customHeight="1" x14ac:dyDescent="0.35">
      <c r="A40" s="566"/>
      <c r="B40" s="584">
        <f>ROW()</f>
        <v>40</v>
      </c>
      <c r="C40" s="597" t="str">
        <f ca="1">_xlfn.FORMULATEXT(C39)</f>
        <v>=DROITE(CELLULE("filename";A1);NBCAR(CELLULE("filename";A1))-CHERCHE("]";CELLULE("filename";A1)))</v>
      </c>
      <c r="D40" s="597"/>
      <c r="E40" s="597"/>
      <c r="F40" s="597"/>
      <c r="G40" s="597"/>
      <c r="H40" s="597"/>
      <c r="I40" s="597"/>
      <c r="J40" s="597"/>
      <c r="K40" s="597"/>
      <c r="L40" s="589"/>
      <c r="M40" s="578"/>
      <c r="N40" s="597"/>
      <c r="O40" s="597"/>
      <c r="P40" s="578"/>
      <c r="Q40" s="1308"/>
      <c r="R40" s="1310"/>
      <c r="S40" s="1310"/>
      <c r="T40" s="1310"/>
      <c r="U40" s="1312"/>
      <c r="V40" s="1298"/>
      <c r="W40" s="1298"/>
      <c r="X40" s="1300"/>
      <c r="Y40" s="1306"/>
      <c r="Z40" s="1306"/>
      <c r="AA40" s="1304"/>
    </row>
    <row r="41" spans="1:27" ht="24.95" customHeight="1" thickBot="1" x14ac:dyDescent="0.4">
      <c r="A41" s="566"/>
      <c r="B41" s="617"/>
      <c r="C41" s="602" t="s">
        <v>721</v>
      </c>
      <c r="D41" s="603"/>
      <c r="E41" s="603"/>
      <c r="F41" s="603"/>
      <c r="G41" s="603"/>
      <c r="H41" s="603"/>
      <c r="I41" s="603"/>
      <c r="J41" s="604"/>
      <c r="K41" s="605"/>
      <c r="L41" s="606"/>
      <c r="M41" s="578"/>
      <c r="N41" s="578"/>
      <c r="O41" s="578"/>
      <c r="P41" s="578"/>
      <c r="Q41" s="1307" t="s">
        <v>429</v>
      </c>
      <c r="R41" s="1309" t="s">
        <v>430</v>
      </c>
      <c r="S41" s="1309" t="s">
        <v>431</v>
      </c>
      <c r="T41" s="1309" t="s">
        <v>432</v>
      </c>
      <c r="U41" s="1311" t="s">
        <v>730</v>
      </c>
      <c r="V41" s="1297" t="s">
        <v>731</v>
      </c>
      <c r="W41" s="1297" t="s">
        <v>732</v>
      </c>
      <c r="X41" s="1299" t="s">
        <v>724</v>
      </c>
      <c r="Y41" s="1301" t="s">
        <v>724</v>
      </c>
      <c r="Z41" s="1305">
        <v>5</v>
      </c>
      <c r="AA41" s="1303" t="s">
        <v>724</v>
      </c>
    </row>
    <row r="42" spans="1:27" ht="24.95" customHeight="1" thickBot="1" x14ac:dyDescent="0.4">
      <c r="A42" s="566"/>
      <c r="B42" s="567"/>
      <c r="C42" s="578"/>
      <c r="D42" s="607"/>
      <c r="E42" s="607"/>
      <c r="F42" s="608"/>
      <c r="G42" s="608"/>
      <c r="H42" s="608"/>
      <c r="I42" s="608"/>
      <c r="J42" s="294"/>
      <c r="K42" s="578"/>
      <c r="L42" s="578"/>
      <c r="M42" s="578"/>
      <c r="N42" s="578"/>
      <c r="O42" s="578"/>
      <c r="P42" s="578"/>
      <c r="Q42" s="1308"/>
      <c r="R42" s="1310"/>
      <c r="S42" s="1310"/>
      <c r="T42" s="1310"/>
      <c r="U42" s="1312"/>
      <c r="V42" s="1298"/>
      <c r="W42" s="1298"/>
      <c r="X42" s="1300"/>
      <c r="Y42" s="1302"/>
      <c r="Z42" s="1306"/>
      <c r="AA42" s="1304"/>
    </row>
    <row r="43" spans="1:27" ht="24.95" customHeight="1" x14ac:dyDescent="0.35">
      <c r="A43" s="566"/>
      <c r="B43" s="579"/>
      <c r="C43" s="580"/>
      <c r="D43" s="581"/>
      <c r="E43" s="581"/>
      <c r="F43" s="581"/>
      <c r="G43" s="581"/>
      <c r="H43" s="581"/>
      <c r="I43" s="581"/>
      <c r="J43" s="582"/>
      <c r="K43" s="580"/>
      <c r="L43" s="580"/>
      <c r="M43" s="580"/>
      <c r="N43" s="583"/>
      <c r="O43" s="578"/>
      <c r="P43" s="578"/>
      <c r="Q43" s="1307" t="s">
        <v>433</v>
      </c>
      <c r="R43" s="1309" t="s">
        <v>434</v>
      </c>
      <c r="S43" s="1309" t="s">
        <v>435</v>
      </c>
      <c r="T43" s="1309" t="s">
        <v>436</v>
      </c>
      <c r="U43" s="1311" t="s">
        <v>733</v>
      </c>
      <c r="V43" s="1297" t="s">
        <v>734</v>
      </c>
      <c r="W43" s="1297" t="s">
        <v>735</v>
      </c>
      <c r="X43" s="1299" t="s">
        <v>724</v>
      </c>
      <c r="Y43" s="1301" t="s">
        <v>724</v>
      </c>
      <c r="Z43" s="1301" t="s">
        <v>724</v>
      </c>
      <c r="AA43" s="1303">
        <v>5</v>
      </c>
    </row>
    <row r="44" spans="1:27" ht="24.95" customHeight="1" x14ac:dyDescent="0.35">
      <c r="A44" s="566"/>
      <c r="B44" s="584" t="s">
        <v>719</v>
      </c>
      <c r="C44" s="615" t="s">
        <v>736</v>
      </c>
      <c r="D44" s="586"/>
      <c r="E44" s="586"/>
      <c r="F44" s="586"/>
      <c r="G44" s="586"/>
      <c r="H44" s="586"/>
      <c r="I44" s="586"/>
      <c r="J44" s="587"/>
      <c r="K44" s="588"/>
      <c r="L44" s="588"/>
      <c r="M44" s="588"/>
      <c r="N44" s="589"/>
      <c r="O44" s="578"/>
      <c r="P44" s="578"/>
      <c r="Q44" s="1308"/>
      <c r="R44" s="1310"/>
      <c r="S44" s="1310"/>
      <c r="T44" s="1310"/>
      <c r="U44" s="1312"/>
      <c r="V44" s="1298"/>
      <c r="W44" s="1298"/>
      <c r="X44" s="1300"/>
      <c r="Y44" s="1302"/>
      <c r="Z44" s="1302"/>
      <c r="AA44" s="1304"/>
    </row>
    <row r="45" spans="1:27" ht="24.95" customHeight="1" x14ac:dyDescent="0.35">
      <c r="A45" s="566"/>
      <c r="B45" s="584"/>
      <c r="C45" s="590" t="str">
        <f t="array" aca="1" ref="C45" ca="1">MID(CELL("filename",A1),SEARCH("[",CELL("filename",A1))+1,SEARCH("]",CELL("filename",A1))-SEARCH("[",CELL("filename",A1))-1)</f>
        <v>Fiche.Coktail.xlsx</v>
      </c>
      <c r="D45" s="616"/>
      <c r="E45" s="616"/>
      <c r="F45" s="616"/>
      <c r="G45" s="616"/>
      <c r="H45" s="591"/>
      <c r="I45" s="591"/>
      <c r="J45" s="592"/>
      <c r="K45" s="592"/>
      <c r="L45" s="593"/>
      <c r="M45" s="593"/>
      <c r="N45" s="589"/>
      <c r="O45" s="578"/>
      <c r="P45" s="578"/>
      <c r="Q45" s="1288" t="s">
        <v>737</v>
      </c>
      <c r="R45" s="1290" t="s">
        <v>438</v>
      </c>
      <c r="S45" s="1290"/>
      <c r="T45" s="1290"/>
      <c r="U45" s="1290"/>
      <c r="V45" s="1290"/>
      <c r="W45" s="1290"/>
      <c r="X45" s="1290"/>
      <c r="Y45" s="1290"/>
      <c r="Z45" s="1290"/>
      <c r="AA45" s="1291"/>
    </row>
    <row r="46" spans="1:27" ht="24.95" customHeight="1" x14ac:dyDescent="0.35">
      <c r="A46" s="566"/>
      <c r="B46" s="584">
        <f>ROW()</f>
        <v>46</v>
      </c>
      <c r="C46" s="597" t="str">
        <f ca="1">_xlfn.FORMULATEXT(C45)</f>
        <v>{=STXT(CELLULE("filename";A1);CHERCHE("[";CELLULE("filename";A1))+1;CHERCHE("]";CELLULE("filename";A1))-CHERCHE("[";CELLULE("filename";A1))-1)}</v>
      </c>
      <c r="D46" s="597"/>
      <c r="E46" s="597"/>
      <c r="F46" s="597"/>
      <c r="G46" s="597"/>
      <c r="H46" s="597"/>
      <c r="I46" s="597"/>
      <c r="J46" s="597"/>
      <c r="K46" s="597"/>
      <c r="L46" s="597"/>
      <c r="M46" s="597"/>
      <c r="N46" s="589"/>
      <c r="O46" s="578" t="s">
        <v>190</v>
      </c>
      <c r="P46" s="578"/>
      <c r="Q46" s="1289"/>
      <c r="R46" s="1292"/>
      <c r="S46" s="1292"/>
      <c r="T46" s="1292"/>
      <c r="U46" s="1292"/>
      <c r="V46" s="1292"/>
      <c r="W46" s="1292"/>
      <c r="X46" s="1292"/>
      <c r="Y46" s="1292"/>
      <c r="Z46" s="1292"/>
      <c r="AA46" s="1293"/>
    </row>
    <row r="47" spans="1:27" ht="24.95" customHeight="1" thickBot="1" x14ac:dyDescent="0.4">
      <c r="A47" s="566"/>
      <c r="B47" s="601"/>
      <c r="C47" s="602" t="s">
        <v>721</v>
      </c>
      <c r="D47" s="618"/>
      <c r="E47" s="618"/>
      <c r="F47" s="618"/>
      <c r="G47" s="618"/>
      <c r="H47" s="618"/>
      <c r="I47" s="618"/>
      <c r="J47" s="618"/>
      <c r="K47" s="618"/>
      <c r="L47" s="618"/>
      <c r="M47" s="618"/>
      <c r="N47" s="619"/>
      <c r="O47" s="578"/>
      <c r="P47" s="578"/>
      <c r="Q47" s="620"/>
      <c r="R47" s="621" t="s">
        <v>738</v>
      </c>
      <c r="S47" s="621"/>
      <c r="T47" s="621"/>
      <c r="U47" s="621"/>
      <c r="V47" s="621"/>
      <c r="W47" s="621"/>
      <c r="X47" s="621"/>
      <c r="Y47" s="621"/>
      <c r="Z47" s="621"/>
      <c r="AA47" s="622"/>
    </row>
    <row r="48" spans="1:27" ht="24.95" customHeight="1" thickBot="1" x14ac:dyDescent="0.4">
      <c r="A48" s="566"/>
      <c r="B48" s="567"/>
      <c r="C48" s="578"/>
      <c r="D48" s="607"/>
      <c r="E48" s="607"/>
      <c r="F48" s="608"/>
      <c r="G48" s="608"/>
      <c r="H48" s="608"/>
      <c r="I48" s="608"/>
      <c r="J48" s="294"/>
      <c r="K48" s="578"/>
      <c r="L48" s="578"/>
      <c r="M48" s="578"/>
      <c r="N48" s="578"/>
      <c r="O48" s="578"/>
      <c r="P48" s="578"/>
      <c r="Q48" s="578"/>
      <c r="R48" s="578"/>
      <c r="S48" s="578"/>
      <c r="T48" s="578"/>
      <c r="U48" s="578"/>
      <c r="V48" s="578"/>
      <c r="W48" s="578"/>
      <c r="X48" s="578"/>
      <c r="Y48" s="578"/>
      <c r="Z48" s="578"/>
      <c r="AA48" s="578"/>
    </row>
    <row r="49" spans="1:27" ht="24.95" customHeight="1" x14ac:dyDescent="0.35">
      <c r="A49" s="566"/>
      <c r="B49" s="609"/>
      <c r="C49" s="610"/>
      <c r="D49" s="611"/>
      <c r="E49" s="611"/>
      <c r="F49" s="612"/>
      <c r="G49" s="612"/>
      <c r="H49" s="612"/>
      <c r="I49" s="612"/>
      <c r="J49" s="613"/>
      <c r="K49" s="610"/>
      <c r="L49" s="614"/>
      <c r="M49" s="578"/>
      <c r="N49" s="578"/>
      <c r="O49" s="578"/>
      <c r="P49" s="578"/>
      <c r="Q49" s="578"/>
      <c r="R49" s="578"/>
      <c r="S49" s="578"/>
      <c r="T49" s="578"/>
      <c r="U49" s="578"/>
      <c r="V49" s="578"/>
      <c r="W49" s="578"/>
      <c r="X49" s="578"/>
      <c r="Y49" s="578"/>
      <c r="Z49" s="578"/>
      <c r="AA49" s="578"/>
    </row>
    <row r="50" spans="1:27" ht="24.95" customHeight="1" x14ac:dyDescent="0.35">
      <c r="A50" s="566"/>
      <c r="B50" s="584" t="s">
        <v>719</v>
      </c>
      <c r="C50" s="615" t="s">
        <v>739</v>
      </c>
      <c r="D50" s="586"/>
      <c r="E50" s="586"/>
      <c r="F50" s="586"/>
      <c r="G50" s="586"/>
      <c r="H50" s="586"/>
      <c r="I50" s="586"/>
      <c r="J50" s="587"/>
      <c r="K50" s="588"/>
      <c r="L50" s="589"/>
      <c r="M50" s="578"/>
      <c r="N50" s="578"/>
      <c r="O50" s="578"/>
      <c r="P50" s="578"/>
      <c r="Q50" s="578"/>
      <c r="R50" s="578"/>
      <c r="S50" s="578"/>
      <c r="T50" s="578"/>
      <c r="U50" s="578"/>
      <c r="V50" s="578"/>
      <c r="W50" s="578"/>
      <c r="X50" s="578"/>
      <c r="Y50" s="578"/>
      <c r="Z50" s="578"/>
      <c r="AA50" s="578"/>
    </row>
    <row r="51" spans="1:27" ht="24.95" customHeight="1" x14ac:dyDescent="0.35">
      <c r="A51" s="566"/>
      <c r="B51" s="584"/>
      <c r="C51" s="590" t="str">
        <f ca="1">RIGHT(CELL("filename",A1),LEN(CELL("filename",A1))-SEARCH("[",CELL("filename",A1))+1)</f>
        <v>[Fiche.Coktail.xlsx]Formats-Formules-Fonctions</v>
      </c>
      <c r="D51" s="616"/>
      <c r="E51" s="616"/>
      <c r="F51" s="616"/>
      <c r="G51" s="616"/>
      <c r="H51" s="616"/>
      <c r="I51" s="616"/>
      <c r="J51" s="592"/>
      <c r="K51" s="592"/>
      <c r="L51" s="589"/>
      <c r="M51" s="578"/>
      <c r="N51" s="593"/>
      <c r="O51" s="593"/>
      <c r="P51" s="578"/>
      <c r="Q51" s="578"/>
      <c r="R51" s="578"/>
      <c r="S51" s="578"/>
      <c r="T51" s="578"/>
      <c r="U51" s="578"/>
      <c r="V51" s="578"/>
      <c r="W51" s="578"/>
      <c r="X51" s="578"/>
      <c r="Y51" s="578"/>
      <c r="Z51" s="578"/>
      <c r="AA51" s="578"/>
    </row>
    <row r="52" spans="1:27" ht="24.95" customHeight="1" x14ac:dyDescent="0.35">
      <c r="A52" s="566"/>
      <c r="B52" s="584">
        <f>ROW()</f>
        <v>52</v>
      </c>
      <c r="C52" s="597" t="str">
        <f ca="1">_xlfn.FORMULATEXT(C51)</f>
        <v>=DROITE(CELLULE("filename";A1);NBCAR(CELLULE("filename";A1))-CHERCHE("[";CELLULE("filename";A1))+1)</v>
      </c>
      <c r="D52" s="597"/>
      <c r="E52" s="597"/>
      <c r="F52" s="597"/>
      <c r="G52" s="597"/>
      <c r="H52" s="597"/>
      <c r="I52" s="597"/>
      <c r="J52" s="597"/>
      <c r="K52" s="597"/>
      <c r="L52" s="589"/>
      <c r="M52" s="578"/>
      <c r="N52" s="597"/>
      <c r="O52" s="597"/>
      <c r="P52" s="578"/>
      <c r="Q52" s="578"/>
      <c r="R52" s="578"/>
      <c r="S52" s="578"/>
      <c r="T52" s="578"/>
      <c r="U52" s="578"/>
      <c r="V52" s="578"/>
      <c r="W52" s="578"/>
      <c r="X52" s="578"/>
      <c r="Y52" s="578"/>
      <c r="Z52" s="578"/>
      <c r="AA52" s="578"/>
    </row>
    <row r="53" spans="1:27" ht="24.95" customHeight="1" thickBot="1" x14ac:dyDescent="0.4">
      <c r="A53" s="566"/>
      <c r="B53" s="617"/>
      <c r="C53" s="602" t="s">
        <v>721</v>
      </c>
      <c r="D53" s="603"/>
      <c r="E53" s="603"/>
      <c r="F53" s="603"/>
      <c r="G53" s="603"/>
      <c r="H53" s="603"/>
      <c r="I53" s="603"/>
      <c r="J53" s="604"/>
      <c r="K53" s="605"/>
      <c r="L53" s="606"/>
      <c r="M53" s="578"/>
      <c r="N53" s="578"/>
      <c r="O53" s="578"/>
      <c r="P53" s="578"/>
      <c r="Q53" s="578"/>
      <c r="R53" s="578"/>
      <c r="S53" s="578"/>
      <c r="T53" s="578"/>
      <c r="U53" s="578"/>
      <c r="V53" s="578"/>
      <c r="W53" s="578"/>
      <c r="X53" s="578"/>
      <c r="Y53" s="578"/>
      <c r="Z53" s="578"/>
      <c r="AA53" s="578"/>
    </row>
    <row r="54" spans="1:27" ht="24.95" customHeight="1" thickBot="1" x14ac:dyDescent="0.4">
      <c r="A54" s="566"/>
      <c r="B54" s="578"/>
      <c r="C54" s="578"/>
      <c r="D54" s="578"/>
      <c r="E54" s="578"/>
      <c r="F54" s="578"/>
      <c r="G54" s="578"/>
      <c r="H54" s="578"/>
      <c r="I54" s="578"/>
      <c r="J54" s="578"/>
      <c r="K54" s="578"/>
      <c r="L54" s="578"/>
      <c r="M54" s="578"/>
      <c r="N54" s="578"/>
      <c r="O54" s="578"/>
      <c r="P54" s="578"/>
      <c r="Q54" s="578"/>
      <c r="R54" s="578"/>
      <c r="S54" s="578"/>
      <c r="T54" s="578"/>
      <c r="U54" s="578"/>
      <c r="V54" s="578"/>
      <c r="W54" s="578"/>
      <c r="X54" s="578"/>
      <c r="Y54" s="578"/>
      <c r="Z54" s="578"/>
      <c r="AA54" s="578"/>
    </row>
    <row r="55" spans="1:27" ht="24.95" customHeight="1" x14ac:dyDescent="0.35">
      <c r="A55" s="566"/>
      <c r="B55" s="609"/>
      <c r="C55" s="580"/>
      <c r="D55" s="581"/>
      <c r="E55" s="581"/>
      <c r="F55" s="581"/>
      <c r="G55" s="581"/>
      <c r="H55" s="581"/>
      <c r="I55" s="581"/>
      <c r="J55" s="623"/>
      <c r="K55" s="578"/>
      <c r="L55" s="578"/>
      <c r="M55" s="578"/>
      <c r="N55" s="578"/>
      <c r="O55" s="578"/>
      <c r="P55" s="578"/>
      <c r="Q55" s="578"/>
      <c r="R55" s="578"/>
      <c r="S55" s="578"/>
      <c r="T55" s="578"/>
      <c r="U55" s="578"/>
      <c r="V55" s="578"/>
      <c r="W55" s="578"/>
      <c r="X55" s="578"/>
      <c r="Y55" s="578"/>
      <c r="Z55" s="578"/>
      <c r="AA55" s="578"/>
    </row>
    <row r="56" spans="1:27" ht="24.95" customHeight="1" x14ac:dyDescent="0.35">
      <c r="A56" s="566"/>
      <c r="B56" s="584" t="s">
        <v>719</v>
      </c>
      <c r="C56" s="615" t="s">
        <v>740</v>
      </c>
      <c r="D56" s="624"/>
      <c r="E56" s="588"/>
      <c r="F56" s="588"/>
      <c r="G56" s="597"/>
      <c r="H56" s="597"/>
      <c r="I56" s="625"/>
      <c r="J56" s="589"/>
      <c r="K56" s="578"/>
      <c r="L56" s="578"/>
      <c r="M56" s="578"/>
      <c r="N56" s="578"/>
      <c r="O56" s="578"/>
      <c r="P56" s="578"/>
      <c r="Q56" s="578"/>
      <c r="R56" s="578"/>
      <c r="S56" s="578"/>
      <c r="T56" s="578"/>
      <c r="U56" s="578"/>
      <c r="V56" s="578"/>
      <c r="W56" s="578"/>
      <c r="X56" s="578"/>
      <c r="Y56" s="578"/>
      <c r="Z56" s="578"/>
      <c r="AA56" s="578"/>
    </row>
    <row r="57" spans="1:27" ht="24.95" customHeight="1" x14ac:dyDescent="0.35">
      <c r="A57" s="566"/>
      <c r="B57" s="584"/>
      <c r="C57" s="590" t="str">
        <f t="array" aca="1" ref="C57" ca="1">LEFT(CELL("filename",A1),SEARCH("[",CELL("filename",A1))-1)</f>
        <v>E:\Joël Leboucher\Desktop\</v>
      </c>
      <c r="D57" s="616"/>
      <c r="E57" s="616"/>
      <c r="F57" s="616"/>
      <c r="G57" s="616"/>
      <c r="H57" s="616"/>
      <c r="I57" s="591"/>
      <c r="J57" s="589"/>
      <c r="K57" s="578"/>
      <c r="L57" s="593"/>
      <c r="M57" s="593"/>
      <c r="N57" s="593"/>
      <c r="O57" s="593"/>
      <c r="P57" s="578"/>
      <c r="Q57" s="578"/>
      <c r="R57" s="578"/>
      <c r="S57" s="578"/>
      <c r="T57" s="578"/>
      <c r="U57" s="578"/>
      <c r="V57" s="578"/>
      <c r="W57" s="578"/>
      <c r="X57" s="578"/>
      <c r="Y57" s="578"/>
      <c r="Z57" s="578"/>
      <c r="AA57" s="578"/>
    </row>
    <row r="58" spans="1:27" ht="24.95" customHeight="1" x14ac:dyDescent="0.35">
      <c r="A58" s="566"/>
      <c r="B58" s="584">
        <f>ROW()</f>
        <v>58</v>
      </c>
      <c r="C58" s="597" t="str">
        <f ca="1">_xlfn.FORMULATEXT(C57)</f>
        <v>{=GAUCHE(CELLULE("filename";A1);CHERCHE("[";CELLULE("filename";A1))-1)}</v>
      </c>
      <c r="D58" s="597"/>
      <c r="E58" s="597"/>
      <c r="F58" s="597"/>
      <c r="G58" s="597"/>
      <c r="H58" s="597"/>
      <c r="I58" s="597"/>
      <c r="J58" s="589"/>
      <c r="K58" s="578"/>
      <c r="L58" s="597"/>
      <c r="M58" s="597"/>
      <c r="N58" s="597"/>
      <c r="O58" s="593"/>
      <c r="P58" s="578"/>
      <c r="Q58" s="578"/>
      <c r="R58" s="578"/>
      <c r="S58" s="578"/>
      <c r="T58" s="578"/>
      <c r="U58" s="578"/>
      <c r="V58" s="578"/>
      <c r="W58" s="578"/>
      <c r="X58" s="578"/>
      <c r="Y58" s="578"/>
      <c r="Z58" s="578"/>
      <c r="AA58" s="578"/>
    </row>
    <row r="59" spans="1:27" ht="24.95" customHeight="1" thickBot="1" x14ac:dyDescent="0.4">
      <c r="A59" s="566"/>
      <c r="B59" s="617"/>
      <c r="C59" s="602" t="s">
        <v>721</v>
      </c>
      <c r="D59" s="605"/>
      <c r="E59" s="605"/>
      <c r="F59" s="605"/>
      <c r="G59" s="605"/>
      <c r="H59" s="605"/>
      <c r="I59" s="605"/>
      <c r="J59" s="606"/>
      <c r="K59" s="578"/>
      <c r="L59" s="578"/>
      <c r="M59" s="578"/>
      <c r="N59" s="578"/>
      <c r="O59" s="578"/>
      <c r="P59" s="578"/>
      <c r="Q59" s="578"/>
      <c r="R59" s="578"/>
      <c r="S59" s="578"/>
      <c r="T59" s="578"/>
      <c r="U59" s="578"/>
      <c r="V59" s="578"/>
      <c r="W59" s="578"/>
      <c r="X59" s="578"/>
      <c r="Y59" s="578"/>
      <c r="Z59" s="578"/>
      <c r="AA59" s="578"/>
    </row>
    <row r="60" spans="1:27" ht="24.95" customHeight="1" thickBot="1" x14ac:dyDescent="0.4">
      <c r="A60" s="566"/>
      <c r="B60" s="567"/>
      <c r="C60" s="578"/>
      <c r="D60" s="607"/>
      <c r="E60" s="607"/>
      <c r="F60" s="608"/>
      <c r="G60" s="608"/>
      <c r="H60" s="608"/>
      <c r="I60" s="608"/>
      <c r="J60" s="294"/>
      <c r="K60" s="578"/>
      <c r="L60" s="578"/>
      <c r="M60" s="578"/>
      <c r="N60" s="578"/>
      <c r="O60" s="578"/>
      <c r="P60" s="578"/>
      <c r="Q60" s="578"/>
      <c r="R60" s="578"/>
      <c r="S60" s="578"/>
      <c r="T60" s="578"/>
      <c r="U60" s="578"/>
      <c r="V60" s="578"/>
      <c r="W60" s="578"/>
      <c r="X60" s="578"/>
      <c r="Y60" s="578"/>
      <c r="Z60" s="578"/>
      <c r="AA60" s="578"/>
    </row>
    <row r="61" spans="1:27" ht="24.95" customHeight="1" x14ac:dyDescent="0.35">
      <c r="A61" s="566"/>
      <c r="B61" s="579"/>
      <c r="C61" s="580"/>
      <c r="D61" s="581"/>
      <c r="E61" s="581"/>
      <c r="F61" s="581"/>
      <c r="G61" s="581"/>
      <c r="H61" s="581"/>
      <c r="I61" s="581"/>
      <c r="J61" s="582"/>
      <c r="K61" s="580"/>
      <c r="L61" s="583"/>
      <c r="M61" s="578"/>
      <c r="N61" s="578"/>
      <c r="O61" s="578"/>
      <c r="P61" s="578"/>
      <c r="Q61" s="578"/>
      <c r="R61" s="578"/>
      <c r="S61" s="578"/>
      <c r="T61" s="578"/>
      <c r="U61" s="578"/>
      <c r="V61" s="578"/>
      <c r="W61" s="578"/>
      <c r="X61" s="578"/>
      <c r="Y61" s="578"/>
      <c r="Z61" s="578"/>
      <c r="AA61" s="578"/>
    </row>
    <row r="62" spans="1:27" ht="24.95" customHeight="1" x14ac:dyDescent="0.35">
      <c r="A62" s="566"/>
      <c r="B62" s="584" t="s">
        <v>719</v>
      </c>
      <c r="C62" s="615" t="s">
        <v>741</v>
      </c>
      <c r="D62" s="624"/>
      <c r="E62" s="588"/>
      <c r="F62" s="588"/>
      <c r="G62" s="588"/>
      <c r="H62" s="588"/>
      <c r="I62" s="588"/>
      <c r="J62" s="588"/>
      <c r="K62" s="588"/>
      <c r="L62" s="589"/>
      <c r="M62" s="578"/>
      <c r="N62" s="578"/>
      <c r="O62" s="578"/>
      <c r="P62" s="578"/>
      <c r="Q62" s="578"/>
      <c r="R62" s="578"/>
      <c r="S62" s="578"/>
      <c r="T62" s="578"/>
      <c r="U62" s="578"/>
      <c r="V62" s="578"/>
      <c r="W62" s="578"/>
      <c r="X62" s="578"/>
      <c r="Y62" s="578"/>
      <c r="Z62" s="578"/>
      <c r="AA62" s="578"/>
    </row>
    <row r="63" spans="1:27" ht="24.95" customHeight="1" x14ac:dyDescent="0.35">
      <c r="A63" s="566"/>
      <c r="B63" s="584"/>
      <c r="C63" s="590" t="str">
        <f t="array" aca="1" ref="C63" ca="1">LEFT(CELL("filename",A1),SEARCH("]",CELL("filename",A1)))</f>
        <v>E:\Joël Leboucher\Desktop\[Fiche.Coktail.xlsx]</v>
      </c>
      <c r="D63" s="616"/>
      <c r="E63" s="626"/>
      <c r="F63" s="626"/>
      <c r="G63" s="626"/>
      <c r="H63" s="626"/>
      <c r="I63" s="626"/>
      <c r="J63" s="627"/>
      <c r="K63" s="627"/>
      <c r="L63" s="628"/>
      <c r="M63" s="578"/>
      <c r="N63" s="593"/>
      <c r="O63" s="593"/>
      <c r="P63" s="578"/>
      <c r="Q63" s="578"/>
      <c r="R63" s="578"/>
      <c r="S63" s="578"/>
      <c r="T63" s="578"/>
      <c r="U63" s="578"/>
      <c r="V63" s="578"/>
      <c r="W63" s="578"/>
      <c r="X63" s="578"/>
      <c r="Y63" s="578"/>
      <c r="Z63" s="578"/>
      <c r="AA63" s="578"/>
    </row>
    <row r="64" spans="1:27" ht="24.95" customHeight="1" x14ac:dyDescent="0.35">
      <c r="A64" s="566"/>
      <c r="B64" s="584">
        <f>ROW()</f>
        <v>64</v>
      </c>
      <c r="C64" s="597" t="str">
        <f ca="1">_xlfn.FORMULATEXT(C63)</f>
        <v>{=GAUCHE(CELLULE("filename";A1);CHERCHE("]";CELLULE("filename";A1)))}</v>
      </c>
      <c r="D64" s="597"/>
      <c r="E64" s="597"/>
      <c r="F64" s="597"/>
      <c r="G64" s="597"/>
      <c r="H64" s="597"/>
      <c r="I64" s="597"/>
      <c r="J64" s="597"/>
      <c r="K64" s="597"/>
      <c r="L64" s="589"/>
      <c r="M64" s="578"/>
      <c r="N64" s="597"/>
      <c r="O64" s="597"/>
      <c r="P64" s="578"/>
      <c r="Q64" s="578"/>
      <c r="R64" s="578"/>
      <c r="S64" s="578"/>
      <c r="T64" s="578"/>
      <c r="U64" s="578"/>
      <c r="V64" s="578"/>
      <c r="W64" s="578"/>
      <c r="X64" s="578"/>
      <c r="Y64" s="578"/>
      <c r="Z64" s="578"/>
      <c r="AA64" s="578"/>
    </row>
    <row r="65" spans="1:27" ht="24.95" customHeight="1" thickBot="1" x14ac:dyDescent="0.4">
      <c r="A65" s="566"/>
      <c r="B65" s="601"/>
      <c r="C65" s="602" t="s">
        <v>721</v>
      </c>
      <c r="D65" s="605"/>
      <c r="E65" s="605"/>
      <c r="F65" s="605"/>
      <c r="G65" s="605"/>
      <c r="H65" s="605"/>
      <c r="I65" s="605"/>
      <c r="J65" s="605"/>
      <c r="K65" s="605"/>
      <c r="L65" s="606"/>
      <c r="M65" s="578"/>
      <c r="N65" s="578"/>
      <c r="O65" s="578"/>
      <c r="P65" s="578"/>
      <c r="Q65" s="578"/>
      <c r="R65" s="578"/>
      <c r="S65" s="578"/>
      <c r="T65" s="578"/>
      <c r="U65" s="578"/>
      <c r="V65" s="578"/>
      <c r="W65" s="578"/>
      <c r="X65" s="578"/>
      <c r="Y65" s="578"/>
      <c r="Z65" s="578"/>
      <c r="AA65" s="578"/>
    </row>
    <row r="66" spans="1:27" ht="24.95" customHeight="1" thickBot="1" x14ac:dyDescent="0.4">
      <c r="A66" s="566"/>
      <c r="B66" s="567"/>
      <c r="C66" s="578"/>
      <c r="D66" s="607"/>
      <c r="E66" s="607"/>
      <c r="F66" s="608"/>
      <c r="G66" s="608"/>
      <c r="H66" s="608"/>
      <c r="I66" s="608"/>
      <c r="J66" s="294"/>
      <c r="K66" s="578"/>
      <c r="L66" s="578"/>
      <c r="M66" s="578"/>
      <c r="N66" s="578"/>
      <c r="O66" s="578"/>
      <c r="P66" s="578"/>
      <c r="Q66" s="578"/>
      <c r="R66" s="578"/>
      <c r="S66" s="578"/>
      <c r="T66" s="578"/>
      <c r="U66" s="578"/>
      <c r="V66" s="578"/>
      <c r="W66" s="578"/>
      <c r="X66" s="578"/>
      <c r="Y66" s="578"/>
      <c r="Z66" s="578"/>
      <c r="AA66" s="578"/>
    </row>
    <row r="67" spans="1:27" ht="24.95" customHeight="1" x14ac:dyDescent="0.35">
      <c r="A67" s="566"/>
      <c r="B67" s="609"/>
      <c r="C67" s="610"/>
      <c r="D67" s="611"/>
      <c r="E67" s="611"/>
      <c r="F67" s="612"/>
      <c r="G67" s="612"/>
      <c r="H67" s="612"/>
      <c r="I67" s="629"/>
      <c r="J67" s="294"/>
      <c r="K67" s="578"/>
      <c r="L67" s="578"/>
      <c r="M67" s="578"/>
      <c r="N67" s="578"/>
      <c r="O67" s="578"/>
      <c r="P67" s="578"/>
      <c r="Q67" s="578"/>
      <c r="R67" s="578"/>
      <c r="S67" s="578"/>
      <c r="T67" s="578"/>
      <c r="U67" s="578"/>
      <c r="V67" s="578"/>
      <c r="W67" s="578"/>
      <c r="X67" s="578"/>
      <c r="Y67" s="578"/>
      <c r="Z67" s="578"/>
      <c r="AA67" s="578"/>
    </row>
    <row r="68" spans="1:27" ht="24.95" customHeight="1" x14ac:dyDescent="0.35">
      <c r="A68" s="566"/>
      <c r="B68" s="584" t="s">
        <v>719</v>
      </c>
      <c r="C68" s="615" t="s">
        <v>742</v>
      </c>
      <c r="D68" s="578"/>
      <c r="E68" s="607"/>
      <c r="F68" s="608"/>
      <c r="G68" s="608"/>
      <c r="H68" s="608"/>
      <c r="I68" s="630"/>
      <c r="J68" s="294"/>
      <c r="K68" s="578"/>
      <c r="L68" s="578"/>
      <c r="M68" s="578"/>
      <c r="N68" s="578"/>
      <c r="O68" s="578"/>
      <c r="P68" s="578"/>
      <c r="Q68" s="578"/>
      <c r="R68" s="578"/>
      <c r="S68" s="578"/>
      <c r="T68" s="578"/>
      <c r="U68" s="578"/>
      <c r="V68" s="578"/>
      <c r="W68" s="578"/>
      <c r="X68" s="578"/>
      <c r="Y68" s="578"/>
      <c r="Z68" s="578"/>
      <c r="AA68" s="578"/>
    </row>
    <row r="69" spans="1:27" ht="24.95" customHeight="1" x14ac:dyDescent="0.35">
      <c r="A69" s="566"/>
      <c r="B69" s="584">
        <f>ROW()</f>
        <v>69</v>
      </c>
      <c r="C69" s="631" t="s">
        <v>743</v>
      </c>
      <c r="D69" s="632"/>
      <c r="E69" s="607"/>
      <c r="F69" s="608"/>
      <c r="G69" s="608"/>
      <c r="H69" s="608"/>
      <c r="I69" s="630"/>
      <c r="J69" s="294"/>
      <c r="K69" s="578"/>
      <c r="L69" s="578"/>
      <c r="M69" s="578"/>
      <c r="N69" s="578"/>
      <c r="O69" s="578"/>
      <c r="P69" s="578"/>
      <c r="Q69" s="578"/>
      <c r="R69" s="578"/>
      <c r="S69" s="578"/>
      <c r="T69" s="578"/>
      <c r="U69" s="578"/>
      <c r="V69" s="578"/>
      <c r="W69" s="578"/>
      <c r="X69" s="578"/>
      <c r="Y69" s="578"/>
      <c r="Z69" s="578"/>
      <c r="AA69" s="578"/>
    </row>
    <row r="70" spans="1:27" ht="24.95" customHeight="1" thickBot="1" x14ac:dyDescent="0.4">
      <c r="A70" s="566"/>
      <c r="B70" s="617"/>
      <c r="C70" s="602" t="s">
        <v>744</v>
      </c>
      <c r="D70" s="633"/>
      <c r="E70" s="634"/>
      <c r="F70" s="635"/>
      <c r="G70" s="635"/>
      <c r="H70" s="635"/>
      <c r="I70" s="636"/>
      <c r="J70" s="294"/>
      <c r="K70" s="578"/>
      <c r="L70" s="578"/>
      <c r="M70" s="578"/>
      <c r="N70" s="578"/>
      <c r="O70" s="578"/>
      <c r="P70" s="578"/>
      <c r="Q70" s="578"/>
      <c r="R70" s="578"/>
      <c r="S70" s="578"/>
      <c r="T70" s="578"/>
      <c r="U70" s="578"/>
      <c r="V70" s="578"/>
      <c r="W70" s="578"/>
      <c r="X70" s="578"/>
      <c r="Y70" s="578"/>
      <c r="Z70" s="578"/>
      <c r="AA70" s="578"/>
    </row>
    <row r="71" spans="1:27" ht="24.95" customHeight="1" x14ac:dyDescent="0.35">
      <c r="A71" s="566"/>
      <c r="B71" s="567"/>
      <c r="C71" s="578"/>
      <c r="D71" s="607"/>
      <c r="E71" s="607"/>
      <c r="F71" s="608"/>
      <c r="G71" s="608"/>
      <c r="H71" s="608"/>
      <c r="I71" s="608"/>
      <c r="J71" s="294"/>
      <c r="K71" s="578"/>
      <c r="L71" s="578"/>
      <c r="M71" s="578"/>
      <c r="N71" s="578"/>
      <c r="O71" s="578"/>
      <c r="P71" s="578"/>
      <c r="Q71" s="578"/>
      <c r="R71" s="578"/>
      <c r="S71" s="578"/>
      <c r="T71" s="578"/>
      <c r="U71" s="578"/>
      <c r="V71" s="578"/>
      <c r="W71" s="578"/>
      <c r="X71" s="578"/>
      <c r="Y71" s="578"/>
      <c r="Z71" s="578"/>
      <c r="AA71" s="578"/>
    </row>
    <row r="72" spans="1:27" ht="24.95" customHeight="1" x14ac:dyDescent="0.35">
      <c r="A72" s="307"/>
      <c r="B72" s="378"/>
      <c r="C72" s="379"/>
      <c r="D72" s="380"/>
      <c r="E72" s="380"/>
      <c r="F72" s="381"/>
      <c r="G72" s="381"/>
      <c r="H72" s="381"/>
      <c r="I72" s="381"/>
      <c r="J72" s="382"/>
      <c r="K72" s="379"/>
      <c r="L72" s="379"/>
      <c r="M72" s="379"/>
      <c r="N72" s="379"/>
      <c r="O72" s="379"/>
      <c r="P72" s="379"/>
      <c r="Q72" s="379"/>
      <c r="R72" s="379"/>
      <c r="S72" s="379"/>
      <c r="T72" s="379"/>
      <c r="U72" s="379"/>
      <c r="V72" s="379"/>
      <c r="W72" s="379"/>
      <c r="X72" s="379"/>
      <c r="Y72" s="379"/>
      <c r="Z72" s="379"/>
      <c r="AA72" s="379"/>
    </row>
    <row r="73" spans="1:27" ht="24.95" customHeight="1" x14ac:dyDescent="0.35">
      <c r="A73" s="566"/>
      <c r="B73" s="567"/>
      <c r="C73" s="578"/>
      <c r="D73" s="607"/>
      <c r="E73" s="607"/>
      <c r="F73" s="608"/>
      <c r="G73" s="608"/>
      <c r="H73" s="608"/>
      <c r="I73" s="608"/>
      <c r="J73" s="294"/>
      <c r="K73" s="578"/>
      <c r="L73" s="578"/>
      <c r="M73" s="578"/>
      <c r="N73" s="578"/>
      <c r="O73" s="578"/>
      <c r="P73" s="578"/>
      <c r="Q73" s="578"/>
      <c r="R73" s="578"/>
      <c r="S73" s="578"/>
      <c r="T73" s="578"/>
      <c r="U73" s="578"/>
      <c r="V73" s="578"/>
      <c r="W73" s="578"/>
      <c r="X73" s="578"/>
      <c r="Y73" s="578"/>
      <c r="Z73" s="578"/>
      <c r="AA73" s="578"/>
    </row>
    <row r="74" spans="1:27" ht="24.95" customHeight="1" thickBot="1" x14ac:dyDescent="0.4">
      <c r="A74" s="566"/>
      <c r="B74" s="567"/>
      <c r="C74" s="578"/>
      <c r="D74" s="607"/>
      <c r="E74" s="607"/>
      <c r="F74" s="608"/>
      <c r="G74" s="608"/>
      <c r="H74" s="608"/>
      <c r="I74" s="608"/>
      <c r="J74" s="294"/>
      <c r="K74" s="578"/>
      <c r="L74" s="578"/>
      <c r="M74" s="578"/>
      <c r="N74" s="578"/>
      <c r="O74" s="578"/>
      <c r="P74" s="578"/>
      <c r="Q74" s="578"/>
      <c r="R74" s="578"/>
      <c r="S74" s="578"/>
      <c r="T74" s="578"/>
      <c r="U74" s="578"/>
      <c r="V74" s="578"/>
      <c r="W74" s="578"/>
      <c r="X74" s="578"/>
      <c r="Y74" s="578"/>
      <c r="Z74" s="578"/>
      <c r="AA74" s="578"/>
    </row>
    <row r="75" spans="1:27" ht="24.95" customHeight="1" x14ac:dyDescent="0.35">
      <c r="A75" s="566"/>
      <c r="B75" s="579"/>
      <c r="C75" s="580"/>
      <c r="D75" s="581"/>
      <c r="E75" s="581"/>
      <c r="F75" s="581"/>
      <c r="G75" s="581"/>
      <c r="H75" s="581"/>
      <c r="I75" s="581"/>
      <c r="J75" s="582"/>
      <c r="K75" s="580"/>
      <c r="L75" s="580"/>
      <c r="M75" s="583"/>
      <c r="N75" s="578"/>
      <c r="O75" s="578"/>
      <c r="P75" s="578"/>
      <c r="Q75" s="578"/>
      <c r="R75" s="578"/>
      <c r="S75" s="578"/>
      <c r="T75" s="578"/>
      <c r="U75" s="578"/>
      <c r="V75" s="578"/>
      <c r="W75" s="578"/>
      <c r="X75" s="578"/>
      <c r="Y75" s="578"/>
      <c r="Z75" s="578"/>
      <c r="AA75" s="578"/>
    </row>
    <row r="76" spans="1:27" ht="24.95" customHeight="1" x14ac:dyDescent="0.35">
      <c r="A76" s="566"/>
      <c r="B76" s="584" t="s">
        <v>719</v>
      </c>
      <c r="C76" s="615" t="s">
        <v>745</v>
      </c>
      <c r="D76" s="586"/>
      <c r="E76" s="586"/>
      <c r="F76" s="586"/>
      <c r="G76" s="586"/>
      <c r="H76" s="586"/>
      <c r="I76" s="586"/>
      <c r="J76" s="587"/>
      <c r="K76" s="588"/>
      <c r="L76" s="588"/>
      <c r="M76" s="589"/>
      <c r="N76" s="578"/>
      <c r="O76" s="578"/>
      <c r="P76" s="578"/>
      <c r="Q76" s="578"/>
      <c r="R76" s="578"/>
      <c r="S76" s="578"/>
      <c r="T76" s="578"/>
      <c r="U76" s="578"/>
      <c r="V76" s="578"/>
      <c r="W76" s="578"/>
      <c r="X76" s="578"/>
      <c r="Y76" s="578"/>
      <c r="Z76" s="578"/>
      <c r="AA76" s="578"/>
    </row>
    <row r="77" spans="1:27" ht="24.95" customHeight="1" x14ac:dyDescent="0.35">
      <c r="A77" s="566"/>
      <c r="B77" s="584">
        <f>ROW()</f>
        <v>77</v>
      </c>
      <c r="C77" s="590" t="str">
        <f ca="1">CELL("nomfichier")</f>
        <v>E:\Joël Leboucher\Desktop\[Fiche.Coktail.xlsx]Nota</v>
      </c>
      <c r="D77" s="616"/>
      <c r="E77" s="616"/>
      <c r="F77" s="616"/>
      <c r="G77" s="616"/>
      <c r="H77" s="616"/>
      <c r="I77" s="616"/>
      <c r="J77" s="637"/>
      <c r="K77" s="637"/>
      <c r="L77" s="638"/>
      <c r="M77" s="639"/>
      <c r="N77" s="578" t="s">
        <v>190</v>
      </c>
      <c r="O77" s="593"/>
      <c r="P77" s="578"/>
      <c r="Q77" s="578"/>
      <c r="R77" s="578"/>
      <c r="S77" s="578"/>
      <c r="T77" s="578"/>
      <c r="U77" s="578"/>
      <c r="V77" s="578"/>
      <c r="W77" s="578"/>
      <c r="X77" s="578"/>
      <c r="Y77" s="578"/>
      <c r="Z77" s="578"/>
      <c r="AA77" s="578"/>
    </row>
    <row r="78" spans="1:27" ht="24.95" customHeight="1" x14ac:dyDescent="0.35">
      <c r="A78" s="566"/>
      <c r="B78" s="640"/>
      <c r="C78" s="597" t="str">
        <f ca="1">_xlfn.FORMULATEXT(C77)</f>
        <v>=CELLULE("nomfichier")</v>
      </c>
      <c r="D78" s="597"/>
      <c r="E78" s="597"/>
      <c r="F78" s="597"/>
      <c r="G78" s="597"/>
      <c r="H78" s="597"/>
      <c r="I78" s="597"/>
      <c r="J78" s="597"/>
      <c r="K78" s="597"/>
      <c r="L78" s="597"/>
      <c r="M78" s="589"/>
      <c r="N78" s="578"/>
      <c r="O78" s="597"/>
      <c r="P78" s="578"/>
      <c r="Q78" s="578"/>
      <c r="R78" s="578"/>
      <c r="S78" s="578"/>
      <c r="T78" s="578"/>
      <c r="U78" s="578"/>
      <c r="V78" s="578"/>
      <c r="W78" s="578"/>
      <c r="X78" s="578"/>
      <c r="Y78" s="578"/>
      <c r="Z78" s="578"/>
      <c r="AA78" s="578"/>
    </row>
    <row r="79" spans="1:27" ht="24.95" customHeight="1" thickBot="1" x14ac:dyDescent="0.4">
      <c r="A79" s="566"/>
      <c r="B79" s="601"/>
      <c r="C79" s="641" t="s">
        <v>746</v>
      </c>
      <c r="D79" s="603"/>
      <c r="E79" s="603"/>
      <c r="F79" s="603"/>
      <c r="G79" s="603"/>
      <c r="H79" s="603"/>
      <c r="I79" s="603"/>
      <c r="J79" s="604"/>
      <c r="K79" s="605"/>
      <c r="L79" s="605"/>
      <c r="M79" s="606"/>
      <c r="N79" s="578"/>
      <c r="O79" s="578"/>
      <c r="P79" s="578"/>
      <c r="Q79" s="578"/>
      <c r="R79" s="578"/>
      <c r="S79" s="578"/>
      <c r="T79" s="578"/>
      <c r="U79" s="578"/>
      <c r="V79" s="578"/>
      <c r="W79" s="578"/>
      <c r="X79" s="578"/>
      <c r="Y79" s="578"/>
      <c r="Z79" s="578"/>
      <c r="AA79" s="578"/>
    </row>
    <row r="80" spans="1:27" ht="24.95" customHeight="1" thickBot="1" x14ac:dyDescent="0.4">
      <c r="A80" s="566"/>
      <c r="B80" s="567"/>
      <c r="C80" s="578"/>
      <c r="D80" s="607"/>
      <c r="E80" s="607"/>
      <c r="F80" s="608"/>
      <c r="G80" s="608"/>
      <c r="H80" s="608"/>
      <c r="I80" s="608"/>
      <c r="J80" s="294"/>
      <c r="K80" s="578"/>
      <c r="L80" s="578"/>
      <c r="M80" s="578"/>
      <c r="N80" s="578"/>
      <c r="O80" s="578"/>
      <c r="P80" s="578"/>
      <c r="Q80" s="578"/>
      <c r="R80" s="578"/>
      <c r="S80" s="578"/>
      <c r="T80" s="578"/>
      <c r="U80" s="578"/>
      <c r="V80" s="578"/>
      <c r="W80" s="578"/>
      <c r="X80" s="578"/>
      <c r="Y80" s="578"/>
      <c r="Z80" s="578"/>
      <c r="AA80" s="578"/>
    </row>
    <row r="81" spans="1:27" ht="24.95" customHeight="1" x14ac:dyDescent="0.35">
      <c r="A81" s="566"/>
      <c r="B81" s="579"/>
      <c r="C81" s="580"/>
      <c r="D81" s="581"/>
      <c r="E81" s="581"/>
      <c r="F81" s="581"/>
      <c r="G81" s="581"/>
      <c r="H81" s="581"/>
      <c r="I81" s="581"/>
      <c r="J81" s="582"/>
      <c r="K81" s="583"/>
      <c r="L81" s="578"/>
      <c r="M81" s="578"/>
      <c r="N81" s="578"/>
      <c r="O81" s="578"/>
      <c r="P81" s="578"/>
      <c r="Q81" s="578"/>
      <c r="R81" s="578"/>
      <c r="S81" s="578"/>
      <c r="T81" s="578"/>
      <c r="U81" s="578"/>
      <c r="V81" s="578"/>
      <c r="W81" s="578"/>
      <c r="X81" s="578"/>
      <c r="Y81" s="578"/>
      <c r="Z81" s="578"/>
      <c r="AA81" s="578"/>
    </row>
    <row r="82" spans="1:27" ht="24.95" customHeight="1" x14ac:dyDescent="0.35">
      <c r="A82" s="566"/>
      <c r="B82" s="584" t="s">
        <v>719</v>
      </c>
      <c r="C82" s="615" t="s">
        <v>747</v>
      </c>
      <c r="D82" s="586"/>
      <c r="E82" s="586"/>
      <c r="F82" s="586"/>
      <c r="G82" s="586"/>
      <c r="H82" s="586"/>
      <c r="I82" s="586"/>
      <c r="J82" s="587"/>
      <c r="K82" s="589"/>
      <c r="L82" s="578"/>
      <c r="M82" s="578"/>
      <c r="N82" s="578"/>
      <c r="O82" s="578"/>
      <c r="P82" s="578"/>
      <c r="Q82" s="578"/>
      <c r="R82" s="578"/>
      <c r="S82" s="578"/>
      <c r="T82" s="578"/>
      <c r="U82" s="578"/>
      <c r="V82" s="578"/>
      <c r="W82" s="578"/>
      <c r="X82" s="578"/>
      <c r="Y82" s="578"/>
      <c r="Z82" s="578"/>
      <c r="AA82" s="578"/>
    </row>
    <row r="83" spans="1:27" ht="24.95" customHeight="1" x14ac:dyDescent="0.35">
      <c r="A83" s="566"/>
      <c r="B83" s="584">
        <f>ROW()</f>
        <v>83</v>
      </c>
      <c r="C83" s="642" t="s">
        <v>748</v>
      </c>
      <c r="D83" s="643"/>
      <c r="E83" s="643"/>
      <c r="F83" s="643"/>
      <c r="G83" s="643"/>
      <c r="H83" s="643"/>
      <c r="I83" s="643"/>
      <c r="J83" s="643"/>
      <c r="K83" s="589"/>
      <c r="L83" s="578"/>
      <c r="M83" s="578"/>
      <c r="N83" s="578"/>
      <c r="O83" s="578"/>
      <c r="P83" s="578"/>
      <c r="Q83" s="578"/>
      <c r="R83" s="578"/>
      <c r="S83" s="578"/>
      <c r="T83" s="578"/>
      <c r="U83" s="578"/>
      <c r="V83" s="578"/>
      <c r="W83" s="578"/>
      <c r="X83" s="578"/>
      <c r="Y83" s="578"/>
      <c r="Z83" s="578"/>
      <c r="AA83" s="578"/>
    </row>
    <row r="84" spans="1:27" ht="24.95" customHeight="1" thickBot="1" x14ac:dyDescent="0.4">
      <c r="A84" s="566"/>
      <c r="B84" s="601"/>
      <c r="C84" s="641" t="s">
        <v>749</v>
      </c>
      <c r="D84" s="603"/>
      <c r="E84" s="603"/>
      <c r="F84" s="603"/>
      <c r="G84" s="603"/>
      <c r="H84" s="603"/>
      <c r="I84" s="603"/>
      <c r="J84" s="604"/>
      <c r="K84" s="606"/>
      <c r="L84" s="578"/>
      <c r="M84" s="578"/>
      <c r="N84" s="578"/>
      <c r="O84" s="578"/>
      <c r="P84" s="578"/>
      <c r="Q84" s="578"/>
      <c r="R84" s="578"/>
      <c r="S84" s="578"/>
      <c r="T84" s="578"/>
      <c r="U84" s="578"/>
      <c r="V84" s="578"/>
      <c r="W84" s="578"/>
      <c r="X84" s="578"/>
      <c r="Y84" s="578"/>
      <c r="Z84" s="578"/>
      <c r="AA84" s="578"/>
    </row>
    <row r="85" spans="1:27" ht="24.95" customHeight="1" thickBot="1" x14ac:dyDescent="0.4">
      <c r="A85" s="566"/>
      <c r="B85" s="567"/>
      <c r="C85" s="578"/>
      <c r="D85" s="607"/>
      <c r="E85" s="607"/>
      <c r="F85" s="608"/>
      <c r="G85" s="608"/>
      <c r="H85" s="608"/>
      <c r="I85" s="608"/>
      <c r="J85" s="294"/>
      <c r="K85" s="578"/>
      <c r="L85" s="578"/>
      <c r="M85" s="578"/>
      <c r="N85" s="578"/>
      <c r="O85" s="578"/>
      <c r="P85" s="578"/>
      <c r="Q85" s="578"/>
      <c r="R85" s="578"/>
      <c r="S85" s="578"/>
      <c r="T85" s="578"/>
      <c r="U85" s="578"/>
      <c r="V85" s="578"/>
      <c r="W85" s="578"/>
      <c r="X85" s="578"/>
      <c r="Y85" s="578"/>
      <c r="Z85" s="578"/>
      <c r="AA85" s="578"/>
    </row>
    <row r="86" spans="1:27" ht="24.95" customHeight="1" x14ac:dyDescent="0.35">
      <c r="A86" s="566"/>
      <c r="B86" s="579"/>
      <c r="C86" s="580"/>
      <c r="D86" s="581"/>
      <c r="E86" s="581"/>
      <c r="F86" s="581"/>
      <c r="G86" s="581"/>
      <c r="H86" s="581"/>
      <c r="I86" s="581"/>
      <c r="J86" s="582"/>
      <c r="K86" s="580"/>
      <c r="L86" s="580"/>
      <c r="M86" s="580"/>
      <c r="N86" s="580"/>
      <c r="O86" s="580"/>
      <c r="P86" s="583"/>
      <c r="Q86" s="578"/>
      <c r="R86" s="578"/>
      <c r="S86" s="578"/>
      <c r="T86" s="578"/>
      <c r="U86" s="578"/>
      <c r="V86" s="578"/>
      <c r="W86" s="578"/>
      <c r="X86" s="578"/>
      <c r="Y86" s="578"/>
      <c r="Z86" s="578"/>
      <c r="AA86" s="578"/>
    </row>
    <row r="87" spans="1:27" ht="24.95" customHeight="1" x14ac:dyDescent="0.35">
      <c r="A87" s="566"/>
      <c r="B87" s="584" t="s">
        <v>719</v>
      </c>
      <c r="C87" s="615" t="s">
        <v>750</v>
      </c>
      <c r="D87" s="624"/>
      <c r="E87" s="588"/>
      <c r="F87" s="588"/>
      <c r="G87" s="588"/>
      <c r="H87" s="588"/>
      <c r="I87" s="588"/>
      <c r="J87" s="588"/>
      <c r="K87" s="588"/>
      <c r="L87" s="588"/>
      <c r="M87" s="588"/>
      <c r="N87" s="588"/>
      <c r="O87" s="588"/>
      <c r="P87" s="589"/>
      <c r="Q87" s="289"/>
      <c r="R87" s="578"/>
      <c r="S87" s="578"/>
      <c r="T87" s="578"/>
      <c r="U87" s="578"/>
      <c r="V87" s="578"/>
      <c r="W87" s="578"/>
      <c r="X87" s="578"/>
      <c r="Y87" s="578"/>
      <c r="Z87" s="578"/>
      <c r="AA87" s="578"/>
    </row>
    <row r="88" spans="1:27" ht="24.95" customHeight="1" x14ac:dyDescent="0.35">
      <c r="A88" s="566"/>
      <c r="B88" s="584"/>
      <c r="C88" s="590" t="str">
        <f ca="1">SUBSTITUTE(SUBSTITUTE(RIGHT(CELL("filename",A1),LEN(CELL("filename",A1))-SEARCH("[",CELL("filename",A1))+1),"[",""),"]"," ")</f>
        <v>Fiche.Coktail.xlsx Formats-Formules-Fonctions</v>
      </c>
      <c r="D88" s="616"/>
      <c r="E88" s="616"/>
      <c r="F88" s="616"/>
      <c r="G88" s="616"/>
      <c r="H88" s="616"/>
      <c r="I88" s="616"/>
      <c r="J88" s="592"/>
      <c r="K88" s="592"/>
      <c r="L88" s="593"/>
      <c r="M88" s="593"/>
      <c r="N88" s="593"/>
      <c r="O88" s="593"/>
      <c r="P88" s="644"/>
      <c r="Q88" s="289"/>
      <c r="R88" s="578"/>
      <c r="S88" s="578"/>
      <c r="T88" s="578"/>
      <c r="U88" s="578"/>
      <c r="V88" s="578"/>
      <c r="W88" s="578"/>
      <c r="X88" s="578"/>
      <c r="Y88" s="578"/>
      <c r="Z88" s="578"/>
      <c r="AA88" s="578"/>
    </row>
    <row r="89" spans="1:27" ht="24.95" customHeight="1" x14ac:dyDescent="0.35">
      <c r="A89" s="566"/>
      <c r="B89" s="584">
        <f>ROW()</f>
        <v>89</v>
      </c>
      <c r="C89" s="597" t="str">
        <f ca="1">_xlfn.FORMULATEXT(C88)</f>
        <v>=SUBSTITUE(SUBSTITUE(DROITE(CELLULE("filename";A1);NBCAR(CELLULE("filename";A1))-CHERCHE("[";CELLULE("filename";A1))+1);"[";"");"]";" ")</v>
      </c>
      <c r="D89" s="597"/>
      <c r="E89" s="597"/>
      <c r="F89" s="597"/>
      <c r="G89" s="597"/>
      <c r="H89" s="597"/>
      <c r="I89" s="597"/>
      <c r="J89" s="597"/>
      <c r="K89" s="597"/>
      <c r="L89" s="597"/>
      <c r="M89" s="597"/>
      <c r="N89" s="597"/>
      <c r="O89" s="597"/>
      <c r="P89" s="645"/>
      <c r="Q89" s="289"/>
      <c r="R89" s="578"/>
      <c r="S89" s="578"/>
      <c r="T89" s="578"/>
      <c r="U89" s="578"/>
      <c r="V89" s="578"/>
      <c r="W89" s="578"/>
      <c r="X89" s="578"/>
      <c r="Y89" s="578"/>
      <c r="Z89" s="578"/>
      <c r="AA89" s="578"/>
    </row>
    <row r="90" spans="1:27" ht="24.95" customHeight="1" thickBot="1" x14ac:dyDescent="0.4">
      <c r="A90" s="566"/>
      <c r="B90" s="601"/>
      <c r="C90" s="602" t="s">
        <v>721</v>
      </c>
      <c r="D90" s="646"/>
      <c r="E90" s="603"/>
      <c r="F90" s="603"/>
      <c r="G90" s="603"/>
      <c r="H90" s="603"/>
      <c r="I90" s="603"/>
      <c r="J90" s="605"/>
      <c r="K90" s="605"/>
      <c r="L90" s="605"/>
      <c r="M90" s="605"/>
      <c r="N90" s="605"/>
      <c r="O90" s="605"/>
      <c r="P90" s="606"/>
      <c r="Q90" s="289"/>
      <c r="R90" s="578"/>
      <c r="S90" s="578"/>
      <c r="T90" s="578"/>
      <c r="U90" s="578"/>
      <c r="V90" s="578"/>
      <c r="W90" s="578"/>
      <c r="X90" s="578"/>
      <c r="Y90" s="578"/>
      <c r="Z90" s="578"/>
      <c r="AA90" s="578"/>
    </row>
    <row r="91" spans="1:27" ht="24.95" customHeight="1" thickBot="1" x14ac:dyDescent="0.4">
      <c r="A91" s="566"/>
      <c r="B91" s="567"/>
      <c r="C91" s="578"/>
      <c r="D91" s="607"/>
      <c r="E91" s="607"/>
      <c r="F91" s="608"/>
      <c r="G91" s="608"/>
      <c r="H91" s="608"/>
      <c r="I91" s="608"/>
      <c r="J91" s="294"/>
      <c r="K91" s="578"/>
      <c r="L91" s="578"/>
      <c r="M91" s="578"/>
      <c r="N91" s="578"/>
      <c r="O91" s="578"/>
      <c r="P91" s="578"/>
      <c r="Q91" s="578"/>
      <c r="R91" s="578"/>
      <c r="S91" s="578"/>
      <c r="T91" s="578"/>
      <c r="U91" s="578"/>
      <c r="V91" s="578"/>
      <c r="W91" s="578"/>
      <c r="X91" s="578"/>
      <c r="Y91" s="578"/>
      <c r="Z91" s="578"/>
      <c r="AA91" s="578"/>
    </row>
    <row r="92" spans="1:27" ht="24.95" customHeight="1" x14ac:dyDescent="0.35">
      <c r="A92" s="566"/>
      <c r="B92" s="609"/>
      <c r="C92" s="610"/>
      <c r="D92" s="611"/>
      <c r="E92" s="611"/>
      <c r="F92" s="612"/>
      <c r="G92" s="612"/>
      <c r="H92" s="612"/>
      <c r="I92" s="612"/>
      <c r="J92" s="613"/>
      <c r="K92" s="610"/>
      <c r="L92" s="610"/>
      <c r="M92" s="614"/>
      <c r="N92" s="578"/>
      <c r="O92" s="578"/>
      <c r="P92" s="578"/>
      <c r="Q92" s="578"/>
      <c r="R92" s="578"/>
      <c r="S92" s="578"/>
      <c r="T92" s="578"/>
      <c r="U92" s="578"/>
      <c r="V92" s="578"/>
      <c r="W92" s="578"/>
      <c r="X92" s="578"/>
      <c r="Y92" s="578"/>
      <c r="Z92" s="578"/>
      <c r="AA92" s="578"/>
    </row>
    <row r="93" spans="1:27" ht="24.95" customHeight="1" x14ac:dyDescent="0.35">
      <c r="A93" s="566"/>
      <c r="B93" s="584" t="s">
        <v>719</v>
      </c>
      <c r="C93" s="615" t="s">
        <v>751</v>
      </c>
      <c r="D93" s="647"/>
      <c r="E93" s="578"/>
      <c r="F93" s="578"/>
      <c r="G93" s="578"/>
      <c r="H93" s="578"/>
      <c r="I93" s="578"/>
      <c r="J93" s="578"/>
      <c r="K93" s="578"/>
      <c r="L93" s="578"/>
      <c r="M93" s="589"/>
      <c r="N93" s="578"/>
      <c r="O93" s="578"/>
      <c r="P93" s="578"/>
      <c r="Q93" s="578"/>
      <c r="R93" s="578"/>
      <c r="S93" s="578"/>
      <c r="T93" s="578"/>
      <c r="U93" s="578"/>
      <c r="V93" s="578"/>
      <c r="W93" s="578"/>
      <c r="X93" s="578"/>
      <c r="Y93" s="578"/>
      <c r="Z93" s="578"/>
      <c r="AA93" s="578"/>
    </row>
    <row r="94" spans="1:27" ht="24.95" customHeight="1" x14ac:dyDescent="0.35">
      <c r="A94" s="566"/>
      <c r="B94" s="584"/>
      <c r="C94" s="590" t="str">
        <f ca="1">SUBSTITUTE(SUBSTITUTE(LEFT(CELL("filename",A1),SEARCH("]",CELL("filename",A1))),"[",""),"]","")</f>
        <v>E:\Joël Leboucher\Desktop\Fiche.Coktail.xlsx</v>
      </c>
      <c r="D94" s="616"/>
      <c r="E94" s="616"/>
      <c r="F94" s="616"/>
      <c r="G94" s="616"/>
      <c r="H94" s="616"/>
      <c r="I94" s="616"/>
      <c r="J94" s="616"/>
      <c r="K94" s="616"/>
      <c r="L94" s="616"/>
      <c r="M94" s="589"/>
      <c r="N94" s="578"/>
      <c r="O94" s="593"/>
      <c r="P94" s="578"/>
      <c r="Q94" s="578"/>
      <c r="R94" s="578"/>
      <c r="S94" s="578"/>
      <c r="T94" s="578"/>
      <c r="U94" s="578"/>
      <c r="V94" s="578"/>
      <c r="W94" s="578"/>
      <c r="X94" s="578"/>
      <c r="Y94" s="578"/>
      <c r="Z94" s="578"/>
      <c r="AA94" s="578"/>
    </row>
    <row r="95" spans="1:27" ht="24.95" customHeight="1" x14ac:dyDescent="0.35">
      <c r="A95" s="566"/>
      <c r="B95" s="584">
        <f>ROW()</f>
        <v>95</v>
      </c>
      <c r="C95" s="597" t="str">
        <f ca="1">_xlfn.FORMULATEXT(C94)</f>
        <v>=SUBSTITUE(SUBSTITUE(GAUCHE(CELLULE("filename";A1);CHERCHE("]";CELLULE("filename";A1)));"[";"");"]";"")</v>
      </c>
      <c r="D95" s="597"/>
      <c r="E95" s="597"/>
      <c r="F95" s="597"/>
      <c r="G95" s="597"/>
      <c r="H95" s="597"/>
      <c r="I95" s="597"/>
      <c r="J95" s="597"/>
      <c r="K95" s="597"/>
      <c r="L95" s="597"/>
      <c r="M95" s="589"/>
      <c r="N95" s="578"/>
      <c r="O95" s="597"/>
      <c r="P95" s="578"/>
      <c r="Q95" s="578"/>
      <c r="R95" s="578"/>
      <c r="S95" s="578"/>
      <c r="T95" s="578"/>
      <c r="U95" s="578"/>
      <c r="V95" s="578"/>
      <c r="W95" s="578"/>
      <c r="X95" s="578"/>
      <c r="Y95" s="578"/>
      <c r="Z95" s="578"/>
      <c r="AA95" s="578"/>
    </row>
    <row r="96" spans="1:27" ht="24.95" customHeight="1" thickBot="1" x14ac:dyDescent="0.4">
      <c r="A96" s="566"/>
      <c r="B96" s="617"/>
      <c r="C96" s="602" t="s">
        <v>721</v>
      </c>
      <c r="D96" s="646"/>
      <c r="E96" s="603"/>
      <c r="F96" s="603"/>
      <c r="G96" s="603"/>
      <c r="H96" s="603"/>
      <c r="I96" s="603"/>
      <c r="J96" s="648"/>
      <c r="K96" s="633"/>
      <c r="L96" s="633"/>
      <c r="M96" s="649"/>
      <c r="N96" s="578"/>
      <c r="O96" s="578"/>
      <c r="P96" s="578"/>
      <c r="Q96" s="578"/>
      <c r="R96" s="578"/>
      <c r="S96" s="578"/>
      <c r="T96" s="578"/>
      <c r="U96" s="578"/>
      <c r="V96" s="578"/>
      <c r="W96" s="578"/>
      <c r="X96" s="578"/>
      <c r="Y96" s="578"/>
      <c r="Z96" s="578"/>
      <c r="AA96" s="578"/>
    </row>
    <row r="97" spans="1:27" ht="24.95" customHeight="1" thickBot="1" x14ac:dyDescent="0.4">
      <c r="A97" s="566"/>
      <c r="B97" s="567"/>
      <c r="C97" s="578"/>
      <c r="D97" s="607"/>
      <c r="E97" s="607"/>
      <c r="F97" s="608"/>
      <c r="G97" s="608"/>
      <c r="H97" s="608"/>
      <c r="I97" s="608"/>
      <c r="J97" s="294"/>
      <c r="K97" s="578"/>
      <c r="L97" s="578"/>
      <c r="M97" s="578"/>
      <c r="N97" s="578"/>
      <c r="O97" s="578"/>
      <c r="P97" s="578"/>
      <c r="Q97" s="578"/>
      <c r="R97" s="578"/>
      <c r="S97" s="578"/>
      <c r="T97" s="578"/>
      <c r="U97" s="578"/>
      <c r="V97" s="578"/>
      <c r="W97" s="578"/>
      <c r="X97" s="578"/>
      <c r="Y97" s="578"/>
      <c r="Z97" s="578"/>
      <c r="AA97" s="578"/>
    </row>
    <row r="98" spans="1:27" ht="24.95" customHeight="1" x14ac:dyDescent="0.35">
      <c r="A98" s="566"/>
      <c r="B98" s="650"/>
      <c r="C98" s="651"/>
      <c r="D98" s="652"/>
      <c r="E98" s="652"/>
      <c r="F98" s="653"/>
      <c r="G98" s="653"/>
      <c r="H98" s="653"/>
      <c r="I98" s="653"/>
      <c r="J98" s="654"/>
      <c r="K98" s="651"/>
      <c r="L98" s="651"/>
      <c r="M98" s="651"/>
      <c r="N98" s="651"/>
      <c r="O98" s="651"/>
      <c r="P98" s="655"/>
      <c r="Q98" s="578"/>
      <c r="R98" s="578"/>
      <c r="S98" s="578"/>
      <c r="T98" s="578"/>
      <c r="U98" s="578"/>
      <c r="V98" s="578"/>
      <c r="W98" s="578"/>
      <c r="X98" s="578"/>
      <c r="Y98" s="578"/>
      <c r="Z98" s="578"/>
      <c r="AA98" s="578"/>
    </row>
    <row r="99" spans="1:27" ht="24.95" customHeight="1" x14ac:dyDescent="0.35">
      <c r="A99" s="566"/>
      <c r="B99" s="584" t="s">
        <v>719</v>
      </c>
      <c r="C99" s="615" t="s">
        <v>752</v>
      </c>
      <c r="D99" s="586"/>
      <c r="E99" s="586"/>
      <c r="F99" s="656"/>
      <c r="G99" s="656"/>
      <c r="H99" s="656"/>
      <c r="I99" s="656"/>
      <c r="J99" s="657"/>
      <c r="K99" s="593"/>
      <c r="L99" s="593"/>
      <c r="M99" s="593"/>
      <c r="N99" s="593"/>
      <c r="O99" s="593"/>
      <c r="P99" s="644"/>
      <c r="Q99" s="578"/>
      <c r="R99" s="578"/>
      <c r="S99" s="578"/>
      <c r="T99" s="578"/>
      <c r="U99" s="578"/>
      <c r="V99" s="578"/>
      <c r="W99" s="578"/>
      <c r="X99" s="578"/>
      <c r="Y99" s="578"/>
      <c r="Z99" s="578"/>
      <c r="AA99" s="578"/>
    </row>
    <row r="100" spans="1:27" ht="24.95" customHeight="1" x14ac:dyDescent="0.35">
      <c r="A100" s="566"/>
      <c r="B100" s="584"/>
      <c r="C100" s="590" t="str">
        <f ca="1">IF(CELL("nomfichier",C55)="\\rcg006bur\usei_cartographie\[ff-29-formats-formules-pourcentages.xlsx]sites","","ff-29-formats-formules-pourcentages COPIE")</f>
        <v>ff-29-formats-formules-pourcentages COPIE</v>
      </c>
      <c r="D100" s="616"/>
      <c r="E100" s="616"/>
      <c r="F100" s="616"/>
      <c r="G100" s="591"/>
      <c r="H100" s="591"/>
      <c r="I100" s="591"/>
      <c r="J100" s="592"/>
      <c r="K100" s="592"/>
      <c r="L100" s="593"/>
      <c r="M100" s="593"/>
      <c r="N100" s="593"/>
      <c r="O100" s="593"/>
      <c r="P100" s="644"/>
      <c r="Q100" s="578"/>
      <c r="R100" s="578"/>
      <c r="S100" s="578"/>
      <c r="T100" s="578"/>
      <c r="U100" s="578"/>
      <c r="V100" s="578"/>
      <c r="W100" s="578"/>
      <c r="X100" s="578"/>
      <c r="Y100" s="578"/>
      <c r="Z100" s="578"/>
      <c r="AA100" s="578"/>
    </row>
    <row r="101" spans="1:27" ht="24.95" customHeight="1" x14ac:dyDescent="0.35">
      <c r="A101" s="566"/>
      <c r="B101" s="584">
        <f>ROW()</f>
        <v>101</v>
      </c>
      <c r="C101" s="597" t="str">
        <f ca="1">_xlfn.FORMULATEXT(C100)</f>
        <v>=SI(CELLULE("nomfichier";C55)="\\rcg006bur\usei_cartographie\[ff-29-formats-formules-pourcentages.xlsx]sites";"";"ff-29-formats-formules-pourcentages COPIE")</v>
      </c>
      <c r="D101" s="597"/>
      <c r="E101" s="597"/>
      <c r="F101" s="597"/>
      <c r="G101" s="597"/>
      <c r="H101" s="597"/>
      <c r="I101" s="597"/>
      <c r="J101" s="597"/>
      <c r="K101" s="597"/>
      <c r="L101" s="597"/>
      <c r="M101" s="597"/>
      <c r="N101" s="597"/>
      <c r="O101" s="597"/>
      <c r="P101" s="645"/>
      <c r="Q101" s="578"/>
      <c r="R101" s="578"/>
      <c r="S101" s="578"/>
      <c r="T101" s="578"/>
      <c r="U101" s="578"/>
      <c r="V101" s="578"/>
      <c r="W101" s="578"/>
      <c r="X101" s="578"/>
      <c r="Y101" s="578"/>
      <c r="Z101" s="578"/>
      <c r="AA101" s="578"/>
    </row>
    <row r="102" spans="1:27" ht="24.95" customHeight="1" thickBot="1" x14ac:dyDescent="0.4">
      <c r="A102" s="566"/>
      <c r="B102" s="658"/>
      <c r="C102" s="659" t="s">
        <v>753</v>
      </c>
      <c r="D102" s="660"/>
      <c r="E102" s="660"/>
      <c r="F102" s="661"/>
      <c r="G102" s="661"/>
      <c r="H102" s="661"/>
      <c r="I102" s="661"/>
      <c r="J102" s="662"/>
      <c r="K102" s="662"/>
      <c r="L102" s="662"/>
      <c r="M102" s="662"/>
      <c r="N102" s="662"/>
      <c r="O102" s="662"/>
      <c r="P102" s="663"/>
      <c r="Q102" s="578"/>
      <c r="R102" s="578"/>
      <c r="S102" s="578"/>
      <c r="T102" s="578"/>
      <c r="U102" s="578"/>
      <c r="V102" s="578"/>
      <c r="W102" s="578"/>
      <c r="X102" s="578"/>
      <c r="Y102" s="578"/>
      <c r="Z102" s="578"/>
      <c r="AA102" s="578"/>
    </row>
    <row r="103" spans="1:27" ht="24.95" customHeight="1" thickBot="1" x14ac:dyDescent="0.4">
      <c r="A103" s="566"/>
      <c r="B103" s="567"/>
      <c r="C103" s="578"/>
      <c r="D103" s="607"/>
      <c r="E103" s="607"/>
      <c r="F103" s="608"/>
      <c r="G103" s="608"/>
      <c r="H103" s="608"/>
      <c r="I103" s="608"/>
      <c r="J103" s="294"/>
      <c r="K103" s="578"/>
      <c r="L103" s="578"/>
      <c r="M103" s="578"/>
      <c r="N103" s="578"/>
      <c r="O103" s="578"/>
      <c r="P103" s="578"/>
      <c r="Q103" s="578"/>
      <c r="R103" s="578"/>
      <c r="S103" s="578"/>
      <c r="T103" s="578"/>
      <c r="U103" s="578"/>
      <c r="V103" s="578"/>
      <c r="W103" s="578"/>
      <c r="X103" s="578"/>
      <c r="Y103" s="578"/>
      <c r="Z103" s="578"/>
      <c r="AA103" s="578"/>
    </row>
    <row r="104" spans="1:27" ht="24.95" customHeight="1" x14ac:dyDescent="0.35">
      <c r="A104" s="566"/>
      <c r="B104" s="579"/>
      <c r="C104" s="580"/>
      <c r="D104" s="581"/>
      <c r="E104" s="581"/>
      <c r="F104" s="581"/>
      <c r="G104" s="581"/>
      <c r="H104" s="581"/>
      <c r="I104" s="581"/>
      <c r="J104" s="582"/>
      <c r="K104" s="580"/>
      <c r="L104" s="583"/>
      <c r="M104" s="578"/>
      <c r="N104" s="578"/>
      <c r="O104" s="578"/>
      <c r="P104" s="578"/>
      <c r="Q104" s="578"/>
      <c r="R104" s="578"/>
      <c r="S104" s="578"/>
      <c r="T104" s="578"/>
      <c r="U104" s="578"/>
      <c r="V104" s="578"/>
      <c r="W104" s="578"/>
      <c r="X104" s="578"/>
      <c r="Y104" s="578"/>
      <c r="Z104" s="578"/>
      <c r="AA104" s="578"/>
    </row>
    <row r="105" spans="1:27" ht="24.95" customHeight="1" x14ac:dyDescent="0.35">
      <c r="A105" s="566"/>
      <c r="B105" s="640"/>
      <c r="C105" s="615" t="s">
        <v>754</v>
      </c>
      <c r="D105" s="664"/>
      <c r="E105" s="665"/>
      <c r="F105" s="586"/>
      <c r="G105" s="586"/>
      <c r="H105" s="586"/>
      <c r="I105" s="586"/>
      <c r="J105" s="587"/>
      <c r="K105" s="588"/>
      <c r="L105" s="589"/>
      <c r="M105" s="578"/>
      <c r="N105" s="578"/>
      <c r="O105" s="578"/>
      <c r="P105" s="578"/>
      <c r="Q105" s="578"/>
      <c r="R105" s="578"/>
      <c r="S105" s="578"/>
      <c r="T105" s="578"/>
      <c r="U105" s="578"/>
      <c r="V105" s="578"/>
      <c r="W105" s="578"/>
      <c r="X105" s="578"/>
      <c r="Y105" s="578"/>
      <c r="Z105" s="578"/>
      <c r="AA105" s="578"/>
    </row>
    <row r="106" spans="1:27" ht="24.95" customHeight="1" thickBot="1" x14ac:dyDescent="0.4">
      <c r="A106" s="566"/>
      <c r="B106" s="584" t="s">
        <v>719</v>
      </c>
      <c r="C106" s="666" t="s">
        <v>755</v>
      </c>
      <c r="D106" s="664"/>
      <c r="E106" s="665"/>
      <c r="F106" s="586"/>
      <c r="G106" s="586"/>
      <c r="H106" s="586"/>
      <c r="I106" s="586"/>
      <c r="J106" s="587"/>
      <c r="K106" s="588"/>
      <c r="L106" s="589"/>
      <c r="M106" s="578"/>
      <c r="N106" s="578"/>
      <c r="O106" s="578"/>
      <c r="P106" s="578"/>
      <c r="Q106" s="578"/>
      <c r="R106" s="578"/>
      <c r="S106" s="578"/>
      <c r="T106" s="578"/>
      <c r="U106" s="578"/>
      <c r="V106" s="578"/>
      <c r="W106" s="578"/>
      <c r="X106" s="578"/>
      <c r="Y106" s="578"/>
      <c r="Z106" s="578"/>
      <c r="AA106" s="578"/>
    </row>
    <row r="107" spans="1:27" ht="24.95" customHeight="1" thickBot="1" x14ac:dyDescent="0.4">
      <c r="A107" s="566"/>
      <c r="B107" s="584">
        <f>ROW()</f>
        <v>107</v>
      </c>
      <c r="C107" s="667" t="s">
        <v>756</v>
      </c>
      <c r="D107" s="668"/>
      <c r="E107" s="669" t="str">
        <f>RIGHT(C107,LEN(C107)-SEARCH(" ",C107))&amp;" "&amp;LEFT(C107,SEARCH(" ",C107))</f>
        <v xml:space="preserve">paul  legendre </v>
      </c>
      <c r="F107" s="670"/>
      <c r="G107" s="591"/>
      <c r="H107" s="591"/>
      <c r="I107" s="591"/>
      <c r="J107" s="591"/>
      <c r="K107" s="591"/>
      <c r="L107" s="589"/>
      <c r="M107" s="578"/>
      <c r="N107" s="593"/>
      <c r="O107" s="593"/>
      <c r="P107" s="593"/>
      <c r="Q107" s="593"/>
      <c r="R107" s="578"/>
      <c r="S107" s="578"/>
      <c r="T107" s="578"/>
      <c r="U107" s="578"/>
      <c r="V107" s="578"/>
      <c r="W107" s="578"/>
      <c r="X107" s="578"/>
      <c r="Y107" s="578"/>
      <c r="Z107" s="578"/>
      <c r="AA107" s="578"/>
    </row>
    <row r="108" spans="1:27" ht="24.95" customHeight="1" x14ac:dyDescent="0.35">
      <c r="A108" s="566"/>
      <c r="B108" s="640"/>
      <c r="C108" s="588"/>
      <c r="D108" s="586"/>
      <c r="E108" s="597" t="str">
        <f ca="1">_xlfn.FORMULATEXT(E107)</f>
        <v>=DROITE(C107;NBCAR(C107)-CHERCHE(" ";C107))&amp;" "&amp;GAUCHE(C107;CHERCHE(" ";C107))</v>
      </c>
      <c r="F108" s="597"/>
      <c r="G108" s="597"/>
      <c r="H108" s="597"/>
      <c r="I108" s="597"/>
      <c r="J108" s="597"/>
      <c r="K108" s="597"/>
      <c r="L108" s="589"/>
      <c r="M108" s="578"/>
      <c r="N108" s="597"/>
      <c r="O108" s="597"/>
      <c r="P108" s="597"/>
      <c r="Q108" s="597"/>
      <c r="R108" s="578"/>
      <c r="S108" s="578"/>
      <c r="T108" s="578"/>
      <c r="U108" s="578"/>
      <c r="V108" s="578"/>
      <c r="W108" s="578"/>
      <c r="X108" s="578"/>
      <c r="Y108" s="578"/>
      <c r="Z108" s="578"/>
      <c r="AA108" s="578"/>
    </row>
    <row r="109" spans="1:27" ht="24.95" customHeight="1" thickBot="1" x14ac:dyDescent="0.4">
      <c r="A109" s="566"/>
      <c r="B109" s="601"/>
      <c r="C109" s="605"/>
      <c r="D109" s="603"/>
      <c r="E109" s="602" t="s">
        <v>757</v>
      </c>
      <c r="F109" s="603"/>
      <c r="G109" s="603"/>
      <c r="H109" s="603"/>
      <c r="I109" s="603"/>
      <c r="J109" s="604"/>
      <c r="K109" s="605"/>
      <c r="L109" s="606"/>
      <c r="M109" s="578"/>
      <c r="N109" s="578"/>
      <c r="O109" s="578"/>
      <c r="P109" s="578"/>
      <c r="Q109" s="578"/>
      <c r="R109" s="578"/>
      <c r="S109" s="578"/>
      <c r="T109" s="578"/>
      <c r="U109" s="578"/>
      <c r="V109" s="578"/>
      <c r="W109" s="578"/>
      <c r="X109" s="578"/>
      <c r="Y109" s="578"/>
      <c r="Z109" s="578"/>
      <c r="AA109" s="578"/>
    </row>
    <row r="110" spans="1:27" ht="24.95" customHeight="1" thickBot="1" x14ac:dyDescent="0.4">
      <c r="A110" s="566"/>
      <c r="B110" s="567"/>
      <c r="C110" s="578"/>
      <c r="D110" s="607"/>
      <c r="E110" s="607"/>
      <c r="F110" s="608"/>
      <c r="G110" s="608"/>
      <c r="H110" s="608"/>
      <c r="I110" s="608"/>
      <c r="J110" s="294"/>
      <c r="K110" s="578"/>
      <c r="L110" s="578"/>
      <c r="M110" s="578"/>
      <c r="N110" s="578"/>
      <c r="O110" s="578"/>
      <c r="P110" s="578"/>
      <c r="Q110" s="578"/>
      <c r="R110" s="578"/>
      <c r="S110" s="578"/>
      <c r="T110" s="578"/>
      <c r="U110" s="578"/>
      <c r="V110" s="578"/>
      <c r="W110" s="578"/>
      <c r="X110" s="578"/>
      <c r="Y110" s="578"/>
      <c r="Z110" s="578"/>
      <c r="AA110" s="578"/>
    </row>
    <row r="111" spans="1:27" ht="24.95" customHeight="1" x14ac:dyDescent="0.35">
      <c r="A111" s="566"/>
      <c r="B111" s="579"/>
      <c r="C111" s="580"/>
      <c r="D111" s="581"/>
      <c r="E111" s="581"/>
      <c r="F111" s="581"/>
      <c r="G111" s="581"/>
      <c r="H111" s="581"/>
      <c r="I111" s="581"/>
      <c r="J111" s="613"/>
      <c r="K111" s="614"/>
      <c r="L111" s="578"/>
      <c r="M111" s="578"/>
      <c r="N111" s="578"/>
      <c r="O111" s="578"/>
      <c r="P111" s="578"/>
      <c r="Q111" s="578"/>
      <c r="R111" s="578"/>
      <c r="S111" s="578"/>
      <c r="T111" s="578"/>
      <c r="U111" s="578"/>
      <c r="V111" s="578"/>
      <c r="W111" s="578"/>
      <c r="X111" s="578"/>
      <c r="Y111" s="578"/>
      <c r="Z111" s="578"/>
      <c r="AA111" s="578"/>
    </row>
    <row r="112" spans="1:27" ht="24.95" customHeight="1" x14ac:dyDescent="0.35">
      <c r="A112" s="566"/>
      <c r="B112" s="640"/>
      <c r="C112" s="615" t="s">
        <v>758</v>
      </c>
      <c r="D112" s="586"/>
      <c r="E112" s="586"/>
      <c r="F112" s="586"/>
      <c r="G112" s="586"/>
      <c r="H112" s="586"/>
      <c r="I112" s="586"/>
      <c r="J112" s="294"/>
      <c r="K112" s="671"/>
      <c r="L112" s="578"/>
      <c r="M112" s="578"/>
      <c r="N112" s="578"/>
      <c r="O112" s="578"/>
      <c r="P112" s="578"/>
      <c r="Q112" s="578"/>
      <c r="R112" s="578"/>
      <c r="S112" s="578"/>
      <c r="T112" s="578"/>
      <c r="U112" s="578"/>
      <c r="V112" s="578"/>
      <c r="W112" s="578"/>
      <c r="X112" s="578"/>
      <c r="Y112" s="578"/>
      <c r="Z112" s="578"/>
      <c r="AA112" s="578"/>
    </row>
    <row r="113" spans="1:27" ht="24.95" customHeight="1" x14ac:dyDescent="0.35">
      <c r="A113" s="566"/>
      <c r="B113" s="584" t="s">
        <v>719</v>
      </c>
      <c r="C113" s="586"/>
      <c r="D113" s="586"/>
      <c r="E113" s="586"/>
      <c r="F113" s="586"/>
      <c r="G113" s="586"/>
      <c r="H113" s="586"/>
      <c r="I113" s="586"/>
      <c r="J113" s="294"/>
      <c r="K113" s="671"/>
      <c r="L113" s="578"/>
      <c r="M113" s="578"/>
      <c r="N113" s="578"/>
      <c r="O113" s="578"/>
      <c r="P113" s="578"/>
      <c r="Q113" s="578"/>
      <c r="R113" s="578"/>
      <c r="S113" s="578"/>
      <c r="T113" s="578"/>
      <c r="U113" s="578"/>
      <c r="V113" s="578"/>
      <c r="W113" s="578"/>
      <c r="X113" s="578"/>
      <c r="Y113" s="578"/>
      <c r="Z113" s="578"/>
      <c r="AA113" s="578"/>
    </row>
    <row r="114" spans="1:27" ht="24.95" customHeight="1" x14ac:dyDescent="0.35">
      <c r="A114" s="566"/>
      <c r="B114" s="584">
        <f>ROW()</f>
        <v>114</v>
      </c>
      <c r="C114" s="672">
        <v>5</v>
      </c>
      <c r="D114" s="673">
        <f>RANK(C114,C114:C118,0)</f>
        <v>3</v>
      </c>
      <c r="E114" s="597" t="str">
        <f ca="1">_xlfn.FORMULATEXT(D114)</f>
        <v>=RANG(C114;C114:C118;0)</v>
      </c>
      <c r="F114" s="665"/>
      <c r="G114" s="586"/>
      <c r="H114" s="607"/>
      <c r="I114" s="586"/>
      <c r="J114" s="294"/>
      <c r="K114" s="671"/>
      <c r="L114" s="578"/>
      <c r="M114" s="578"/>
      <c r="N114" s="578"/>
      <c r="O114" s="578"/>
      <c r="P114" s="578"/>
      <c r="Q114" s="578"/>
      <c r="R114" s="578"/>
      <c r="S114" s="578"/>
      <c r="T114" s="578"/>
      <c r="U114" s="578"/>
      <c r="V114" s="578"/>
      <c r="W114" s="578"/>
      <c r="X114" s="578"/>
      <c r="Y114" s="578"/>
      <c r="Z114" s="578"/>
      <c r="AA114" s="578"/>
    </row>
    <row r="115" spans="1:27" ht="24.95" customHeight="1" x14ac:dyDescent="0.35">
      <c r="A115" s="566"/>
      <c r="B115" s="640"/>
      <c r="C115" s="672">
        <v>8</v>
      </c>
      <c r="D115" s="673">
        <f>RANK(C115,C114:C118,0)</f>
        <v>1</v>
      </c>
      <c r="E115" s="674" t="s">
        <v>759</v>
      </c>
      <c r="F115" s="665"/>
      <c r="G115" s="586"/>
      <c r="H115" s="586"/>
      <c r="I115" s="586"/>
      <c r="J115" s="294"/>
      <c r="K115" s="671"/>
      <c r="L115" s="578"/>
      <c r="M115" s="578"/>
      <c r="N115" s="578"/>
      <c r="O115" s="578"/>
      <c r="P115" s="578"/>
      <c r="Q115" s="578"/>
      <c r="R115" s="578"/>
      <c r="S115" s="578"/>
      <c r="T115" s="578"/>
      <c r="U115" s="578"/>
      <c r="V115" s="578"/>
      <c r="W115" s="578"/>
      <c r="X115" s="578"/>
      <c r="Y115" s="578"/>
      <c r="Z115" s="578"/>
      <c r="AA115" s="578"/>
    </row>
    <row r="116" spans="1:27" ht="24.95" customHeight="1" x14ac:dyDescent="0.35">
      <c r="A116" s="566"/>
      <c r="B116" s="640"/>
      <c r="C116" s="672">
        <v>4</v>
      </c>
      <c r="D116" s="673">
        <f>RANK(C116,C114:C118,0)</f>
        <v>4</v>
      </c>
      <c r="E116" s="664"/>
      <c r="F116" s="665"/>
      <c r="G116" s="586"/>
      <c r="H116" s="586"/>
      <c r="I116" s="586"/>
      <c r="J116" s="294"/>
      <c r="K116" s="671"/>
      <c r="L116" s="578"/>
      <c r="M116" s="578"/>
      <c r="N116" s="578"/>
      <c r="O116" s="578"/>
      <c r="P116" s="578"/>
      <c r="Q116" s="578"/>
      <c r="R116" s="578"/>
      <c r="S116" s="578"/>
      <c r="T116" s="578"/>
      <c r="U116" s="578"/>
      <c r="V116" s="578"/>
      <c r="W116" s="578"/>
      <c r="X116" s="578"/>
      <c r="Y116" s="578"/>
      <c r="Z116" s="578"/>
      <c r="AA116" s="578"/>
    </row>
    <row r="117" spans="1:27" ht="24.95" customHeight="1" x14ac:dyDescent="0.35">
      <c r="A117" s="566"/>
      <c r="B117" s="640"/>
      <c r="C117" s="672">
        <v>1</v>
      </c>
      <c r="D117" s="673">
        <f>RANK(C117,C114:C118,0)</f>
        <v>5</v>
      </c>
      <c r="E117" s="664"/>
      <c r="F117" s="665"/>
      <c r="G117" s="586"/>
      <c r="H117" s="586"/>
      <c r="I117" s="586"/>
      <c r="J117" s="294"/>
      <c r="K117" s="671"/>
      <c r="L117" s="578"/>
      <c r="M117" s="578"/>
      <c r="N117" s="578"/>
      <c r="O117" s="578"/>
      <c r="P117" s="578"/>
      <c r="Q117" s="578"/>
      <c r="R117" s="578"/>
      <c r="S117" s="578"/>
      <c r="T117" s="578"/>
      <c r="U117" s="578"/>
      <c r="V117" s="578"/>
      <c r="W117" s="578"/>
      <c r="X117" s="578"/>
      <c r="Y117" s="578"/>
      <c r="Z117" s="578"/>
      <c r="AA117" s="578"/>
    </row>
    <row r="118" spans="1:27" ht="24.95" customHeight="1" x14ac:dyDescent="0.35">
      <c r="A118" s="566"/>
      <c r="B118" s="640"/>
      <c r="C118" s="672">
        <v>7</v>
      </c>
      <c r="D118" s="673">
        <f>RANK(C118,C114:C118,0)</f>
        <v>2</v>
      </c>
      <c r="E118" s="664"/>
      <c r="F118" s="665"/>
      <c r="G118" s="586"/>
      <c r="H118" s="586"/>
      <c r="I118" s="586"/>
      <c r="J118" s="294"/>
      <c r="K118" s="671"/>
      <c r="L118" s="578"/>
      <c r="M118" s="578"/>
      <c r="N118" s="578"/>
      <c r="O118" s="578"/>
      <c r="P118" s="578"/>
      <c r="Q118" s="578"/>
      <c r="R118" s="578"/>
      <c r="S118" s="578"/>
      <c r="T118" s="578"/>
      <c r="U118" s="578"/>
      <c r="V118" s="578"/>
      <c r="W118" s="578"/>
      <c r="X118" s="578"/>
      <c r="Y118" s="578"/>
      <c r="Z118" s="578"/>
      <c r="AA118" s="578"/>
    </row>
    <row r="119" spans="1:27" ht="24.95" customHeight="1" thickBot="1" x14ac:dyDescent="0.4">
      <c r="A119" s="566"/>
      <c r="B119" s="675" t="s">
        <v>760</v>
      </c>
      <c r="C119" s="605"/>
      <c r="D119" s="603"/>
      <c r="E119" s="603"/>
      <c r="F119" s="603"/>
      <c r="G119" s="603"/>
      <c r="H119" s="603"/>
      <c r="I119" s="603"/>
      <c r="J119" s="648"/>
      <c r="K119" s="649"/>
      <c r="L119" s="578"/>
      <c r="M119" s="578"/>
      <c r="N119" s="578"/>
      <c r="O119" s="578"/>
      <c r="P119" s="578"/>
      <c r="Q119" s="578"/>
      <c r="R119" s="578"/>
      <c r="S119" s="578"/>
      <c r="T119" s="578"/>
      <c r="U119" s="578"/>
      <c r="V119" s="578"/>
      <c r="W119" s="578"/>
      <c r="X119" s="578"/>
      <c r="Y119" s="578"/>
      <c r="Z119" s="578"/>
      <c r="AA119" s="578"/>
    </row>
    <row r="120" spans="1:27" ht="24.95" customHeight="1" thickBot="1" x14ac:dyDescent="0.4">
      <c r="A120" s="566"/>
      <c r="B120" s="567"/>
      <c r="C120" s="578"/>
      <c r="D120" s="607"/>
      <c r="E120" s="607"/>
      <c r="F120" s="608"/>
      <c r="G120" s="608"/>
      <c r="H120" s="608"/>
      <c r="I120" s="608"/>
      <c r="J120" s="294"/>
      <c r="K120" s="578"/>
      <c r="L120" s="578"/>
      <c r="M120" s="578"/>
      <c r="N120" s="578"/>
      <c r="O120" s="578"/>
      <c r="P120" s="578"/>
      <c r="Q120" s="578"/>
      <c r="R120" s="578"/>
      <c r="S120" s="578"/>
      <c r="T120" s="578"/>
      <c r="U120" s="578"/>
      <c r="V120" s="578"/>
      <c r="W120" s="578"/>
      <c r="X120" s="578"/>
      <c r="Y120" s="578"/>
      <c r="Z120" s="578"/>
      <c r="AA120" s="578"/>
    </row>
    <row r="121" spans="1:27" ht="24.95" customHeight="1" x14ac:dyDescent="0.35">
      <c r="A121" s="566"/>
      <c r="B121" s="579"/>
      <c r="C121" s="580"/>
      <c r="D121" s="581"/>
      <c r="E121" s="581"/>
      <c r="F121" s="581"/>
      <c r="G121" s="581"/>
      <c r="H121" s="581"/>
      <c r="I121" s="581"/>
      <c r="J121" s="582"/>
      <c r="K121" s="583"/>
      <c r="L121" s="578"/>
      <c r="M121" s="578"/>
      <c r="N121" s="578"/>
      <c r="O121" s="578"/>
      <c r="P121" s="578"/>
      <c r="Q121" s="578"/>
      <c r="R121" s="578"/>
      <c r="S121" s="578"/>
      <c r="T121" s="578"/>
      <c r="U121" s="578"/>
      <c r="V121" s="578"/>
      <c r="W121" s="578"/>
      <c r="X121" s="578"/>
      <c r="Y121" s="578"/>
      <c r="Z121" s="578"/>
      <c r="AA121" s="578"/>
    </row>
    <row r="122" spans="1:27" ht="24.95" customHeight="1" x14ac:dyDescent="0.35">
      <c r="A122" s="566"/>
      <c r="B122" s="640"/>
      <c r="C122" s="615" t="s">
        <v>761</v>
      </c>
      <c r="D122" s="676"/>
      <c r="E122" s="664"/>
      <c r="F122" s="665"/>
      <c r="G122" s="586"/>
      <c r="H122" s="586"/>
      <c r="I122" s="586"/>
      <c r="J122" s="587"/>
      <c r="K122" s="589"/>
      <c r="L122" s="578"/>
      <c r="M122" s="578"/>
      <c r="N122" s="578"/>
      <c r="O122" s="578"/>
      <c r="P122" s="578"/>
      <c r="Q122" s="578"/>
      <c r="R122" s="578"/>
      <c r="S122" s="578"/>
      <c r="T122" s="578"/>
      <c r="U122" s="578"/>
      <c r="V122" s="578"/>
      <c r="W122" s="578"/>
      <c r="X122" s="578"/>
      <c r="Y122" s="578"/>
      <c r="Z122" s="578"/>
      <c r="AA122" s="578"/>
    </row>
    <row r="123" spans="1:27" ht="24.95" customHeight="1" x14ac:dyDescent="0.35">
      <c r="A123" s="566"/>
      <c r="B123" s="640"/>
      <c r="C123" s="666" t="s">
        <v>762</v>
      </c>
      <c r="D123" s="588"/>
      <c r="E123" s="664"/>
      <c r="F123" s="665"/>
      <c r="G123" s="586"/>
      <c r="H123" s="586"/>
      <c r="I123" s="586"/>
      <c r="J123" s="587"/>
      <c r="K123" s="589"/>
      <c r="L123" s="578"/>
      <c r="M123" s="578"/>
      <c r="N123" s="578"/>
      <c r="O123" s="578"/>
      <c r="P123" s="578"/>
      <c r="Q123" s="578"/>
      <c r="R123" s="578"/>
      <c r="S123" s="578"/>
      <c r="T123" s="578"/>
      <c r="U123" s="578"/>
      <c r="V123" s="578"/>
      <c r="W123" s="578"/>
      <c r="X123" s="578"/>
      <c r="Y123" s="578"/>
      <c r="Z123" s="578"/>
      <c r="AA123" s="578"/>
    </row>
    <row r="124" spans="1:27" ht="24.95" customHeight="1" x14ac:dyDescent="0.35">
      <c r="A124" s="566"/>
      <c r="B124" s="640"/>
      <c r="C124" s="666" t="s">
        <v>763</v>
      </c>
      <c r="D124" s="588"/>
      <c r="E124" s="664"/>
      <c r="F124" s="665"/>
      <c r="G124" s="586"/>
      <c r="H124" s="586"/>
      <c r="I124" s="586"/>
      <c r="J124" s="587"/>
      <c r="K124" s="589"/>
      <c r="L124" s="578"/>
      <c r="M124" s="578"/>
      <c r="N124" s="578"/>
      <c r="O124" s="578"/>
      <c r="P124" s="578"/>
      <c r="Q124" s="578"/>
      <c r="R124" s="578"/>
      <c r="S124" s="578"/>
      <c r="T124" s="578"/>
      <c r="U124" s="578"/>
      <c r="V124" s="578"/>
      <c r="W124" s="578"/>
      <c r="X124" s="578"/>
      <c r="Y124" s="578"/>
      <c r="Z124" s="578"/>
      <c r="AA124" s="578"/>
    </row>
    <row r="125" spans="1:27" ht="24.95" customHeight="1" x14ac:dyDescent="0.35">
      <c r="A125" s="566"/>
      <c r="B125" s="640"/>
      <c r="C125" s="676" t="s">
        <v>764</v>
      </c>
      <c r="D125" s="588"/>
      <c r="E125" s="664"/>
      <c r="F125" s="665"/>
      <c r="G125" s="586"/>
      <c r="H125" s="586"/>
      <c r="I125" s="586"/>
      <c r="J125" s="587"/>
      <c r="K125" s="589"/>
      <c r="L125" s="578"/>
      <c r="M125" s="578"/>
      <c r="N125" s="578"/>
      <c r="O125" s="578"/>
      <c r="P125" s="578"/>
      <c r="Q125" s="578"/>
      <c r="R125" s="578"/>
      <c r="S125" s="578"/>
      <c r="T125" s="578"/>
      <c r="U125" s="578"/>
      <c r="V125" s="578"/>
      <c r="W125" s="578"/>
      <c r="X125" s="578"/>
      <c r="Y125" s="578"/>
      <c r="Z125" s="578"/>
      <c r="AA125" s="578"/>
    </row>
    <row r="126" spans="1:27" ht="24.95" customHeight="1" x14ac:dyDescent="0.35">
      <c r="A126" s="566"/>
      <c r="B126" s="584" t="s">
        <v>719</v>
      </c>
      <c r="C126" s="586"/>
      <c r="D126" s="586"/>
      <c r="E126" s="586"/>
      <c r="F126" s="586"/>
      <c r="G126" s="586"/>
      <c r="H126" s="586"/>
      <c r="I126" s="586"/>
      <c r="J126" s="587"/>
      <c r="K126" s="589"/>
      <c r="L126" s="578"/>
      <c r="M126" s="578"/>
      <c r="N126" s="578"/>
      <c r="O126" s="578"/>
      <c r="P126" s="578"/>
      <c r="Q126" s="578"/>
      <c r="R126" s="578"/>
      <c r="S126" s="578"/>
      <c r="T126" s="578"/>
      <c r="U126" s="578"/>
      <c r="V126" s="578"/>
      <c r="W126" s="578"/>
      <c r="X126" s="578"/>
      <c r="Y126" s="578"/>
      <c r="Z126" s="578"/>
      <c r="AA126" s="578"/>
    </row>
    <row r="127" spans="1:27" ht="24.95" customHeight="1" x14ac:dyDescent="0.35">
      <c r="A127" s="566"/>
      <c r="B127" s="584">
        <f>ROW()</f>
        <v>127</v>
      </c>
      <c r="C127" s="672">
        <v>5</v>
      </c>
      <c r="D127" s="677" t="str">
        <f>REPT(CHAR(7),RANK(C127,C127:C131,1))</f>
        <v>_x0007__x0007__x0007_</v>
      </c>
      <c r="E127" s="597" t="str">
        <f ca="1">_xlfn.FORMULATEXT(D127)</f>
        <v>=REPT(CAR(7);RANG(C127;C127:C131;1))</v>
      </c>
      <c r="F127" s="665"/>
      <c r="G127" s="665"/>
      <c r="H127" s="665"/>
      <c r="I127" s="586"/>
      <c r="J127" s="587"/>
      <c r="K127" s="589"/>
      <c r="L127" s="578"/>
      <c r="M127" s="578"/>
      <c r="N127" s="578"/>
      <c r="O127" s="578"/>
      <c r="P127" s="578"/>
      <c r="Q127" s="578"/>
      <c r="R127" s="578"/>
      <c r="S127" s="578"/>
      <c r="T127" s="578"/>
      <c r="U127" s="578"/>
      <c r="V127" s="578"/>
      <c r="W127" s="578"/>
      <c r="X127" s="578"/>
      <c r="Y127" s="578"/>
      <c r="Z127" s="578"/>
      <c r="AA127" s="578"/>
    </row>
    <row r="128" spans="1:27" ht="24.95" customHeight="1" x14ac:dyDescent="0.35">
      <c r="A128" s="566"/>
      <c r="B128" s="640"/>
      <c r="C128" s="672">
        <v>8</v>
      </c>
      <c r="D128" s="677" t="str">
        <f>REPT(CHAR(7),RANK(C128,C127:C131,1))</f>
        <v>_x0007__x0007__x0007__x0007__x0007_</v>
      </c>
      <c r="E128" s="664"/>
      <c r="F128" s="665"/>
      <c r="G128" s="586"/>
      <c r="H128" s="586"/>
      <c r="I128" s="586"/>
      <c r="J128" s="587"/>
      <c r="K128" s="589"/>
      <c r="L128" s="578"/>
      <c r="M128" s="578"/>
      <c r="N128" s="578"/>
      <c r="O128" s="578"/>
      <c r="P128" s="578"/>
      <c r="Q128" s="578"/>
      <c r="R128" s="578"/>
      <c r="S128" s="578"/>
      <c r="T128" s="578"/>
      <c r="U128" s="578"/>
      <c r="V128" s="578"/>
      <c r="W128" s="578"/>
      <c r="X128" s="578"/>
      <c r="Y128" s="578"/>
      <c r="Z128" s="578"/>
      <c r="AA128" s="578"/>
    </row>
    <row r="129" spans="1:27" ht="24.95" customHeight="1" x14ac:dyDescent="0.35">
      <c r="A129" s="566"/>
      <c r="B129" s="640"/>
      <c r="C129" s="672">
        <v>4</v>
      </c>
      <c r="D129" s="677" t="str">
        <f>REPT(CHAR(7),RANK(C129,C127:C131,1))</f>
        <v>_x0007__x0007_</v>
      </c>
      <c r="E129" s="664"/>
      <c r="F129" s="665"/>
      <c r="G129" s="586"/>
      <c r="H129" s="586"/>
      <c r="I129" s="586"/>
      <c r="J129" s="587"/>
      <c r="K129" s="589"/>
      <c r="L129" s="578"/>
      <c r="M129" s="578"/>
      <c r="N129" s="578"/>
      <c r="O129" s="578"/>
      <c r="P129" s="578"/>
      <c r="Q129" s="578"/>
      <c r="R129" s="578"/>
      <c r="S129" s="578"/>
      <c r="T129" s="578"/>
      <c r="U129" s="578"/>
      <c r="V129" s="578"/>
      <c r="W129" s="578"/>
      <c r="X129" s="578"/>
      <c r="Y129" s="578"/>
      <c r="Z129" s="578"/>
      <c r="AA129" s="578"/>
    </row>
    <row r="130" spans="1:27" ht="24.95" customHeight="1" x14ac:dyDescent="0.35">
      <c r="A130" s="566"/>
      <c r="B130" s="640"/>
      <c r="C130" s="672">
        <v>1</v>
      </c>
      <c r="D130" s="677" t="str">
        <f>REPT(CHAR(7),RANK(C130,C127:C131,1))</f>
        <v>_x0007_</v>
      </c>
      <c r="E130" s="664"/>
      <c r="F130" s="665"/>
      <c r="G130" s="586"/>
      <c r="H130" s="586"/>
      <c r="I130" s="586"/>
      <c r="J130" s="587"/>
      <c r="K130" s="589"/>
      <c r="L130" s="578"/>
      <c r="M130" s="578"/>
      <c r="N130" s="578"/>
      <c r="O130" s="578"/>
      <c r="P130" s="578"/>
      <c r="Q130" s="578"/>
      <c r="R130" s="578"/>
      <c r="S130" s="578"/>
      <c r="T130" s="578"/>
      <c r="U130" s="578"/>
      <c r="V130" s="578"/>
      <c r="W130" s="578"/>
      <c r="X130" s="578"/>
      <c r="Y130" s="578"/>
      <c r="Z130" s="578"/>
      <c r="AA130" s="578"/>
    </row>
    <row r="131" spans="1:27" ht="24.95" customHeight="1" x14ac:dyDescent="0.35">
      <c r="A131" s="566"/>
      <c r="B131" s="640"/>
      <c r="C131" s="672">
        <v>7</v>
      </c>
      <c r="D131" s="677" t="str">
        <f>REPT(CHAR(7),RANK(C131,C127:C131,1))</f>
        <v>_x0007__x0007__x0007__x0007_</v>
      </c>
      <c r="E131" s="664"/>
      <c r="F131" s="665"/>
      <c r="G131" s="586"/>
      <c r="H131" s="586"/>
      <c r="I131" s="586"/>
      <c r="J131" s="587"/>
      <c r="K131" s="589"/>
      <c r="L131" s="578"/>
      <c r="M131" s="578"/>
      <c r="N131" s="578"/>
      <c r="O131" s="578"/>
      <c r="P131" s="578"/>
      <c r="Q131" s="578"/>
      <c r="R131" s="578"/>
      <c r="S131" s="578"/>
      <c r="T131" s="578"/>
      <c r="U131" s="578"/>
      <c r="V131" s="578"/>
      <c r="W131" s="578"/>
      <c r="X131" s="578"/>
      <c r="Y131" s="578"/>
      <c r="Z131" s="578"/>
      <c r="AA131" s="578"/>
    </row>
    <row r="132" spans="1:27" ht="24.95" customHeight="1" thickBot="1" x14ac:dyDescent="0.4">
      <c r="A132" s="566"/>
      <c r="B132" s="675" t="s">
        <v>760</v>
      </c>
      <c r="C132" s="605"/>
      <c r="D132" s="678"/>
      <c r="E132" s="678"/>
      <c r="F132" s="678"/>
      <c r="G132" s="603"/>
      <c r="H132" s="603"/>
      <c r="I132" s="603"/>
      <c r="J132" s="604"/>
      <c r="K132" s="606"/>
      <c r="L132" s="578"/>
      <c r="M132" s="578"/>
      <c r="N132" s="578"/>
      <c r="O132" s="578"/>
      <c r="P132" s="578"/>
      <c r="Q132" s="578"/>
      <c r="R132" s="578"/>
      <c r="S132" s="578"/>
      <c r="T132" s="578"/>
      <c r="U132" s="578"/>
      <c r="V132" s="578"/>
      <c r="W132" s="578"/>
      <c r="X132" s="578"/>
      <c r="Y132" s="578"/>
      <c r="Z132" s="578"/>
      <c r="AA132" s="578"/>
    </row>
    <row r="133" spans="1:27" ht="24.95" customHeight="1" thickBot="1" x14ac:dyDescent="0.4">
      <c r="A133" s="566"/>
      <c r="B133" s="567"/>
      <c r="C133" s="578"/>
      <c r="D133" s="607"/>
      <c r="E133" s="607"/>
      <c r="F133" s="608"/>
      <c r="G133" s="608"/>
      <c r="H133" s="608"/>
      <c r="I133" s="608"/>
      <c r="J133" s="294"/>
      <c r="K133" s="578"/>
      <c r="L133" s="578"/>
      <c r="M133" s="578"/>
      <c r="N133" s="578"/>
      <c r="O133" s="578"/>
      <c r="P133" s="578"/>
      <c r="Q133" s="578"/>
      <c r="R133" s="578"/>
      <c r="S133" s="578"/>
      <c r="T133" s="578"/>
      <c r="U133" s="578"/>
      <c r="V133" s="578"/>
      <c r="W133" s="578"/>
      <c r="X133" s="578"/>
      <c r="Y133" s="578"/>
      <c r="Z133" s="578"/>
      <c r="AA133" s="578"/>
    </row>
    <row r="134" spans="1:27" ht="24.95" customHeight="1" x14ac:dyDescent="0.35">
      <c r="A134" s="679"/>
      <c r="B134" s="680"/>
      <c r="C134" s="681"/>
      <c r="D134" s="652"/>
      <c r="E134" s="652"/>
      <c r="F134" s="652"/>
      <c r="G134" s="652"/>
      <c r="H134" s="652"/>
      <c r="I134" s="682"/>
      <c r="J134" s="587"/>
      <c r="K134" s="588"/>
      <c r="L134" s="588"/>
      <c r="M134" s="578"/>
      <c r="N134" s="578"/>
      <c r="O134" s="578"/>
      <c r="P134" s="578"/>
      <c r="Q134" s="578"/>
      <c r="R134" s="578"/>
      <c r="S134" s="578"/>
      <c r="T134" s="578"/>
      <c r="U134" s="578"/>
      <c r="V134" s="578"/>
      <c r="W134" s="578"/>
      <c r="X134" s="578"/>
      <c r="Y134" s="578"/>
      <c r="Z134" s="578"/>
      <c r="AA134" s="578"/>
    </row>
    <row r="135" spans="1:27" ht="24.95" customHeight="1" x14ac:dyDescent="0.35">
      <c r="A135" s="679"/>
      <c r="B135" s="683"/>
      <c r="C135" s="615" t="s">
        <v>765</v>
      </c>
      <c r="D135" s="586"/>
      <c r="E135" s="586"/>
      <c r="F135" s="586"/>
      <c r="G135" s="586"/>
      <c r="H135" s="586"/>
      <c r="I135" s="684"/>
      <c r="J135" s="587"/>
      <c r="K135" s="588"/>
      <c r="L135" s="588"/>
      <c r="M135" s="578"/>
      <c r="N135" s="578"/>
      <c r="O135" s="578"/>
      <c r="P135" s="578"/>
      <c r="Q135" s="578"/>
      <c r="R135" s="578"/>
      <c r="S135" s="578"/>
      <c r="T135" s="578"/>
      <c r="U135" s="578"/>
      <c r="V135" s="578"/>
      <c r="W135" s="578"/>
      <c r="X135" s="578"/>
      <c r="Y135" s="578"/>
      <c r="Z135" s="578"/>
      <c r="AA135" s="578"/>
    </row>
    <row r="136" spans="1:27" ht="24.95" customHeight="1" x14ac:dyDescent="0.35">
      <c r="A136" s="679"/>
      <c r="B136" s="584" t="s">
        <v>766</v>
      </c>
      <c r="C136" s="588"/>
      <c r="D136" s="588"/>
      <c r="E136" s="586"/>
      <c r="F136" s="586"/>
      <c r="G136" s="685"/>
      <c r="H136" s="588"/>
      <c r="I136" s="686"/>
      <c r="J136" s="588"/>
      <c r="K136" s="588"/>
      <c r="L136" s="588"/>
      <c r="M136" s="578"/>
      <c r="N136" s="578"/>
      <c r="O136" s="578"/>
      <c r="P136" s="578"/>
      <c r="Q136" s="578"/>
      <c r="R136" s="578"/>
      <c r="S136" s="578"/>
      <c r="T136" s="578"/>
      <c r="U136" s="578"/>
      <c r="V136" s="578"/>
      <c r="W136" s="578"/>
      <c r="X136" s="578"/>
      <c r="Y136" s="578"/>
      <c r="Z136" s="578"/>
      <c r="AA136" s="578"/>
    </row>
    <row r="137" spans="1:27" ht="24.95" customHeight="1" x14ac:dyDescent="0.35">
      <c r="A137" s="679"/>
      <c r="B137" s="687">
        <f>ROW()</f>
        <v>137</v>
      </c>
      <c r="C137" s="1294">
        <f ca="1">TODAY()</f>
        <v>44719</v>
      </c>
      <c r="D137" s="1294"/>
      <c r="E137" s="1294"/>
      <c r="F137" s="674"/>
      <c r="G137" s="597" t="str">
        <f ca="1">_xlfn.FORMULATEXT(C137)</f>
        <v>=AUJOURDHUI()</v>
      </c>
      <c r="H137" s="588"/>
      <c r="I137" s="686"/>
      <c r="J137" s="588"/>
      <c r="K137" s="588"/>
      <c r="L137" s="588"/>
      <c r="M137" s="578"/>
      <c r="N137" s="578"/>
      <c r="O137" s="578"/>
      <c r="P137" s="578"/>
      <c r="Q137" s="578"/>
      <c r="R137" s="578"/>
      <c r="S137" s="578"/>
      <c r="T137" s="578"/>
      <c r="U137" s="578"/>
      <c r="V137" s="578"/>
      <c r="W137" s="578"/>
      <c r="X137" s="578"/>
      <c r="Y137" s="578"/>
      <c r="Z137" s="578"/>
      <c r="AA137" s="578"/>
    </row>
    <row r="138" spans="1:27" ht="24.95" customHeight="1" x14ac:dyDescent="0.35">
      <c r="A138" s="679"/>
      <c r="B138" s="683"/>
      <c r="C138" s="674" t="s">
        <v>767</v>
      </c>
      <c r="D138" s="665"/>
      <c r="E138" s="665"/>
      <c r="F138" s="665"/>
      <c r="G138" s="665"/>
      <c r="H138" s="588"/>
      <c r="I138" s="686"/>
      <c r="J138" s="588"/>
      <c r="K138" s="588"/>
      <c r="L138" s="588"/>
      <c r="M138" s="578"/>
      <c r="N138" s="578"/>
      <c r="O138" s="578"/>
      <c r="P138" s="578"/>
      <c r="Q138" s="578"/>
      <c r="R138" s="578"/>
      <c r="S138" s="578"/>
      <c r="T138" s="578"/>
      <c r="U138" s="578"/>
      <c r="V138" s="578"/>
      <c r="W138" s="578"/>
      <c r="X138" s="578"/>
      <c r="Y138" s="578"/>
      <c r="Z138" s="578"/>
      <c r="AA138" s="578"/>
    </row>
    <row r="139" spans="1:27" ht="24.95" customHeight="1" x14ac:dyDescent="0.35">
      <c r="A139" s="679"/>
      <c r="B139" s="683"/>
      <c r="C139" s="674"/>
      <c r="D139" s="665"/>
      <c r="E139" s="665"/>
      <c r="F139" s="665"/>
      <c r="G139" s="665"/>
      <c r="H139" s="588"/>
      <c r="I139" s="686"/>
      <c r="J139" s="588"/>
      <c r="K139" s="588"/>
      <c r="L139" s="588"/>
      <c r="M139" s="578"/>
      <c r="N139" s="578"/>
      <c r="O139" s="578"/>
      <c r="P139" s="578"/>
      <c r="Q139" s="578"/>
      <c r="R139" s="578"/>
      <c r="S139" s="578"/>
      <c r="T139" s="578"/>
      <c r="U139" s="578"/>
      <c r="V139" s="578"/>
      <c r="W139" s="578"/>
      <c r="X139" s="578"/>
      <c r="Y139" s="578"/>
      <c r="Z139" s="578"/>
      <c r="AA139" s="578"/>
    </row>
    <row r="140" spans="1:27" ht="24.95" customHeight="1" x14ac:dyDescent="0.35">
      <c r="A140" s="679"/>
      <c r="B140" s="687">
        <f>ROW()</f>
        <v>140</v>
      </c>
      <c r="C140" s="1294">
        <f ca="1">NOW()</f>
        <v>44719.949278125001</v>
      </c>
      <c r="D140" s="1294"/>
      <c r="E140" s="1294"/>
      <c r="F140" s="674"/>
      <c r="G140" s="597" t="str">
        <f ca="1">_xlfn.FORMULATEXT(C140)</f>
        <v>=MAINTENANT()</v>
      </c>
      <c r="H140" s="588"/>
      <c r="I140" s="686"/>
      <c r="J140" s="588"/>
      <c r="K140" s="588"/>
      <c r="L140" s="588"/>
      <c r="M140" s="578"/>
      <c r="N140" s="578"/>
      <c r="O140" s="578"/>
      <c r="P140" s="578"/>
      <c r="Q140" s="578"/>
      <c r="R140" s="578"/>
      <c r="S140" s="578"/>
      <c r="T140" s="578"/>
      <c r="U140" s="578"/>
      <c r="V140" s="578"/>
      <c r="W140" s="578"/>
      <c r="X140" s="578"/>
      <c r="Y140" s="578"/>
      <c r="Z140" s="578"/>
      <c r="AA140" s="578"/>
    </row>
    <row r="141" spans="1:27" ht="24.95" customHeight="1" x14ac:dyDescent="0.35">
      <c r="A141" s="679"/>
      <c r="B141" s="683"/>
      <c r="C141" s="674" t="s">
        <v>767</v>
      </c>
      <c r="D141" s="665"/>
      <c r="E141" s="665"/>
      <c r="F141" s="665"/>
      <c r="G141" s="665"/>
      <c r="H141" s="588"/>
      <c r="I141" s="686"/>
      <c r="J141" s="588"/>
      <c r="K141" s="588"/>
      <c r="L141" s="588"/>
      <c r="M141" s="578"/>
      <c r="N141" s="578"/>
      <c r="O141" s="578"/>
      <c r="P141" s="578"/>
      <c r="Q141" s="578"/>
      <c r="R141" s="578"/>
      <c r="S141" s="578"/>
      <c r="T141" s="578"/>
      <c r="U141" s="578"/>
      <c r="V141" s="578"/>
      <c r="W141" s="578"/>
      <c r="X141" s="578"/>
      <c r="Y141" s="578"/>
      <c r="Z141" s="578"/>
      <c r="AA141" s="578"/>
    </row>
    <row r="142" spans="1:27" ht="24.95" customHeight="1" x14ac:dyDescent="0.35">
      <c r="A142" s="679"/>
      <c r="B142" s="683"/>
      <c r="C142" s="665"/>
      <c r="D142" s="665"/>
      <c r="E142" s="665"/>
      <c r="F142" s="665"/>
      <c r="G142" s="665"/>
      <c r="H142" s="588"/>
      <c r="I142" s="686"/>
      <c r="J142" s="588"/>
      <c r="K142" s="588"/>
      <c r="L142" s="588"/>
      <c r="M142" s="578"/>
      <c r="N142" s="578"/>
      <c r="O142" s="578"/>
      <c r="P142" s="578"/>
      <c r="Q142" s="578"/>
      <c r="R142" s="578"/>
      <c r="S142" s="578"/>
      <c r="T142" s="578"/>
      <c r="U142" s="578"/>
      <c r="V142" s="578"/>
      <c r="W142" s="578"/>
      <c r="X142" s="578"/>
      <c r="Y142" s="578"/>
      <c r="Z142" s="578"/>
      <c r="AA142" s="578"/>
    </row>
    <row r="143" spans="1:27" ht="24.95" customHeight="1" x14ac:dyDescent="0.35">
      <c r="A143" s="679"/>
      <c r="B143" s="687">
        <f>ROW()</f>
        <v>143</v>
      </c>
      <c r="C143" s="1295">
        <f ca="1">NOW()</f>
        <v>44719.949278125001</v>
      </c>
      <c r="D143" s="1295"/>
      <c r="E143" s="1295"/>
      <c r="F143" s="674"/>
      <c r="G143" s="597" t="str">
        <f ca="1">_xlfn.FORMULATEXT(C143)</f>
        <v>=MAINTENANT()</v>
      </c>
      <c r="H143" s="588"/>
      <c r="I143" s="686"/>
      <c r="J143" s="588"/>
      <c r="K143" s="588"/>
      <c r="L143" s="588"/>
      <c r="M143" s="578"/>
      <c r="N143" s="578"/>
      <c r="O143" s="578"/>
      <c r="P143" s="578"/>
      <c r="Q143" s="578"/>
      <c r="R143" s="578"/>
      <c r="S143" s="578"/>
      <c r="T143" s="578"/>
      <c r="U143" s="578"/>
      <c r="V143" s="578"/>
      <c r="W143" s="578"/>
      <c r="X143" s="578"/>
      <c r="Y143" s="578"/>
      <c r="Z143" s="578"/>
      <c r="AA143" s="578"/>
    </row>
    <row r="144" spans="1:27" ht="24.95" customHeight="1" x14ac:dyDescent="0.35">
      <c r="A144" s="679"/>
      <c r="B144" s="683"/>
      <c r="C144" s="674"/>
      <c r="D144" s="688" t="s">
        <v>768</v>
      </c>
      <c r="E144" s="689" t="s">
        <v>769</v>
      </c>
      <c r="F144" s="665"/>
      <c r="G144" s="665"/>
      <c r="H144" s="588"/>
      <c r="I144" s="686"/>
      <c r="J144" s="588"/>
      <c r="K144" s="588"/>
      <c r="L144" s="588"/>
      <c r="M144" s="578"/>
      <c r="N144" s="578"/>
      <c r="O144" s="578"/>
      <c r="P144" s="578"/>
      <c r="Q144" s="578"/>
      <c r="R144" s="578"/>
      <c r="S144" s="578"/>
      <c r="T144" s="578"/>
      <c r="U144" s="578"/>
      <c r="V144" s="578"/>
      <c r="W144" s="578"/>
      <c r="X144" s="578"/>
      <c r="Y144" s="578"/>
      <c r="Z144" s="578"/>
      <c r="AA144" s="578"/>
    </row>
    <row r="145" spans="1:27" ht="24.95" customHeight="1" x14ac:dyDescent="0.35">
      <c r="A145" s="679"/>
      <c r="B145" s="683"/>
      <c r="C145" s="674"/>
      <c r="D145" s="665"/>
      <c r="E145" s="665"/>
      <c r="F145" s="665"/>
      <c r="G145" s="665"/>
      <c r="H145" s="588"/>
      <c r="I145" s="686"/>
      <c r="J145" s="588"/>
      <c r="K145" s="588"/>
      <c r="L145" s="588"/>
      <c r="M145" s="578"/>
      <c r="N145" s="578"/>
      <c r="O145" s="578"/>
      <c r="P145" s="578"/>
      <c r="Q145" s="578"/>
      <c r="R145" s="578"/>
      <c r="S145" s="578"/>
      <c r="T145" s="578"/>
      <c r="U145" s="578"/>
      <c r="V145" s="578"/>
      <c r="W145" s="578"/>
      <c r="X145" s="578"/>
      <c r="Y145" s="578"/>
      <c r="Z145" s="578"/>
      <c r="AA145" s="578"/>
    </row>
    <row r="146" spans="1:27" ht="24.95" customHeight="1" x14ac:dyDescent="0.35">
      <c r="A146" s="679"/>
      <c r="B146" s="687">
        <f>ROW()</f>
        <v>146</v>
      </c>
      <c r="C146" s="690">
        <f ca="1">NOW()</f>
        <v>44719.949278125001</v>
      </c>
      <c r="D146" s="664"/>
      <c r="E146" s="588"/>
      <c r="F146" s="674"/>
      <c r="G146" s="597" t="str">
        <f ca="1">_xlfn.FORMULATEXT(C146)</f>
        <v>=MAINTENANT()</v>
      </c>
      <c r="H146" s="588"/>
      <c r="I146" s="686"/>
      <c r="J146" s="588"/>
      <c r="K146" s="588"/>
      <c r="L146" s="588"/>
      <c r="M146" s="578"/>
      <c r="N146" s="578"/>
      <c r="O146" s="578"/>
      <c r="P146" s="578"/>
      <c r="Q146" s="578"/>
      <c r="R146" s="578"/>
      <c r="S146" s="578"/>
      <c r="T146" s="578"/>
      <c r="U146" s="578"/>
      <c r="V146" s="578"/>
      <c r="W146" s="578"/>
      <c r="X146" s="578"/>
      <c r="Y146" s="578"/>
      <c r="Z146" s="578"/>
      <c r="AA146" s="578"/>
    </row>
    <row r="147" spans="1:27" ht="24.95" customHeight="1" x14ac:dyDescent="0.35">
      <c r="A147" s="679"/>
      <c r="B147" s="683"/>
      <c r="C147" s="674" t="s">
        <v>770</v>
      </c>
      <c r="D147" s="664"/>
      <c r="E147" s="665"/>
      <c r="F147" s="691"/>
      <c r="G147" s="691"/>
      <c r="H147" s="588"/>
      <c r="I147" s="686"/>
      <c r="J147" s="588"/>
      <c r="K147" s="588"/>
      <c r="L147" s="588"/>
      <c r="M147" s="578"/>
      <c r="N147" s="578"/>
      <c r="O147" s="578"/>
      <c r="P147" s="578"/>
      <c r="Q147" s="578"/>
      <c r="R147" s="578"/>
      <c r="S147" s="578"/>
      <c r="T147" s="578"/>
      <c r="U147" s="578"/>
      <c r="V147" s="578"/>
      <c r="W147" s="578"/>
      <c r="X147" s="578"/>
      <c r="Y147" s="578"/>
      <c r="Z147" s="578"/>
      <c r="AA147" s="578"/>
    </row>
    <row r="148" spans="1:27" ht="24.95" customHeight="1" x14ac:dyDescent="0.35">
      <c r="A148" s="679"/>
      <c r="B148" s="683"/>
      <c r="C148" s="679"/>
      <c r="D148" s="679"/>
      <c r="E148" s="679"/>
      <c r="F148" s="679"/>
      <c r="G148" s="679"/>
      <c r="H148" s="679"/>
      <c r="I148" s="692"/>
      <c r="J148" s="679"/>
      <c r="K148" s="679"/>
      <c r="L148" s="679"/>
      <c r="M148" s="566"/>
      <c r="N148" s="566"/>
      <c r="O148" s="566"/>
      <c r="P148" s="566"/>
      <c r="Q148" s="566"/>
      <c r="R148" s="578"/>
      <c r="S148" s="578"/>
      <c r="T148" s="578"/>
      <c r="U148" s="578"/>
      <c r="V148" s="578"/>
      <c r="W148" s="578"/>
      <c r="X148" s="578"/>
      <c r="Y148" s="578"/>
      <c r="Z148" s="578"/>
      <c r="AA148" s="578"/>
    </row>
    <row r="149" spans="1:27" ht="24.95" customHeight="1" x14ac:dyDescent="0.35">
      <c r="A149" s="679"/>
      <c r="B149" s="687">
        <f>ROW()</f>
        <v>149</v>
      </c>
      <c r="C149" s="1296">
        <f ca="1">TODAY()</f>
        <v>44719</v>
      </c>
      <c r="D149" s="1296"/>
      <c r="E149" s="679"/>
      <c r="F149" s="679"/>
      <c r="G149" s="597" t="str">
        <f ca="1">_xlfn.FORMULATEXT(C149)</f>
        <v>=AUJOURDHUI()</v>
      </c>
      <c r="H149" s="588"/>
      <c r="I149" s="686"/>
      <c r="J149" s="588"/>
      <c r="K149" s="588"/>
      <c r="L149" s="588"/>
      <c r="M149" s="578"/>
      <c r="N149" s="289"/>
      <c r="O149" s="289"/>
      <c r="P149" s="289"/>
      <c r="Q149" s="289"/>
      <c r="R149" s="578"/>
      <c r="S149" s="578"/>
      <c r="T149" s="578"/>
      <c r="U149" s="578"/>
      <c r="V149" s="578"/>
      <c r="W149" s="578"/>
      <c r="X149" s="578"/>
      <c r="Y149" s="578"/>
      <c r="Z149" s="578"/>
      <c r="AA149" s="578"/>
    </row>
    <row r="150" spans="1:27" ht="24.95" customHeight="1" x14ac:dyDescent="0.35">
      <c r="A150" s="679"/>
      <c r="B150" s="683"/>
      <c r="C150" s="674" t="s">
        <v>767</v>
      </c>
      <c r="D150" s="587"/>
      <c r="E150" s="674"/>
      <c r="F150" s="587"/>
      <c r="G150" s="587"/>
      <c r="H150" s="587"/>
      <c r="I150" s="693"/>
      <c r="J150" s="588"/>
      <c r="K150" s="588"/>
      <c r="L150" s="588"/>
      <c r="M150" s="578"/>
      <c r="N150" s="289"/>
      <c r="O150" s="289"/>
      <c r="P150" s="289"/>
      <c r="Q150" s="289"/>
      <c r="R150" s="578"/>
      <c r="S150" s="578"/>
      <c r="T150" s="578"/>
      <c r="U150" s="578"/>
      <c r="V150" s="578"/>
      <c r="W150" s="578"/>
      <c r="X150" s="578"/>
      <c r="Y150" s="578"/>
      <c r="Z150" s="578"/>
      <c r="AA150" s="578"/>
    </row>
    <row r="151" spans="1:27" ht="24.95" customHeight="1" thickBot="1" x14ac:dyDescent="0.4">
      <c r="A151" s="679"/>
      <c r="B151" s="694"/>
      <c r="C151" s="695"/>
      <c r="D151" s="696"/>
      <c r="E151" s="695"/>
      <c r="F151" s="696"/>
      <c r="G151" s="696"/>
      <c r="H151" s="696"/>
      <c r="I151" s="697"/>
      <c r="J151" s="588"/>
      <c r="K151" s="588"/>
      <c r="L151" s="588"/>
      <c r="M151" s="578"/>
      <c r="N151" s="289"/>
      <c r="O151" s="289"/>
      <c r="P151" s="289"/>
      <c r="Q151" s="289"/>
      <c r="R151" s="578"/>
      <c r="S151" s="578"/>
      <c r="T151" s="578"/>
      <c r="U151" s="578"/>
      <c r="V151" s="578"/>
      <c r="W151" s="578"/>
      <c r="X151" s="578"/>
      <c r="Y151" s="578"/>
      <c r="Z151" s="578"/>
      <c r="AA151" s="578"/>
    </row>
    <row r="152" spans="1:27" ht="24.95" customHeight="1" thickBot="1" x14ac:dyDescent="0.4">
      <c r="A152" s="679"/>
      <c r="B152" s="679"/>
      <c r="C152" s="674"/>
      <c r="D152" s="587"/>
      <c r="E152" s="674"/>
      <c r="F152" s="587"/>
      <c r="G152" s="587"/>
      <c r="H152" s="587"/>
      <c r="I152" s="587"/>
      <c r="J152" s="588"/>
      <c r="K152" s="588"/>
      <c r="L152" s="588"/>
      <c r="M152" s="578"/>
      <c r="N152" s="289"/>
      <c r="O152" s="289"/>
      <c r="P152" s="289"/>
      <c r="Q152" s="289"/>
      <c r="R152" s="578"/>
      <c r="S152" s="578"/>
      <c r="T152" s="578"/>
      <c r="U152" s="578"/>
      <c r="V152" s="578"/>
      <c r="W152" s="578"/>
      <c r="X152" s="578"/>
      <c r="Y152" s="578"/>
      <c r="Z152" s="578"/>
      <c r="AA152" s="578"/>
    </row>
    <row r="153" spans="1:27" ht="24.95" customHeight="1" x14ac:dyDescent="0.35">
      <c r="A153" s="679"/>
      <c r="B153" s="579"/>
      <c r="C153" s="580"/>
      <c r="D153" s="582"/>
      <c r="E153" s="582"/>
      <c r="F153" s="582"/>
      <c r="G153" s="582"/>
      <c r="H153" s="582"/>
      <c r="I153" s="582"/>
      <c r="J153" s="580"/>
      <c r="K153" s="580"/>
      <c r="L153" s="583"/>
      <c r="M153" s="578"/>
      <c r="N153" s="289"/>
      <c r="O153" s="289"/>
      <c r="P153" s="289"/>
      <c r="Q153" s="289"/>
      <c r="R153" s="578"/>
      <c r="S153" s="578"/>
      <c r="T153" s="578"/>
      <c r="U153" s="578"/>
      <c r="V153" s="578"/>
      <c r="W153" s="578"/>
      <c r="X153" s="578"/>
      <c r="Y153" s="578"/>
      <c r="Z153" s="578"/>
      <c r="AA153" s="578"/>
    </row>
    <row r="154" spans="1:27" ht="24.95" customHeight="1" x14ac:dyDescent="0.35">
      <c r="A154" s="679"/>
      <c r="B154" s="640"/>
      <c r="C154" s="615" t="s">
        <v>771</v>
      </c>
      <c r="D154" s="698"/>
      <c r="E154" s="586"/>
      <c r="F154" s="586"/>
      <c r="G154" s="586"/>
      <c r="H154" s="586"/>
      <c r="I154" s="586"/>
      <c r="J154" s="588"/>
      <c r="K154" s="588"/>
      <c r="L154" s="589"/>
      <c r="M154" s="578"/>
      <c r="N154" s="289"/>
      <c r="O154" s="289"/>
      <c r="P154" s="289"/>
      <c r="Q154" s="289"/>
      <c r="R154" s="578"/>
      <c r="S154" s="578"/>
      <c r="T154" s="578"/>
      <c r="U154" s="578"/>
      <c r="V154" s="578"/>
      <c r="W154" s="578"/>
      <c r="X154" s="578"/>
      <c r="Y154" s="578"/>
      <c r="Z154" s="578"/>
      <c r="AA154" s="578"/>
    </row>
    <row r="155" spans="1:27" ht="24.95" customHeight="1" x14ac:dyDescent="0.35">
      <c r="A155" s="679"/>
      <c r="B155" s="584" t="s">
        <v>766</v>
      </c>
      <c r="C155" s="699" t="s">
        <v>772</v>
      </c>
      <c r="D155" s="698"/>
      <c r="E155" s="586"/>
      <c r="F155" s="586"/>
      <c r="G155" s="586"/>
      <c r="H155" s="586"/>
      <c r="I155" s="586"/>
      <c r="J155" s="588"/>
      <c r="K155" s="588"/>
      <c r="L155" s="589"/>
      <c r="M155" s="578"/>
      <c r="N155" s="289"/>
      <c r="O155" s="289"/>
      <c r="P155" s="289"/>
      <c r="Q155" s="289"/>
      <c r="R155" s="578"/>
      <c r="S155" s="578"/>
      <c r="T155" s="578"/>
      <c r="U155" s="578"/>
      <c r="V155" s="578"/>
      <c r="W155" s="578"/>
      <c r="X155" s="578"/>
      <c r="Y155" s="578"/>
      <c r="Z155" s="578"/>
      <c r="AA155" s="578"/>
    </row>
    <row r="156" spans="1:27" ht="24.95" customHeight="1" x14ac:dyDescent="0.35">
      <c r="A156" s="679"/>
      <c r="B156" s="584">
        <f>ROW()</f>
        <v>156</v>
      </c>
      <c r="C156" s="700">
        <f ca="1">INT((C149-(DATE(YEAR(C149-WEEKDAY(C149-1)+4),1,3)-WEEKDAY(DATE(YEAR(C149 -WEEKDAY(C149-1)+4),1,3)))+5)/7)</f>
        <v>23</v>
      </c>
      <c r="D156" s="701"/>
      <c r="E156" s="586"/>
      <c r="F156" s="586"/>
      <c r="G156" s="586"/>
      <c r="H156" s="586"/>
      <c r="I156" s="586"/>
      <c r="J156" s="588"/>
      <c r="K156" s="588"/>
      <c r="L156" s="589"/>
      <c r="M156" s="578"/>
      <c r="N156" s="289"/>
      <c r="O156" s="289"/>
      <c r="P156" s="289"/>
      <c r="Q156" s="289"/>
      <c r="R156" s="578"/>
      <c r="S156" s="578"/>
      <c r="T156" s="578"/>
      <c r="U156" s="578"/>
      <c r="V156" s="578"/>
      <c r="W156" s="578"/>
      <c r="X156" s="578"/>
      <c r="Y156" s="578"/>
      <c r="Z156" s="578"/>
      <c r="AA156" s="578"/>
    </row>
    <row r="157" spans="1:27" ht="24.95" customHeight="1" x14ac:dyDescent="0.35">
      <c r="A157" s="679"/>
      <c r="B157" s="640"/>
      <c r="C157" s="597" t="str">
        <f ca="1">_xlfn.FORMULATEXT(C156)</f>
        <v>=ENT((C149-(DATE(ANNEE(C149-JOURSEM(C149-1)+4);1;3)-JOURSEM(DATE(ANNEE(C149 -JOURSEM(C149-1)+4);1;3)))+5)/7)</v>
      </c>
      <c r="D157" s="586"/>
      <c r="E157" s="586"/>
      <c r="F157" s="586"/>
      <c r="G157" s="586"/>
      <c r="H157" s="586"/>
      <c r="I157" s="586"/>
      <c r="J157" s="588"/>
      <c r="K157" s="588"/>
      <c r="L157" s="589"/>
      <c r="M157" s="578"/>
      <c r="N157" s="289"/>
      <c r="O157" s="289"/>
      <c r="P157" s="289"/>
      <c r="Q157" s="289"/>
      <c r="R157" s="578"/>
      <c r="S157" s="578"/>
      <c r="T157" s="578"/>
      <c r="U157" s="578"/>
      <c r="V157" s="578"/>
      <c r="W157" s="578"/>
      <c r="X157" s="578"/>
      <c r="Y157" s="578"/>
      <c r="Z157" s="578"/>
      <c r="AA157" s="578"/>
    </row>
    <row r="158" spans="1:27" ht="24.95" customHeight="1" x14ac:dyDescent="0.35">
      <c r="A158" s="679"/>
      <c r="B158" s="640"/>
      <c r="C158" s="679"/>
      <c r="D158" s="679"/>
      <c r="E158" s="586"/>
      <c r="F158" s="586"/>
      <c r="G158" s="586"/>
      <c r="H158" s="586"/>
      <c r="I158" s="586"/>
      <c r="J158" s="588"/>
      <c r="K158" s="588"/>
      <c r="L158" s="589"/>
      <c r="M158" s="578"/>
      <c r="N158" s="578"/>
      <c r="O158" s="578"/>
      <c r="P158" s="578"/>
      <c r="Q158" s="578"/>
      <c r="R158" s="578"/>
      <c r="S158" s="578"/>
      <c r="T158" s="578"/>
      <c r="U158" s="578"/>
      <c r="V158" s="578"/>
      <c r="W158" s="578"/>
      <c r="X158" s="578"/>
      <c r="Y158" s="578"/>
      <c r="Z158" s="578"/>
      <c r="AA158" s="578"/>
    </row>
    <row r="159" spans="1:27" ht="24.95" customHeight="1" x14ac:dyDescent="0.35">
      <c r="A159" s="679"/>
      <c r="B159" s="584">
        <f>ROW()</f>
        <v>159</v>
      </c>
      <c r="C159" s="1282">
        <f ca="1">C156</f>
        <v>23</v>
      </c>
      <c r="D159" s="1282"/>
      <c r="E159" s="586"/>
      <c r="F159" s="586"/>
      <c r="G159" s="586"/>
      <c r="H159" s="586"/>
      <c r="I159" s="586"/>
      <c r="J159" s="587"/>
      <c r="K159" s="588"/>
      <c r="L159" s="589"/>
      <c r="M159" s="578"/>
      <c r="N159" s="578"/>
      <c r="O159" s="578"/>
      <c r="P159" s="578"/>
      <c r="Q159" s="578"/>
      <c r="R159" s="578"/>
      <c r="S159" s="578"/>
      <c r="T159" s="578"/>
      <c r="U159" s="578"/>
      <c r="V159" s="578"/>
      <c r="W159" s="578"/>
      <c r="X159" s="578"/>
      <c r="Y159" s="578"/>
      <c r="Z159" s="578"/>
      <c r="AA159" s="578"/>
    </row>
    <row r="160" spans="1:27" ht="24.95" customHeight="1" x14ac:dyDescent="0.35">
      <c r="A160" s="679"/>
      <c r="B160" s="640"/>
      <c r="C160" s="597" t="str">
        <f ca="1">_xlfn.FORMULATEXT(C159)</f>
        <v>=C156</v>
      </c>
      <c r="D160" s="674" t="s">
        <v>773</v>
      </c>
      <c r="E160" s="586"/>
      <c r="F160" s="586"/>
      <c r="G160" s="586"/>
      <c r="H160" s="586"/>
      <c r="I160" s="586"/>
      <c r="J160" s="587"/>
      <c r="K160" s="588"/>
      <c r="L160" s="589"/>
      <c r="M160" s="578"/>
      <c r="N160" s="578"/>
      <c r="O160" s="578"/>
      <c r="P160" s="578"/>
      <c r="Q160" s="578"/>
      <c r="R160" s="578"/>
      <c r="S160" s="578"/>
      <c r="T160" s="578"/>
      <c r="U160" s="578"/>
      <c r="V160" s="578"/>
      <c r="W160" s="578"/>
      <c r="X160" s="578"/>
      <c r="Y160" s="578"/>
      <c r="Z160" s="578"/>
      <c r="AA160" s="578"/>
    </row>
    <row r="161" spans="1:27" ht="24.95" customHeight="1" thickBot="1" x14ac:dyDescent="0.4">
      <c r="A161" s="679"/>
      <c r="B161" s="601"/>
      <c r="C161" s="605"/>
      <c r="D161" s="603"/>
      <c r="E161" s="603"/>
      <c r="F161" s="603"/>
      <c r="G161" s="603"/>
      <c r="H161" s="603"/>
      <c r="I161" s="603"/>
      <c r="J161" s="604"/>
      <c r="K161" s="605"/>
      <c r="L161" s="606"/>
      <c r="M161" s="578"/>
      <c r="N161" s="578"/>
      <c r="O161" s="578"/>
      <c r="P161" s="578"/>
      <c r="Q161" s="578"/>
      <c r="R161" s="578"/>
      <c r="S161" s="578"/>
      <c r="T161" s="578"/>
      <c r="U161" s="578"/>
      <c r="V161" s="578"/>
      <c r="W161" s="578"/>
      <c r="X161" s="578"/>
      <c r="Y161" s="578"/>
      <c r="Z161" s="578"/>
      <c r="AA161" s="578"/>
    </row>
    <row r="162" spans="1:27" ht="24.95" customHeight="1" thickBot="1" x14ac:dyDescent="0.4">
      <c r="A162" s="679"/>
      <c r="B162" s="679"/>
      <c r="C162" s="588"/>
      <c r="D162" s="586"/>
      <c r="E162" s="586"/>
      <c r="F162" s="586"/>
      <c r="G162" s="586"/>
      <c r="H162" s="586"/>
      <c r="I162" s="586"/>
      <c r="J162" s="587"/>
      <c r="K162" s="588"/>
      <c r="L162" s="588"/>
      <c r="M162" s="578"/>
      <c r="N162" s="578"/>
      <c r="O162" s="578"/>
      <c r="P162" s="578"/>
      <c r="Q162" s="578"/>
      <c r="R162" s="578"/>
      <c r="S162" s="578"/>
      <c r="T162" s="578"/>
      <c r="U162" s="578"/>
      <c r="V162" s="578"/>
      <c r="W162" s="578"/>
      <c r="X162" s="578"/>
      <c r="Y162" s="578"/>
      <c r="Z162" s="578"/>
      <c r="AA162" s="578"/>
    </row>
    <row r="163" spans="1:27" ht="24.95" customHeight="1" x14ac:dyDescent="0.35">
      <c r="A163" s="679"/>
      <c r="B163" s="579"/>
      <c r="C163" s="580"/>
      <c r="D163" s="581"/>
      <c r="E163" s="581"/>
      <c r="F163" s="581"/>
      <c r="G163" s="581"/>
      <c r="H163" s="581"/>
      <c r="I163" s="581"/>
      <c r="J163" s="623"/>
      <c r="K163" s="588"/>
      <c r="L163" s="588"/>
      <c r="M163" s="578"/>
      <c r="N163" s="578"/>
      <c r="O163" s="578"/>
      <c r="P163" s="578"/>
      <c r="Q163" s="578"/>
      <c r="R163" s="578"/>
      <c r="S163" s="578"/>
      <c r="T163" s="578"/>
      <c r="U163" s="578"/>
      <c r="V163" s="578"/>
      <c r="W163" s="578"/>
      <c r="X163" s="578"/>
      <c r="Y163" s="578"/>
      <c r="Z163" s="578"/>
      <c r="AA163" s="578"/>
    </row>
    <row r="164" spans="1:27" ht="24.95" customHeight="1" x14ac:dyDescent="0.35">
      <c r="A164" s="679"/>
      <c r="B164" s="640"/>
      <c r="C164" s="615" t="s">
        <v>774</v>
      </c>
      <c r="D164" s="588"/>
      <c r="E164" s="588"/>
      <c r="F164" s="588"/>
      <c r="G164" s="588"/>
      <c r="H164" s="588"/>
      <c r="I164" s="588"/>
      <c r="J164" s="589"/>
      <c r="K164" s="588"/>
      <c r="L164" s="588"/>
      <c r="M164" s="578"/>
      <c r="N164" s="578"/>
      <c r="O164" s="578"/>
      <c r="P164" s="578"/>
      <c r="Q164" s="578"/>
      <c r="R164" s="578"/>
      <c r="S164" s="578"/>
      <c r="T164" s="578"/>
      <c r="U164" s="578"/>
      <c r="V164" s="578"/>
      <c r="W164" s="578"/>
      <c r="X164" s="578"/>
      <c r="Y164" s="578"/>
      <c r="Z164" s="578"/>
      <c r="AA164" s="578"/>
    </row>
    <row r="165" spans="1:27" ht="24.95" customHeight="1" x14ac:dyDescent="0.35">
      <c r="A165" s="679"/>
      <c r="B165" s="584" t="s">
        <v>766</v>
      </c>
      <c r="C165" s="699" t="s">
        <v>772</v>
      </c>
      <c r="D165" s="586"/>
      <c r="E165" s="588"/>
      <c r="F165" s="588"/>
      <c r="G165" s="588"/>
      <c r="H165" s="588"/>
      <c r="I165" s="588"/>
      <c r="J165" s="589"/>
      <c r="K165" s="588"/>
      <c r="L165" s="588"/>
      <c r="M165" s="578"/>
      <c r="N165" s="578"/>
      <c r="O165" s="578"/>
      <c r="P165" s="578"/>
      <c r="Q165" s="578"/>
      <c r="R165" s="578"/>
      <c r="S165" s="578"/>
      <c r="T165" s="578"/>
      <c r="U165" s="578"/>
      <c r="V165" s="578"/>
      <c r="W165" s="578"/>
      <c r="X165" s="578"/>
      <c r="Y165" s="578"/>
      <c r="Z165" s="578"/>
      <c r="AA165" s="578"/>
    </row>
    <row r="166" spans="1:27" ht="24.95" customHeight="1" x14ac:dyDescent="0.35">
      <c r="A166" s="679"/>
      <c r="B166" s="584">
        <f>ROW()</f>
        <v>166</v>
      </c>
      <c r="C166" s="1283">
        <v>44140</v>
      </c>
      <c r="D166" s="1283"/>
      <c r="E166" s="588"/>
      <c r="F166" s="588"/>
      <c r="G166" s="588"/>
      <c r="H166" s="588"/>
      <c r="I166" s="588"/>
      <c r="J166" s="589"/>
      <c r="K166" s="588"/>
      <c r="L166" s="588"/>
      <c r="M166" s="578"/>
      <c r="N166" s="578"/>
      <c r="O166" s="578"/>
      <c r="P166" s="578"/>
      <c r="Q166" s="578"/>
      <c r="R166" s="578"/>
      <c r="S166" s="578"/>
      <c r="T166" s="578"/>
      <c r="U166" s="578"/>
      <c r="V166" s="578"/>
      <c r="W166" s="578"/>
      <c r="X166" s="578"/>
      <c r="Y166" s="578"/>
      <c r="Z166" s="578"/>
      <c r="AA166" s="578"/>
    </row>
    <row r="167" spans="1:27" ht="24.95" customHeight="1" x14ac:dyDescent="0.35">
      <c r="A167" s="679"/>
      <c r="B167" s="584">
        <f>ROW()</f>
        <v>167</v>
      </c>
      <c r="C167" s="1284">
        <f>DATE(YEAR(C166),MONTH(C166)+1,1)-WEEKDAY(DATE(YEAR(C166),MONTH(C166)+1,2))</f>
        <v>44162</v>
      </c>
      <c r="D167" s="1284"/>
      <c r="E167" s="588"/>
      <c r="F167" s="588"/>
      <c r="G167" s="588"/>
      <c r="H167" s="588"/>
      <c r="I167" s="588"/>
      <c r="J167" s="589"/>
      <c r="K167" s="588"/>
      <c r="L167" s="588"/>
      <c r="M167" s="578"/>
      <c r="N167" s="578"/>
      <c r="O167" s="578"/>
      <c r="P167" s="578"/>
      <c r="Q167" s="578"/>
      <c r="R167" s="578"/>
      <c r="S167" s="578"/>
      <c r="T167" s="578"/>
      <c r="U167" s="578"/>
      <c r="V167" s="578"/>
      <c r="W167" s="578"/>
      <c r="X167" s="578"/>
      <c r="Y167" s="578"/>
      <c r="Z167" s="578"/>
      <c r="AA167" s="578"/>
    </row>
    <row r="168" spans="1:27" ht="24.95" customHeight="1" x14ac:dyDescent="0.35">
      <c r="A168" s="679"/>
      <c r="B168" s="640"/>
      <c r="C168" s="597" t="str">
        <f ca="1">_xlfn.FORMULATEXT(C167)</f>
        <v>=DATE(ANNEE(C166);MOIS(C166)+1;1)-JOURSEM(DATE(ANNEE(C166);MOIS(C166)+1;2))</v>
      </c>
      <c r="D168" s="702"/>
      <c r="E168" s="586"/>
      <c r="F168" s="586"/>
      <c r="G168" s="597"/>
      <c r="H168" s="586"/>
      <c r="I168" s="586"/>
      <c r="J168" s="703"/>
      <c r="K168" s="588"/>
      <c r="L168" s="588"/>
      <c r="M168" s="578"/>
      <c r="N168" s="578"/>
      <c r="O168" s="578"/>
      <c r="P168" s="578"/>
      <c r="Q168" s="578"/>
      <c r="R168" s="578"/>
      <c r="S168" s="578"/>
      <c r="T168" s="578"/>
      <c r="U168" s="578"/>
      <c r="V168" s="578"/>
      <c r="W168" s="578"/>
      <c r="X168" s="578"/>
      <c r="Y168" s="578"/>
      <c r="Z168" s="578"/>
      <c r="AA168" s="578"/>
    </row>
    <row r="169" spans="1:27" ht="24.95" customHeight="1" x14ac:dyDescent="0.35">
      <c r="A169" s="679"/>
      <c r="B169" s="640"/>
      <c r="C169" s="588"/>
      <c r="D169" s="588"/>
      <c r="E169" s="588"/>
      <c r="F169" s="588"/>
      <c r="G169" s="588"/>
      <c r="H169" s="588"/>
      <c r="I169" s="588"/>
      <c r="J169" s="589"/>
      <c r="K169" s="588"/>
      <c r="L169" s="588"/>
      <c r="M169" s="578"/>
      <c r="N169" s="578"/>
      <c r="O169" s="578"/>
      <c r="P169" s="578"/>
      <c r="Q169" s="578"/>
      <c r="R169" s="578"/>
      <c r="S169" s="578"/>
      <c r="T169" s="578"/>
      <c r="U169" s="578"/>
      <c r="V169" s="578"/>
      <c r="W169" s="578"/>
      <c r="X169" s="578"/>
      <c r="Y169" s="578"/>
      <c r="Z169" s="578"/>
      <c r="AA169" s="578"/>
    </row>
    <row r="170" spans="1:27" ht="24.95" customHeight="1" x14ac:dyDescent="0.35">
      <c r="A170" s="679"/>
      <c r="B170" s="584">
        <f>ROW()</f>
        <v>170</v>
      </c>
      <c r="C170" s="1285">
        <f>DATE(YEAR(C166),MONTH(C166)+1,1)-WEEKDAY(DATE(YEAR(C166),MONTH(C166)+1,2))</f>
        <v>44162</v>
      </c>
      <c r="D170" s="1285"/>
      <c r="E170" s="1285"/>
      <c r="F170" s="1285"/>
      <c r="G170" s="588"/>
      <c r="H170" s="588"/>
      <c r="I170" s="588"/>
      <c r="J170" s="589"/>
      <c r="K170" s="588"/>
      <c r="L170" s="588"/>
      <c r="M170" s="578"/>
      <c r="N170" s="578"/>
      <c r="O170" s="578"/>
      <c r="P170" s="578"/>
      <c r="Q170" s="578"/>
      <c r="R170" s="578"/>
      <c r="S170" s="578"/>
      <c r="T170" s="578"/>
      <c r="U170" s="578"/>
      <c r="V170" s="578"/>
      <c r="W170" s="578"/>
      <c r="X170" s="578"/>
      <c r="Y170" s="578"/>
      <c r="Z170" s="578"/>
      <c r="AA170" s="578"/>
    </row>
    <row r="171" spans="1:27" ht="24.95" customHeight="1" x14ac:dyDescent="0.35">
      <c r="A171" s="679"/>
      <c r="B171" s="640"/>
      <c r="C171" s="597" t="str">
        <f ca="1">_xlfn.FORMULATEXT(C170)</f>
        <v>=DATE(ANNEE(C166);MOIS(C166)+1;1)-JOURSEM(DATE(ANNEE(C166);MOIS(C166)+1;2))</v>
      </c>
      <c r="D171" s="586"/>
      <c r="E171" s="586"/>
      <c r="F171" s="586"/>
      <c r="G171" s="597"/>
      <c r="H171" s="586"/>
      <c r="I171" s="586"/>
      <c r="J171" s="703"/>
      <c r="K171" s="588"/>
      <c r="L171" s="588"/>
      <c r="M171" s="578"/>
      <c r="N171" s="578"/>
      <c r="O171" s="578"/>
      <c r="P171" s="578"/>
      <c r="Q171" s="578"/>
      <c r="R171" s="578"/>
      <c r="S171" s="578"/>
      <c r="T171" s="578"/>
      <c r="U171" s="578"/>
      <c r="V171" s="578"/>
      <c r="W171" s="578"/>
      <c r="X171" s="578"/>
      <c r="Y171" s="578"/>
      <c r="Z171" s="578"/>
      <c r="AA171" s="578"/>
    </row>
    <row r="172" spans="1:27" ht="24.95" customHeight="1" x14ac:dyDescent="0.35">
      <c r="A172" s="679"/>
      <c r="B172" s="640"/>
      <c r="C172" s="691" t="s">
        <v>775</v>
      </c>
      <c r="D172" s="691"/>
      <c r="E172" s="691" t="s">
        <v>776</v>
      </c>
      <c r="F172" s="691"/>
      <c r="G172" s="586"/>
      <c r="H172" s="586"/>
      <c r="I172" s="586"/>
      <c r="J172" s="703"/>
      <c r="K172" s="588"/>
      <c r="L172" s="588"/>
      <c r="M172" s="578"/>
      <c r="N172" s="578"/>
      <c r="O172" s="578"/>
      <c r="P172" s="578"/>
      <c r="Q172" s="578"/>
      <c r="R172" s="578"/>
      <c r="S172" s="578"/>
      <c r="T172" s="578"/>
      <c r="U172" s="578"/>
      <c r="V172" s="578"/>
      <c r="W172" s="578"/>
      <c r="X172" s="578"/>
      <c r="Y172" s="578"/>
      <c r="Z172" s="578"/>
      <c r="AA172" s="578"/>
    </row>
    <row r="173" spans="1:27" ht="24.95" customHeight="1" x14ac:dyDescent="0.35">
      <c r="A173" s="679"/>
      <c r="B173" s="640"/>
      <c r="C173" s="691" t="s">
        <v>777</v>
      </c>
      <c r="D173" s="691"/>
      <c r="E173" s="691" t="s">
        <v>778</v>
      </c>
      <c r="F173" s="691"/>
      <c r="G173" s="588"/>
      <c r="H173" s="588"/>
      <c r="I173" s="588"/>
      <c r="J173" s="589"/>
      <c r="K173" s="588"/>
      <c r="L173" s="588"/>
      <c r="M173" s="578"/>
      <c r="N173" s="578"/>
      <c r="O173" s="578"/>
      <c r="P173" s="578"/>
      <c r="Q173" s="578"/>
      <c r="R173" s="578"/>
      <c r="S173" s="578"/>
      <c r="T173" s="578"/>
      <c r="U173" s="578"/>
      <c r="V173" s="578"/>
      <c r="W173" s="578"/>
      <c r="X173" s="578"/>
      <c r="Y173" s="578"/>
      <c r="Z173" s="578"/>
      <c r="AA173" s="578"/>
    </row>
    <row r="174" spans="1:27" ht="24.95" customHeight="1" x14ac:dyDescent="0.35">
      <c r="A174" s="679"/>
      <c r="B174" s="640"/>
      <c r="C174" s="691" t="s">
        <v>779</v>
      </c>
      <c r="D174" s="691"/>
      <c r="E174" s="691" t="s">
        <v>780</v>
      </c>
      <c r="F174" s="691"/>
      <c r="G174" s="588"/>
      <c r="H174" s="588"/>
      <c r="I174" s="588"/>
      <c r="J174" s="589"/>
      <c r="K174" s="588"/>
      <c r="L174" s="588"/>
      <c r="M174" s="578"/>
      <c r="N174" s="578"/>
      <c r="O174" s="578"/>
      <c r="P174" s="578"/>
      <c r="Q174" s="578"/>
      <c r="R174" s="578"/>
      <c r="S174" s="578"/>
      <c r="T174" s="578"/>
      <c r="U174" s="578"/>
      <c r="V174" s="578"/>
      <c r="W174" s="578"/>
      <c r="X174" s="578"/>
      <c r="Y174" s="578"/>
      <c r="Z174" s="578"/>
      <c r="AA174" s="578"/>
    </row>
    <row r="175" spans="1:27" ht="24.95" customHeight="1" x14ac:dyDescent="0.35">
      <c r="A175" s="679"/>
      <c r="B175" s="640"/>
      <c r="C175" s="691" t="s">
        <v>781</v>
      </c>
      <c r="D175" s="691"/>
      <c r="E175" s="691"/>
      <c r="F175" s="691"/>
      <c r="G175" s="588"/>
      <c r="H175" s="588"/>
      <c r="I175" s="588"/>
      <c r="J175" s="589"/>
      <c r="K175" s="588"/>
      <c r="L175" s="588"/>
      <c r="M175" s="578"/>
      <c r="N175" s="578"/>
      <c r="O175" s="578"/>
      <c r="P175" s="578"/>
      <c r="Q175" s="578"/>
      <c r="R175" s="578"/>
      <c r="S175" s="578"/>
      <c r="T175" s="578"/>
      <c r="U175" s="578"/>
      <c r="V175" s="578"/>
      <c r="W175" s="578"/>
      <c r="X175" s="578"/>
      <c r="Y175" s="578"/>
      <c r="Z175" s="578"/>
      <c r="AA175" s="578"/>
    </row>
    <row r="176" spans="1:27" ht="24.95" customHeight="1" thickBot="1" x14ac:dyDescent="0.4">
      <c r="A176" s="679"/>
      <c r="B176" s="601"/>
      <c r="C176" s="605"/>
      <c r="D176" s="605"/>
      <c r="E176" s="605"/>
      <c r="F176" s="605"/>
      <c r="G176" s="605"/>
      <c r="H176" s="605"/>
      <c r="I176" s="605"/>
      <c r="J176" s="606"/>
      <c r="K176" s="588"/>
      <c r="L176" s="588"/>
      <c r="M176" s="578"/>
      <c r="N176" s="578"/>
      <c r="O176" s="578"/>
      <c r="P176" s="578"/>
      <c r="Q176" s="578"/>
      <c r="R176" s="578"/>
      <c r="S176" s="578"/>
      <c r="T176" s="578"/>
      <c r="U176" s="578"/>
      <c r="V176" s="578"/>
      <c r="W176" s="578"/>
      <c r="X176" s="578"/>
      <c r="Y176" s="578"/>
      <c r="Z176" s="578"/>
      <c r="AA176" s="578"/>
    </row>
    <row r="177" spans="1:27" ht="24.95" customHeight="1" thickBot="1" x14ac:dyDescent="0.4">
      <c r="A177" s="679"/>
      <c r="B177" s="679"/>
      <c r="C177" s="588"/>
      <c r="D177" s="588"/>
      <c r="E177" s="588"/>
      <c r="F177" s="588"/>
      <c r="G177" s="588"/>
      <c r="H177" s="588"/>
      <c r="I177" s="588"/>
      <c r="J177" s="588"/>
      <c r="K177" s="588"/>
      <c r="L177" s="588"/>
      <c r="M177" s="578"/>
      <c r="N177" s="578"/>
      <c r="O177" s="578"/>
      <c r="P177" s="578"/>
      <c r="Q177" s="578"/>
      <c r="R177" s="578"/>
      <c r="S177" s="578"/>
      <c r="T177" s="578"/>
      <c r="U177" s="578"/>
      <c r="V177" s="578"/>
      <c r="W177" s="578"/>
      <c r="X177" s="578"/>
      <c r="Y177" s="578"/>
      <c r="Z177" s="578"/>
      <c r="AA177" s="578"/>
    </row>
    <row r="178" spans="1:27" ht="24.95" customHeight="1" x14ac:dyDescent="0.35">
      <c r="A178" s="679"/>
      <c r="B178" s="579"/>
      <c r="C178" s="580"/>
      <c r="D178" s="580"/>
      <c r="E178" s="580"/>
      <c r="F178" s="580"/>
      <c r="G178" s="580"/>
      <c r="H178" s="580"/>
      <c r="I178" s="580"/>
      <c r="J178" s="580"/>
      <c r="K178" s="580"/>
      <c r="L178" s="580"/>
      <c r="M178" s="610"/>
      <c r="N178" s="614"/>
      <c r="O178" s="578"/>
      <c r="P178" s="578"/>
      <c r="Q178" s="578"/>
      <c r="R178" s="578"/>
      <c r="S178" s="578"/>
      <c r="T178" s="578"/>
      <c r="U178" s="578"/>
      <c r="V178" s="578"/>
      <c r="W178" s="578"/>
      <c r="X178" s="578"/>
      <c r="Y178" s="578"/>
      <c r="Z178" s="578"/>
      <c r="AA178" s="578"/>
    </row>
    <row r="179" spans="1:27" ht="24.95" customHeight="1" x14ac:dyDescent="0.35">
      <c r="A179" s="679"/>
      <c r="B179" s="584" t="s">
        <v>766</v>
      </c>
      <c r="C179" s="615" t="s">
        <v>782</v>
      </c>
      <c r="D179" s="578"/>
      <c r="E179" s="578"/>
      <c r="F179" s="578"/>
      <c r="G179" s="578"/>
      <c r="H179" s="578"/>
      <c r="I179" s="578"/>
      <c r="J179" s="578"/>
      <c r="K179" s="578"/>
      <c r="L179" s="588"/>
      <c r="M179" s="578"/>
      <c r="N179" s="704"/>
      <c r="O179" s="559"/>
      <c r="P179" s="559"/>
      <c r="Q179" s="559"/>
      <c r="R179" s="559"/>
      <c r="S179" s="559"/>
      <c r="T179" s="559"/>
      <c r="U179" s="560"/>
      <c r="V179" s="559"/>
      <c r="W179" s="578"/>
      <c r="X179" s="578"/>
      <c r="Y179" s="578"/>
      <c r="Z179" s="578"/>
      <c r="AA179" s="578"/>
    </row>
    <row r="180" spans="1:27" ht="24.95" customHeight="1" x14ac:dyDescent="0.35">
      <c r="A180" s="566"/>
      <c r="B180" s="584">
        <f>ROW()</f>
        <v>180</v>
      </c>
      <c r="C180" s="1286">
        <v>44190</v>
      </c>
      <c r="D180" s="1286"/>
      <c r="E180" s="607"/>
      <c r="F180" s="608"/>
      <c r="G180" s="608"/>
      <c r="H180" s="608"/>
      <c r="I180" s="608"/>
      <c r="J180" s="294"/>
      <c r="K180" s="578"/>
      <c r="L180" s="578"/>
      <c r="M180" s="578"/>
      <c r="N180" s="671"/>
      <c r="O180" s="578"/>
      <c r="P180" s="578"/>
      <c r="Q180" s="578"/>
      <c r="R180" s="578"/>
      <c r="S180" s="578"/>
      <c r="T180" s="578"/>
      <c r="U180" s="578"/>
      <c r="V180" s="578"/>
      <c r="W180" s="578"/>
      <c r="X180" s="578"/>
      <c r="Y180" s="578"/>
      <c r="Z180" s="578"/>
      <c r="AA180" s="578"/>
    </row>
    <row r="181" spans="1:27" ht="24.95" customHeight="1" x14ac:dyDescent="0.35">
      <c r="A181" s="566"/>
      <c r="B181" s="584">
        <f>ROW()</f>
        <v>181</v>
      </c>
      <c r="C181" s="1287">
        <f>DATE(YEAR(C180),MONTH(C180)+1,1)-MOD(DATE(YEAR(C180),MONTH(C180)+1,1)+5,7)-3</f>
        <v>44190</v>
      </c>
      <c r="D181" s="1287"/>
      <c r="E181" s="607"/>
      <c r="F181" s="608"/>
      <c r="G181" s="597" t="str">
        <f t="shared" ref="G181:G182" ca="1" si="2">_xlfn.FORMULATEXT(C181)</f>
        <v>=DATE(ANNEE(C180);MOIS(C180)+1;1)-MOD(DATE(ANNEE(C180);MOIS(C180)+1;1)+5;7)-3</v>
      </c>
      <c r="H181" s="608"/>
      <c r="I181" s="608"/>
      <c r="J181" s="294"/>
      <c r="K181" s="578"/>
      <c r="L181" s="578"/>
      <c r="M181" s="578"/>
      <c r="N181" s="671"/>
      <c r="O181" s="578"/>
      <c r="P181" s="578"/>
      <c r="Q181" s="578"/>
      <c r="R181" s="578"/>
      <c r="S181" s="578"/>
      <c r="T181" s="578"/>
      <c r="U181" s="578"/>
      <c r="V181" s="578"/>
      <c r="W181" s="578"/>
      <c r="X181" s="578"/>
      <c r="Y181" s="578"/>
      <c r="Z181" s="578"/>
      <c r="AA181" s="578"/>
    </row>
    <row r="182" spans="1:27" ht="24.95" customHeight="1" x14ac:dyDescent="0.35">
      <c r="A182" s="566"/>
      <c r="B182" s="584">
        <f>ROW()</f>
        <v>182</v>
      </c>
      <c r="C182" s="1281">
        <f>DATE(YEAR(C180),MONTH(C180)+1,1)-MOD(DATE(YEAR(C180),MONTH(C180)+1,1)+5,7)-3</f>
        <v>44190</v>
      </c>
      <c r="D182" s="1281"/>
      <c r="E182" s="1281"/>
      <c r="F182" s="608"/>
      <c r="G182" s="597" t="str">
        <f t="shared" ca="1" si="2"/>
        <v>=DATE(ANNEE(C180);MOIS(C180)+1;1)-MOD(DATE(ANNEE(C180);MOIS(C180)+1;1)+5;7)-3</v>
      </c>
      <c r="H182" s="608"/>
      <c r="I182" s="608"/>
      <c r="J182" s="294"/>
      <c r="K182" s="578"/>
      <c r="L182" s="578"/>
      <c r="M182" s="578"/>
      <c r="N182" s="671"/>
      <c r="O182" s="578"/>
      <c r="P182" s="578"/>
      <c r="Q182" s="578"/>
      <c r="R182" s="578"/>
      <c r="S182" s="578"/>
      <c r="T182" s="578"/>
      <c r="U182" s="578"/>
      <c r="V182" s="578"/>
      <c r="W182" s="578"/>
      <c r="X182" s="578"/>
      <c r="Y182" s="578"/>
      <c r="Z182" s="578"/>
      <c r="AA182" s="578"/>
    </row>
    <row r="183" spans="1:27" ht="24.95" customHeight="1" thickBot="1" x14ac:dyDescent="0.4">
      <c r="A183" s="566"/>
      <c r="B183" s="617"/>
      <c r="C183" s="705" t="s">
        <v>772</v>
      </c>
      <c r="D183" s="634"/>
      <c r="E183" s="634"/>
      <c r="F183" s="635"/>
      <c r="G183" s="635"/>
      <c r="H183" s="635"/>
      <c r="I183" s="635"/>
      <c r="J183" s="648"/>
      <c r="K183" s="633"/>
      <c r="L183" s="633"/>
      <c r="M183" s="633"/>
      <c r="N183" s="649"/>
      <c r="O183" s="578"/>
      <c r="P183" s="578"/>
      <c r="Q183" s="578"/>
      <c r="R183" s="578"/>
      <c r="S183" s="578"/>
      <c r="T183" s="578"/>
      <c r="U183" s="578"/>
      <c r="V183" s="578"/>
      <c r="W183" s="578"/>
      <c r="X183" s="578"/>
      <c r="Y183" s="578"/>
      <c r="Z183" s="578"/>
      <c r="AA183" s="578"/>
    </row>
    <row r="184" spans="1:27" ht="24.95" customHeight="1" x14ac:dyDescent="0.35">
      <c r="A184" s="566"/>
      <c r="B184" s="567"/>
      <c r="C184" s="578"/>
      <c r="D184" s="607"/>
      <c r="E184" s="607"/>
      <c r="F184" s="608"/>
      <c r="G184" s="608"/>
      <c r="H184" s="608"/>
      <c r="I184" s="608"/>
      <c r="J184" s="294"/>
      <c r="K184" s="578"/>
      <c r="L184" s="578"/>
      <c r="M184" s="578"/>
      <c r="N184" s="578"/>
      <c r="O184" s="578"/>
      <c r="P184" s="578"/>
      <c r="Q184" s="578"/>
      <c r="R184" s="578"/>
      <c r="S184" s="578"/>
      <c r="T184" s="578"/>
      <c r="U184" s="578"/>
      <c r="V184" s="578"/>
      <c r="W184" s="578"/>
      <c r="X184" s="578"/>
      <c r="Y184" s="578"/>
      <c r="Z184" s="578"/>
      <c r="AA184" s="578"/>
    </row>
    <row r="185" spans="1:27" ht="24.95" customHeight="1" x14ac:dyDescent="0.35">
      <c r="A185" s="566"/>
      <c r="B185" s="567"/>
      <c r="C185" s="578"/>
      <c r="D185" s="607"/>
      <c r="E185" s="607"/>
      <c r="F185" s="608"/>
      <c r="G185" s="608"/>
      <c r="H185" s="608"/>
      <c r="I185" s="608"/>
      <c r="J185" s="294"/>
      <c r="K185" s="578"/>
      <c r="L185" s="578"/>
      <c r="M185" s="578"/>
      <c r="N185" s="578"/>
      <c r="O185" s="578"/>
      <c r="P185" s="578"/>
      <c r="Q185" s="578"/>
      <c r="R185" s="578"/>
      <c r="S185" s="578"/>
      <c r="T185" s="578"/>
      <c r="U185" s="578"/>
      <c r="V185" s="578"/>
      <c r="W185" s="578"/>
      <c r="X185" s="578"/>
      <c r="Y185" s="578"/>
      <c r="Z185" s="578"/>
      <c r="AA185" s="578"/>
    </row>
    <row r="186" spans="1:27" ht="24.95" customHeight="1" x14ac:dyDescent="0.35">
      <c r="A186" s="566"/>
      <c r="B186" s="567"/>
      <c r="C186" s="578"/>
      <c r="D186" s="607"/>
      <c r="E186" s="607"/>
      <c r="F186" s="608"/>
      <c r="G186" s="608"/>
      <c r="H186" s="608"/>
      <c r="I186" s="608"/>
      <c r="J186" s="294"/>
      <c r="K186" s="578"/>
      <c r="L186" s="578"/>
      <c r="M186" s="578"/>
      <c r="N186" s="578"/>
      <c r="O186" s="578"/>
      <c r="P186" s="578"/>
      <c r="Q186" s="578"/>
      <c r="R186" s="578"/>
      <c r="S186" s="578"/>
      <c r="T186" s="578"/>
      <c r="U186" s="578"/>
      <c r="V186" s="578"/>
      <c r="W186" s="578"/>
      <c r="X186" s="578"/>
      <c r="Y186" s="578"/>
      <c r="Z186" s="578"/>
      <c r="AA186" s="578"/>
    </row>
    <row r="187" spans="1:27" ht="24.95" customHeight="1" x14ac:dyDescent="0.35">
      <c r="A187" s="307"/>
      <c r="B187" s="378"/>
      <c r="C187" s="379"/>
      <c r="D187" s="380"/>
      <c r="E187" s="380"/>
      <c r="F187" s="381"/>
      <c r="G187" s="381"/>
      <c r="H187" s="381"/>
      <c r="I187" s="381"/>
      <c r="J187" s="382"/>
      <c r="K187" s="379"/>
      <c r="L187" s="379"/>
      <c r="M187" s="379"/>
      <c r="N187" s="379"/>
      <c r="O187" s="379"/>
      <c r="P187" s="379"/>
      <c r="Q187" s="379"/>
      <c r="R187" s="379"/>
      <c r="S187" s="379"/>
      <c r="T187" s="379"/>
      <c r="U187" s="379"/>
      <c r="V187" s="379"/>
      <c r="W187" s="379"/>
      <c r="X187" s="379"/>
      <c r="Y187" s="379"/>
      <c r="Z187" s="379"/>
      <c r="AA187" s="379"/>
    </row>
    <row r="188" spans="1:27" ht="24.95" customHeight="1" x14ac:dyDescent="0.35">
      <c r="A188" s="566"/>
      <c r="B188" s="567"/>
      <c r="C188" s="578"/>
      <c r="D188" s="607"/>
      <c r="E188" s="607"/>
      <c r="F188" s="608"/>
      <c r="G188" s="608"/>
      <c r="H188" s="608"/>
      <c r="I188" s="608"/>
      <c r="J188" s="294"/>
      <c r="K188" s="578"/>
      <c r="L188" s="578"/>
      <c r="M188" s="578"/>
      <c r="N188" s="578"/>
      <c r="O188" s="578"/>
      <c r="P188" s="578"/>
      <c r="Q188" s="578"/>
      <c r="R188" s="559"/>
      <c r="S188" s="559"/>
      <c r="T188" s="559"/>
      <c r="U188" s="559"/>
      <c r="V188" s="559"/>
      <c r="W188" s="559"/>
      <c r="X188" s="559"/>
      <c r="Y188" s="560"/>
      <c r="Z188" s="559"/>
      <c r="AA188" s="560"/>
    </row>
    <row r="189" spans="1:27" s="24" customFormat="1" ht="24.95" customHeight="1" x14ac:dyDescent="0.25">
      <c r="A189" s="555"/>
      <c r="B189" s="556"/>
      <c r="C189" s="309"/>
      <c r="D189" s="555"/>
      <c r="E189" s="309"/>
      <c r="F189" s="555"/>
      <c r="G189" s="555"/>
      <c r="H189" s="565"/>
      <c r="I189" s="565"/>
      <c r="J189" s="565"/>
      <c r="K189" s="565"/>
      <c r="L189" s="565"/>
      <c r="M189" s="565"/>
      <c r="N189" s="559"/>
      <c r="O189" s="559"/>
      <c r="P189" s="559"/>
      <c r="Q189" s="559"/>
      <c r="R189" s="559"/>
      <c r="S189" s="559"/>
      <c r="T189" s="559"/>
      <c r="U189" s="559"/>
      <c r="V189" s="559"/>
      <c r="W189" s="559"/>
      <c r="X189" s="559"/>
      <c r="Y189" s="560"/>
      <c r="Z189" s="559"/>
      <c r="AA189" s="560"/>
    </row>
    <row r="190" spans="1:27" s="24" customFormat="1" ht="24.95" customHeight="1" x14ac:dyDescent="0.25">
      <c r="A190" s="555"/>
      <c r="B190" s="556"/>
      <c r="C190" s="309"/>
      <c r="D190" s="555"/>
      <c r="E190" s="309"/>
      <c r="F190" s="555"/>
      <c r="G190" s="555"/>
      <c r="H190" s="565"/>
      <c r="I190" s="565"/>
      <c r="J190" s="565"/>
      <c r="K190" s="565"/>
      <c r="L190" s="565"/>
      <c r="M190" s="565"/>
      <c r="N190" s="559"/>
      <c r="O190" s="559"/>
      <c r="P190" s="559"/>
      <c r="Q190" s="559"/>
      <c r="R190" s="559"/>
      <c r="S190" s="559"/>
      <c r="T190" s="559"/>
      <c r="U190" s="559"/>
      <c r="V190" s="559"/>
      <c r="W190" s="559"/>
      <c r="X190" s="559"/>
      <c r="Y190" s="560"/>
      <c r="Z190" s="559"/>
      <c r="AA190" s="560"/>
    </row>
    <row r="191" spans="1:27" s="24" customFormat="1" ht="24.95" customHeight="1" x14ac:dyDescent="0.25">
      <c r="A191" s="555"/>
      <c r="B191" s="556"/>
      <c r="C191" s="309"/>
      <c r="D191" s="555"/>
      <c r="E191" s="309"/>
      <c r="F191" s="555"/>
      <c r="G191" s="555"/>
      <c r="H191" s="565"/>
      <c r="I191" s="565"/>
      <c r="J191" s="565"/>
      <c r="K191" s="565"/>
      <c r="L191" s="565"/>
      <c r="M191" s="565"/>
      <c r="N191" s="559"/>
      <c r="O191" s="559"/>
      <c r="P191" s="559"/>
      <c r="Q191" s="559"/>
      <c r="R191" s="559"/>
      <c r="S191" s="559"/>
      <c r="T191" s="559"/>
      <c r="U191" s="559"/>
      <c r="V191" s="559"/>
      <c r="W191" s="559"/>
      <c r="X191" s="559"/>
      <c r="Y191" s="560"/>
      <c r="Z191" s="559"/>
      <c r="AA191" s="560"/>
    </row>
    <row r="192" spans="1:27" s="24" customFormat="1" ht="24.95" customHeight="1" x14ac:dyDescent="0.25">
      <c r="A192" s="555"/>
      <c r="B192" s="556"/>
      <c r="C192" s="309"/>
      <c r="D192" s="555"/>
      <c r="E192" s="309"/>
      <c r="F192" s="555"/>
      <c r="G192" s="555"/>
      <c r="H192" s="565"/>
      <c r="I192" s="565"/>
      <c r="J192" s="565"/>
      <c r="K192" s="565"/>
      <c r="L192" s="565"/>
      <c r="M192" s="565"/>
      <c r="N192" s="559"/>
      <c r="O192" s="559"/>
      <c r="P192" s="559"/>
      <c r="Q192" s="559"/>
      <c r="R192" s="559"/>
      <c r="S192" s="559"/>
      <c r="T192" s="559"/>
      <c r="U192" s="559"/>
      <c r="V192" s="559"/>
      <c r="W192" s="559"/>
      <c r="X192" s="559"/>
      <c r="Y192" s="560"/>
      <c r="Z192" s="559"/>
      <c r="AA192" s="560"/>
    </row>
    <row r="193" spans="1:27" s="24" customFormat="1" ht="24.95" customHeight="1" x14ac:dyDescent="0.25">
      <c r="A193" s="555"/>
      <c r="B193" s="556"/>
      <c r="C193" s="309"/>
      <c r="D193" s="555"/>
      <c r="E193" s="309"/>
      <c r="F193" s="555"/>
      <c r="G193" s="555"/>
      <c r="H193" s="565"/>
      <c r="I193" s="565"/>
      <c r="J193" s="565"/>
      <c r="K193" s="565"/>
      <c r="L193" s="565"/>
      <c r="M193" s="565"/>
      <c r="N193" s="559"/>
      <c r="O193" s="559"/>
      <c r="P193" s="559"/>
      <c r="Q193" s="559"/>
      <c r="R193" s="559"/>
      <c r="S193" s="559"/>
      <c r="T193" s="559"/>
      <c r="U193" s="559"/>
      <c r="V193" s="559"/>
      <c r="W193" s="559"/>
      <c r="X193" s="559"/>
      <c r="Y193" s="560"/>
      <c r="Z193" s="559"/>
      <c r="AA193" s="560"/>
    </row>
    <row r="194" spans="1:27" s="24" customFormat="1" ht="24.95" customHeight="1" x14ac:dyDescent="0.25">
      <c r="A194" s="555"/>
      <c r="B194" s="556"/>
      <c r="C194" s="309"/>
      <c r="D194" s="555"/>
      <c r="E194" s="309"/>
      <c r="F194" s="555"/>
      <c r="G194" s="555"/>
      <c r="H194" s="565"/>
      <c r="I194" s="565"/>
      <c r="J194" s="565"/>
      <c r="K194" s="565"/>
      <c r="L194" s="565"/>
      <c r="M194" s="565"/>
      <c r="N194" s="559"/>
      <c r="O194" s="559"/>
      <c r="P194" s="559"/>
      <c r="Q194" s="559"/>
      <c r="R194" s="559"/>
      <c r="S194" s="559"/>
      <c r="T194" s="559"/>
      <c r="U194" s="559"/>
      <c r="V194" s="559"/>
      <c r="W194" s="559"/>
      <c r="X194" s="559"/>
      <c r="Y194" s="560"/>
      <c r="Z194" s="559"/>
      <c r="AA194" s="560"/>
    </row>
    <row r="195" spans="1:27" s="24" customFormat="1" ht="24.95" customHeight="1" x14ac:dyDescent="0.25">
      <c r="A195" s="555"/>
      <c r="B195" s="556"/>
      <c r="C195" s="309" t="s">
        <v>783</v>
      </c>
      <c r="D195" s="555"/>
      <c r="E195" s="309"/>
      <c r="F195" s="555"/>
      <c r="G195" s="555"/>
      <c r="H195" s="565"/>
      <c r="I195" s="565"/>
      <c r="J195" s="565"/>
      <c r="K195" s="565"/>
      <c r="L195" s="565"/>
      <c r="M195" s="565"/>
      <c r="N195" s="559"/>
      <c r="O195" s="559"/>
      <c r="P195" s="559"/>
      <c r="Q195" s="559"/>
      <c r="R195" s="559"/>
      <c r="S195" s="559"/>
      <c r="T195" s="559"/>
      <c r="U195" s="559"/>
      <c r="V195" s="559"/>
      <c r="W195" s="559"/>
      <c r="X195" s="559"/>
      <c r="Y195" s="560"/>
      <c r="Z195" s="559"/>
      <c r="AA195" s="560"/>
    </row>
    <row r="196" spans="1:27" s="24" customFormat="1" ht="24.95" customHeight="1" x14ac:dyDescent="0.25">
      <c r="A196" s="555"/>
      <c r="B196" s="556"/>
      <c r="C196" s="309" t="s">
        <v>784</v>
      </c>
      <c r="D196" s="555"/>
      <c r="E196" s="309"/>
      <c r="F196" s="555"/>
      <c r="G196" s="555"/>
      <c r="H196" s="565"/>
      <c r="I196" s="565"/>
      <c r="J196" s="565"/>
      <c r="K196" s="565"/>
      <c r="L196" s="565"/>
      <c r="M196" s="565"/>
      <c r="N196" s="559"/>
      <c r="O196" s="559"/>
      <c r="P196" s="559"/>
      <c r="Q196" s="559"/>
      <c r="R196" s="559"/>
      <c r="S196" s="559"/>
      <c r="T196" s="559"/>
      <c r="U196" s="559"/>
      <c r="V196" s="559"/>
      <c r="W196" s="559"/>
      <c r="X196" s="559"/>
      <c r="Y196" s="560"/>
      <c r="Z196" s="559"/>
      <c r="AA196" s="560"/>
    </row>
    <row r="197" spans="1:27" s="24" customFormat="1" ht="24.95" customHeight="1" x14ac:dyDescent="0.25">
      <c r="A197" s="555"/>
      <c r="B197" s="556"/>
      <c r="C197" s="309" t="s">
        <v>785</v>
      </c>
      <c r="D197" s="555"/>
      <c r="E197" s="309"/>
      <c r="F197" s="555"/>
      <c r="G197" s="555"/>
      <c r="H197" s="565"/>
      <c r="I197" s="565"/>
      <c r="J197" s="565"/>
      <c r="K197" s="565"/>
      <c r="L197" s="565"/>
      <c r="M197" s="565"/>
      <c r="N197" s="559"/>
      <c r="O197" s="559"/>
      <c r="P197" s="559"/>
      <c r="Q197" s="559"/>
      <c r="R197" s="559"/>
      <c r="S197" s="559"/>
      <c r="T197" s="559"/>
      <c r="U197" s="559"/>
      <c r="V197" s="559"/>
      <c r="W197" s="559"/>
      <c r="X197" s="559"/>
      <c r="Y197" s="560"/>
      <c r="Z197" s="559"/>
      <c r="AA197" s="560"/>
    </row>
    <row r="198" spans="1:27" s="24" customFormat="1" ht="24.95" customHeight="1" x14ac:dyDescent="0.25">
      <c r="A198" s="555"/>
      <c r="B198" s="556"/>
      <c r="C198" s="309" t="s">
        <v>786</v>
      </c>
      <c r="D198" s="555"/>
      <c r="E198" s="309"/>
      <c r="F198" s="555"/>
      <c r="G198" s="555"/>
      <c r="H198" s="565"/>
      <c r="I198" s="565"/>
      <c r="J198" s="565"/>
      <c r="K198" s="565"/>
      <c r="L198" s="565"/>
      <c r="M198" s="565"/>
      <c r="N198" s="559"/>
      <c r="O198" s="559"/>
      <c r="P198" s="559"/>
      <c r="Q198" s="559"/>
      <c r="R198" s="559"/>
      <c r="S198" s="559"/>
      <c r="T198" s="559"/>
      <c r="U198" s="559"/>
      <c r="V198" s="559"/>
      <c r="W198" s="559"/>
      <c r="X198" s="559"/>
      <c r="Y198" s="560"/>
      <c r="Z198" s="559"/>
      <c r="AA198" s="560"/>
    </row>
    <row r="199" spans="1:27" ht="24.95" customHeight="1" x14ac:dyDescent="0.35">
      <c r="A199" s="566"/>
      <c r="B199" s="567"/>
      <c r="C199" s="706"/>
      <c r="D199" s="707"/>
      <c r="E199" s="708"/>
      <c r="F199" s="709"/>
      <c r="G199" s="710"/>
      <c r="H199" s="710"/>
      <c r="I199" s="710"/>
      <c r="J199" s="711"/>
      <c r="K199" s="712"/>
      <c r="L199" s="289"/>
      <c r="M199" s="289"/>
      <c r="N199" s="289"/>
      <c r="O199" s="289"/>
      <c r="P199" s="289"/>
      <c r="Q199" s="713"/>
      <c r="R199" s="714"/>
      <c r="S199" s="715"/>
      <c r="T199" s="716"/>
      <c r="U199" s="714"/>
      <c r="V199" s="565"/>
      <c r="W199" s="565"/>
      <c r="X199" s="566"/>
      <c r="Y199" s="566"/>
      <c r="Z199" s="566"/>
      <c r="AA199" s="566"/>
    </row>
    <row r="200" spans="1:27" ht="24.95" customHeight="1" x14ac:dyDescent="0.35">
      <c r="A200" s="566"/>
      <c r="B200" s="567"/>
      <c r="C200" s="706"/>
      <c r="D200" s="707"/>
      <c r="E200" s="708"/>
      <c r="F200" s="709"/>
      <c r="G200" s="710"/>
      <c r="H200" s="710"/>
      <c r="I200" s="710"/>
      <c r="J200" s="711"/>
      <c r="K200" s="712"/>
      <c r="L200" s="289"/>
      <c r="M200" s="289"/>
      <c r="N200" s="289"/>
      <c r="O200" s="289"/>
      <c r="P200" s="289"/>
      <c r="Q200" s="713"/>
      <c r="R200" s="714"/>
      <c r="S200" s="715"/>
      <c r="T200" s="716"/>
      <c r="U200" s="714"/>
      <c r="V200" s="565"/>
      <c r="W200" s="565"/>
      <c r="X200" s="566"/>
      <c r="Y200" s="566"/>
      <c r="Z200" s="566"/>
      <c r="AA200" s="566"/>
    </row>
    <row r="201" spans="1:27" ht="24.95" customHeight="1" x14ac:dyDescent="0.35">
      <c r="A201" s="566"/>
      <c r="B201" s="567"/>
      <c r="C201" s="706"/>
      <c r="D201" s="707"/>
      <c r="E201" s="708"/>
      <c r="F201" s="709"/>
      <c r="G201" s="710"/>
      <c r="H201" s="710"/>
      <c r="I201" s="710"/>
      <c r="J201" s="711"/>
      <c r="K201" s="712"/>
      <c r="L201" s="289"/>
      <c r="M201" s="289"/>
      <c r="N201" s="289"/>
      <c r="O201" s="289"/>
      <c r="P201" s="289"/>
      <c r="Q201" s="713"/>
      <c r="R201" s="714"/>
      <c r="S201" s="715"/>
      <c r="T201" s="716"/>
      <c r="U201" s="714"/>
      <c r="V201" s="565"/>
      <c r="W201" s="565"/>
      <c r="X201" s="566"/>
      <c r="Y201" s="566"/>
      <c r="Z201" s="566"/>
      <c r="AA201" s="566"/>
    </row>
    <row r="202" spans="1:27" ht="24.95" customHeight="1" x14ac:dyDescent="0.35">
      <c r="A202" s="566"/>
      <c r="B202" s="567"/>
      <c r="C202" s="706"/>
      <c r="D202" s="707"/>
      <c r="E202" s="708"/>
      <c r="F202" s="709"/>
      <c r="G202" s="710"/>
      <c r="H202" s="710"/>
      <c r="I202" s="710"/>
      <c r="J202" s="711"/>
      <c r="K202" s="712"/>
      <c r="L202" s="289"/>
      <c r="M202" s="289"/>
      <c r="N202" s="289"/>
      <c r="O202" s="289"/>
      <c r="P202" s="289"/>
      <c r="Q202" s="713"/>
      <c r="R202" s="714"/>
      <c r="S202" s="715"/>
      <c r="T202" s="716"/>
      <c r="U202" s="714"/>
      <c r="V202" s="565"/>
      <c r="W202" s="565"/>
      <c r="X202" s="566"/>
      <c r="Y202" s="566"/>
      <c r="Z202" s="566"/>
      <c r="AA202" s="566"/>
    </row>
    <row r="203" spans="1:27" ht="24.95" customHeight="1" x14ac:dyDescent="0.35">
      <c r="A203" s="566"/>
      <c r="B203" s="567"/>
      <c r="C203" s="706"/>
      <c r="D203" s="707"/>
      <c r="E203" s="708"/>
      <c r="F203" s="709"/>
      <c r="G203" s="710"/>
      <c r="H203" s="710"/>
      <c r="I203" s="710"/>
      <c r="J203" s="711"/>
      <c r="K203" s="712"/>
      <c r="L203" s="289"/>
      <c r="M203" s="289"/>
      <c r="N203" s="289"/>
      <c r="O203" s="289"/>
      <c r="P203" s="289"/>
      <c r="Q203" s="713"/>
      <c r="R203" s="714"/>
      <c r="S203" s="715"/>
      <c r="T203" s="716"/>
      <c r="U203" s="714"/>
      <c r="V203" s="565"/>
      <c r="W203" s="565"/>
      <c r="X203" s="566"/>
      <c r="Y203" s="566"/>
      <c r="Z203" s="566"/>
      <c r="AA203" s="566"/>
    </row>
    <row r="204" spans="1:27" ht="24.95" customHeight="1" x14ac:dyDescent="0.35">
      <c r="A204" s="566"/>
      <c r="B204" s="567"/>
      <c r="C204" s="706"/>
      <c r="D204" s="707"/>
      <c r="E204" s="708"/>
      <c r="F204" s="709"/>
      <c r="G204" s="710"/>
      <c r="H204" s="710"/>
      <c r="I204" s="710"/>
      <c r="J204" s="711"/>
      <c r="K204" s="712"/>
      <c r="L204" s="289"/>
      <c r="M204" s="289"/>
      <c r="N204" s="289"/>
      <c r="O204" s="289"/>
      <c r="P204" s="289"/>
      <c r="Q204" s="713"/>
      <c r="R204" s="714"/>
      <c r="S204" s="715"/>
      <c r="T204" s="716"/>
      <c r="U204" s="714"/>
      <c r="V204" s="565"/>
      <c r="W204" s="565"/>
      <c r="X204" s="566"/>
      <c r="Y204" s="566"/>
      <c r="Z204" s="566"/>
      <c r="AA204" s="566"/>
    </row>
    <row r="205" spans="1:27" ht="24.95" customHeight="1" x14ac:dyDescent="0.35">
      <c r="A205" s="566"/>
      <c r="B205" s="567"/>
      <c r="C205" s="706"/>
      <c r="D205" s="707"/>
      <c r="E205" s="708"/>
      <c r="F205" s="709"/>
      <c r="G205" s="710"/>
      <c r="H205" s="710"/>
      <c r="I205" s="710"/>
      <c r="J205" s="711"/>
      <c r="K205" s="712"/>
      <c r="L205" s="289"/>
      <c r="M205" s="289"/>
      <c r="N205" s="289"/>
      <c r="O205" s="289"/>
      <c r="P205" s="289"/>
      <c r="Q205" s="713"/>
      <c r="R205" s="714"/>
      <c r="S205" s="715"/>
      <c r="T205" s="716"/>
      <c r="U205" s="714"/>
      <c r="V205" s="565"/>
      <c r="W205" s="565"/>
      <c r="X205" s="566"/>
      <c r="Y205" s="566"/>
      <c r="Z205" s="566"/>
      <c r="AA205" s="566"/>
    </row>
    <row r="206" spans="1:27" ht="24.95" customHeight="1" x14ac:dyDescent="0.35">
      <c r="A206" s="566"/>
      <c r="B206" s="567"/>
      <c r="C206" s="706"/>
      <c r="D206" s="707"/>
      <c r="E206" s="708"/>
      <c r="F206" s="709"/>
      <c r="G206" s="710"/>
      <c r="H206" s="710"/>
      <c r="I206" s="710"/>
      <c r="J206" s="711"/>
      <c r="K206" s="717" t="s">
        <v>787</v>
      </c>
      <c r="L206" s="718"/>
      <c r="M206" s="719"/>
      <c r="N206" s="289"/>
      <c r="O206" s="289"/>
      <c r="P206" s="289"/>
      <c r="Q206" s="713"/>
      <c r="R206" s="714"/>
      <c r="S206" s="715"/>
      <c r="T206" s="716"/>
      <c r="U206" s="714"/>
      <c r="V206" s="565"/>
      <c r="W206" s="565"/>
      <c r="X206" s="566"/>
      <c r="Y206" s="566"/>
      <c r="Z206" s="566"/>
      <c r="AA206" s="566"/>
    </row>
    <row r="207" spans="1:27" ht="24.95" customHeight="1" x14ac:dyDescent="0.35">
      <c r="A207" s="566"/>
      <c r="B207" s="567"/>
      <c r="C207" s="706"/>
      <c r="D207" s="707"/>
      <c r="E207" s="708"/>
      <c r="F207" s="709"/>
      <c r="G207" s="710"/>
      <c r="H207" s="710"/>
      <c r="I207" s="710"/>
      <c r="J207" s="711"/>
      <c r="K207" s="289"/>
      <c r="L207" s="289"/>
      <c r="M207" s="289"/>
      <c r="N207" s="289"/>
      <c r="O207" s="289"/>
      <c r="P207" s="289"/>
      <c r="Q207" s="713"/>
      <c r="R207" s="714"/>
      <c r="S207" s="715"/>
      <c r="T207" s="716"/>
      <c r="U207" s="714"/>
      <c r="V207" s="565"/>
      <c r="W207" s="565"/>
      <c r="X207" s="566"/>
      <c r="Y207" s="566"/>
      <c r="Z207" s="566"/>
      <c r="AA207" s="566"/>
    </row>
    <row r="208" spans="1:27" ht="24.95" customHeight="1" x14ac:dyDescent="0.35">
      <c r="A208" s="566"/>
      <c r="B208" s="567"/>
      <c r="C208" s="706"/>
      <c r="D208" s="707"/>
      <c r="E208" s="708"/>
      <c r="F208" s="709"/>
      <c r="G208" s="710"/>
      <c r="H208" s="710"/>
      <c r="I208" s="710"/>
      <c r="J208" s="711"/>
      <c r="K208" s="720" t="s">
        <v>381</v>
      </c>
      <c r="L208" s="721" t="s">
        <v>788</v>
      </c>
      <c r="M208" s="719"/>
      <c r="N208" s="719"/>
      <c r="O208" s="719"/>
      <c r="P208" s="719"/>
      <c r="Q208" s="722"/>
      <c r="R208" s="714"/>
      <c r="S208" s="715"/>
      <c r="T208" s="716"/>
      <c r="U208" s="714"/>
      <c r="V208" s="565"/>
      <c r="W208" s="565"/>
      <c r="X208" s="566"/>
      <c r="Y208" s="566"/>
      <c r="Z208" s="566"/>
      <c r="AA208" s="566"/>
    </row>
    <row r="209" spans="1:27" ht="24.95" customHeight="1" x14ac:dyDescent="0.35">
      <c r="A209" s="566"/>
      <c r="B209" s="567"/>
      <c r="C209" s="706"/>
      <c r="D209" s="707"/>
      <c r="E209" s="708"/>
      <c r="F209" s="709"/>
      <c r="G209" s="710"/>
      <c r="H209" s="710"/>
      <c r="I209" s="710"/>
      <c r="J209" s="711"/>
      <c r="K209" s="712"/>
      <c r="L209" s="289"/>
      <c r="M209" s="714"/>
      <c r="N209" s="714"/>
      <c r="O209" s="714"/>
      <c r="P209" s="714"/>
      <c r="Q209" s="714"/>
      <c r="R209" s="714"/>
      <c r="S209" s="714"/>
      <c r="T209" s="714"/>
      <c r="U209" s="714"/>
      <c r="V209" s="565"/>
      <c r="W209" s="565"/>
      <c r="X209" s="566"/>
      <c r="Y209" s="566"/>
      <c r="Z209" s="566"/>
      <c r="AA209" s="566"/>
    </row>
    <row r="210" spans="1:27" ht="24.95" customHeight="1" x14ac:dyDescent="0.35">
      <c r="A210" s="566"/>
      <c r="B210" s="567"/>
      <c r="C210" s="706"/>
      <c r="D210" s="707"/>
      <c r="E210" s="708"/>
      <c r="F210" s="709"/>
      <c r="G210" s="710"/>
      <c r="H210" s="710"/>
      <c r="I210" s="710"/>
      <c r="J210" s="711"/>
      <c r="K210" s="712"/>
      <c r="L210" s="289"/>
      <c r="M210" s="714"/>
      <c r="N210" s="714"/>
      <c r="O210" s="714"/>
      <c r="P210" s="714"/>
      <c r="Q210" s="714"/>
      <c r="R210" s="714"/>
      <c r="S210" s="714"/>
      <c r="T210" s="714"/>
      <c r="U210" s="714"/>
      <c r="V210" s="565"/>
      <c r="W210" s="565"/>
      <c r="X210" s="566"/>
      <c r="Y210" s="566"/>
      <c r="Z210" s="566"/>
      <c r="AA210" s="566"/>
    </row>
    <row r="211" spans="1:27" ht="24.95" customHeight="1" x14ac:dyDescent="0.35">
      <c r="A211" s="566"/>
      <c r="B211" s="567"/>
      <c r="C211" s="706"/>
      <c r="D211" s="707"/>
      <c r="E211" s="708"/>
      <c r="F211" s="709"/>
      <c r="G211" s="710"/>
      <c r="H211" s="710"/>
      <c r="I211" s="710"/>
      <c r="J211" s="711"/>
      <c r="K211" s="712"/>
      <c r="L211" s="289"/>
      <c r="M211" s="714"/>
      <c r="N211" s="714"/>
      <c r="O211" s="714"/>
      <c r="P211" s="714"/>
      <c r="Q211" s="714"/>
      <c r="R211" s="714"/>
      <c r="S211" s="714"/>
      <c r="T211" s="714"/>
      <c r="U211" s="714"/>
      <c r="V211" s="565"/>
      <c r="W211" s="565"/>
      <c r="X211" s="566"/>
      <c r="Y211" s="566"/>
      <c r="Z211" s="566"/>
      <c r="AA211" s="566"/>
    </row>
    <row r="212" spans="1:27" ht="24.95" customHeight="1" x14ac:dyDescent="0.35">
      <c r="A212" s="566"/>
      <c r="B212" s="567"/>
      <c r="C212" s="706"/>
      <c r="D212" s="707"/>
      <c r="E212" s="708"/>
      <c r="F212" s="709"/>
      <c r="G212" s="710"/>
      <c r="H212" s="710"/>
      <c r="I212" s="710"/>
      <c r="J212" s="711"/>
      <c r="K212" s="712"/>
      <c r="L212" s="289"/>
      <c r="M212" s="714"/>
      <c r="N212" s="714"/>
      <c r="O212" s="714"/>
      <c r="P212" s="714"/>
      <c r="Q212" s="714"/>
      <c r="R212" s="714"/>
      <c r="S212" s="714"/>
      <c r="T212" s="714"/>
      <c r="U212" s="714"/>
      <c r="V212" s="565"/>
      <c r="W212" s="565"/>
      <c r="X212" s="566"/>
      <c r="Y212" s="566"/>
      <c r="Z212" s="566"/>
      <c r="AA212" s="566"/>
    </row>
    <row r="213" spans="1:27" ht="24.95" customHeight="1" x14ac:dyDescent="0.35">
      <c r="A213" s="566"/>
      <c r="B213" s="567"/>
      <c r="C213" s="706"/>
      <c r="D213" s="707"/>
      <c r="E213" s="708"/>
      <c r="F213" s="709"/>
      <c r="G213" s="710"/>
      <c r="H213" s="710"/>
      <c r="I213" s="710"/>
      <c r="J213" s="711"/>
      <c r="K213" s="712"/>
      <c r="L213" s="289"/>
      <c r="M213" s="714"/>
      <c r="N213" s="714"/>
      <c r="O213" s="714"/>
      <c r="P213" s="714"/>
      <c r="Q213" s="714"/>
      <c r="R213" s="714"/>
      <c r="S213" s="714"/>
      <c r="T213" s="714"/>
      <c r="U213" s="714"/>
      <c r="V213" s="565"/>
      <c r="W213" s="565"/>
      <c r="X213" s="566"/>
      <c r="Y213" s="566"/>
      <c r="Z213" s="566"/>
      <c r="AA213" s="566"/>
    </row>
    <row r="214" spans="1:27" ht="24.95" customHeight="1" x14ac:dyDescent="0.35">
      <c r="A214" s="566"/>
      <c r="B214" s="567"/>
      <c r="C214" s="706"/>
      <c r="D214" s="707"/>
      <c r="E214" s="708"/>
      <c r="F214" s="709"/>
      <c r="G214" s="710"/>
      <c r="H214" s="710"/>
      <c r="I214" s="710"/>
      <c r="J214" s="711"/>
      <c r="K214" s="712"/>
      <c r="L214" s="289"/>
      <c r="M214" s="289"/>
      <c r="N214" s="289"/>
      <c r="O214" s="289"/>
      <c r="P214" s="289"/>
      <c r="Q214" s="713"/>
      <c r="R214" s="714"/>
      <c r="S214" s="715"/>
      <c r="T214" s="716"/>
      <c r="U214" s="714"/>
      <c r="V214" s="565"/>
      <c r="W214" s="565"/>
      <c r="X214" s="566"/>
      <c r="Y214" s="566"/>
      <c r="Z214" s="566"/>
      <c r="AA214" s="566"/>
    </row>
    <row r="215" spans="1:27" ht="24.95" customHeight="1" x14ac:dyDescent="0.35">
      <c r="A215" s="566"/>
      <c r="B215" s="567"/>
      <c r="C215" s="706"/>
      <c r="D215" s="707"/>
      <c r="E215" s="708"/>
      <c r="F215" s="709"/>
      <c r="G215" s="710"/>
      <c r="H215" s="710"/>
      <c r="I215" s="710"/>
      <c r="J215" s="711"/>
      <c r="K215" s="712"/>
      <c r="L215" s="289"/>
      <c r="M215" s="289"/>
      <c r="N215" s="289"/>
      <c r="O215" s="289"/>
      <c r="P215" s="289"/>
      <c r="Q215" s="713"/>
      <c r="R215" s="714"/>
      <c r="S215" s="715"/>
      <c r="T215" s="716"/>
      <c r="U215" s="714"/>
      <c r="V215" s="565"/>
      <c r="W215" s="565"/>
      <c r="X215" s="566"/>
      <c r="Y215" s="566"/>
      <c r="Z215" s="566"/>
      <c r="AA215" s="566"/>
    </row>
    <row r="216" spans="1:27" ht="24.95" customHeight="1" x14ac:dyDescent="0.35">
      <c r="A216" s="566"/>
      <c r="B216" s="567"/>
      <c r="C216" s="706"/>
      <c r="D216" s="707"/>
      <c r="E216" s="708"/>
      <c r="F216" s="709"/>
      <c r="G216" s="710"/>
      <c r="H216" s="710"/>
      <c r="I216" s="710"/>
      <c r="J216" s="711"/>
      <c r="K216" s="712"/>
      <c r="L216" s="289"/>
      <c r="M216" s="289"/>
      <c r="N216" s="289"/>
      <c r="O216" s="289"/>
      <c r="P216" s="289"/>
      <c r="Q216" s="713"/>
      <c r="R216" s="714"/>
      <c r="S216" s="715"/>
      <c r="T216" s="716"/>
      <c r="U216" s="714"/>
      <c r="V216" s="565"/>
      <c r="W216" s="565"/>
      <c r="X216" s="566"/>
      <c r="Y216" s="566"/>
      <c r="Z216" s="566"/>
      <c r="AA216" s="566"/>
    </row>
    <row r="217" spans="1:27" ht="24.95" customHeight="1" x14ac:dyDescent="0.35">
      <c r="A217" s="566"/>
      <c r="B217" s="567"/>
      <c r="C217" s="706"/>
      <c r="D217" s="707"/>
      <c r="E217" s="708"/>
      <c r="F217" s="709"/>
      <c r="G217" s="710"/>
      <c r="H217" s="710"/>
      <c r="I217" s="710"/>
      <c r="J217" s="711"/>
      <c r="K217" s="712"/>
      <c r="L217" s="289"/>
      <c r="M217" s="289"/>
      <c r="N217" s="289"/>
      <c r="O217" s="289"/>
      <c r="P217" s="289"/>
      <c r="Q217" s="713"/>
      <c r="R217" s="714"/>
      <c r="S217" s="715"/>
      <c r="T217" s="716"/>
      <c r="U217" s="714"/>
      <c r="V217" s="565"/>
      <c r="W217" s="565"/>
      <c r="X217" s="566"/>
      <c r="Y217" s="566"/>
      <c r="Z217" s="566"/>
      <c r="AA217" s="566"/>
    </row>
    <row r="218" spans="1:27" ht="24.95" customHeight="1" x14ac:dyDescent="0.35">
      <c r="A218" s="566"/>
      <c r="B218" s="567"/>
      <c r="C218" s="706"/>
      <c r="D218" s="707"/>
      <c r="E218" s="708"/>
      <c r="F218" s="709"/>
      <c r="G218" s="710"/>
      <c r="H218" s="710"/>
      <c r="I218" s="710"/>
      <c r="J218" s="711"/>
      <c r="K218" s="712"/>
      <c r="L218" s="289"/>
      <c r="M218" s="289"/>
      <c r="N218" s="289"/>
      <c r="O218" s="289"/>
      <c r="P218" s="289"/>
      <c r="Q218" s="713"/>
      <c r="R218" s="714"/>
      <c r="S218" s="715"/>
      <c r="T218" s="716"/>
      <c r="U218" s="714"/>
      <c r="V218" s="565"/>
      <c r="W218" s="565"/>
      <c r="X218" s="566"/>
      <c r="Y218" s="566"/>
      <c r="Z218" s="566"/>
      <c r="AA218" s="566"/>
    </row>
    <row r="219" spans="1:27" ht="24.95" customHeight="1" x14ac:dyDescent="0.35">
      <c r="A219" s="566"/>
      <c r="B219" s="567"/>
      <c r="C219" s="706"/>
      <c r="D219" s="707"/>
      <c r="E219" s="708"/>
      <c r="F219" s="709"/>
      <c r="G219" s="710"/>
      <c r="H219" s="710"/>
      <c r="I219" s="710"/>
      <c r="J219" s="711"/>
      <c r="K219" s="712"/>
      <c r="L219" s="289"/>
      <c r="M219" s="289"/>
      <c r="N219" s="289"/>
      <c r="O219" s="289"/>
      <c r="P219" s="289"/>
      <c r="Q219" s="713"/>
      <c r="R219" s="714"/>
      <c r="S219" s="715"/>
      <c r="T219" s="716"/>
      <c r="U219" s="714"/>
      <c r="V219" s="565"/>
      <c r="W219" s="565"/>
      <c r="X219" s="566"/>
      <c r="Y219" s="566"/>
      <c r="Z219" s="566"/>
      <c r="AA219" s="566"/>
    </row>
    <row r="220" spans="1:27" ht="24.95" customHeight="1" x14ac:dyDescent="0.35">
      <c r="A220" s="566"/>
      <c r="B220" s="567"/>
      <c r="C220" s="706"/>
      <c r="D220" s="707"/>
      <c r="E220" s="708"/>
      <c r="F220" s="709"/>
      <c r="G220" s="710"/>
      <c r="H220" s="710"/>
      <c r="I220" s="710"/>
      <c r="J220" s="711"/>
      <c r="K220" s="712"/>
      <c r="L220" s="289"/>
      <c r="M220" s="289"/>
      <c r="N220" s="289"/>
      <c r="O220" s="289"/>
      <c r="P220" s="289"/>
      <c r="Q220" s="713"/>
      <c r="R220" s="714"/>
      <c r="S220" s="715"/>
      <c r="T220" s="716"/>
      <c r="U220" s="714"/>
      <c r="V220" s="565"/>
      <c r="W220" s="565"/>
      <c r="X220" s="566"/>
      <c r="Y220" s="566"/>
      <c r="Z220" s="566"/>
      <c r="AA220" s="566"/>
    </row>
    <row r="221" spans="1:27" ht="24.95" customHeight="1" x14ac:dyDescent="0.35">
      <c r="A221" s="566"/>
      <c r="B221" s="567"/>
      <c r="C221" s="706"/>
      <c r="D221" s="707"/>
      <c r="E221" s="708"/>
      <c r="F221" s="709"/>
      <c r="G221" s="710"/>
      <c r="H221" s="710"/>
      <c r="I221" s="710"/>
      <c r="J221" s="711"/>
      <c r="K221" s="712"/>
      <c r="L221" s="289"/>
      <c r="M221" s="289"/>
      <c r="N221" s="289"/>
      <c r="O221" s="289"/>
      <c r="P221" s="289"/>
      <c r="Q221" s="713"/>
      <c r="R221" s="714"/>
      <c r="S221" s="715"/>
      <c r="T221" s="716"/>
      <c r="U221" s="714"/>
      <c r="V221" s="565"/>
      <c r="W221" s="565"/>
      <c r="X221" s="566"/>
      <c r="Y221" s="566"/>
      <c r="Z221" s="566"/>
      <c r="AA221" s="566"/>
    </row>
    <row r="222" spans="1:27" s="310" customFormat="1" ht="24.95" customHeight="1" x14ac:dyDescent="0.25">
      <c r="A222" s="286"/>
      <c r="B222" s="383"/>
      <c r="C222" s="384"/>
      <c r="D222" s="385"/>
      <c r="E222" s="385"/>
      <c r="F222" s="385"/>
      <c r="G222" s="385"/>
      <c r="H222" s="385"/>
      <c r="I222" s="385"/>
      <c r="J222" s="385"/>
      <c r="K222" s="385"/>
      <c r="L222" s="565"/>
      <c r="M222" s="565"/>
      <c r="N222" s="565"/>
      <c r="O222" s="565"/>
      <c r="P222" s="565"/>
      <c r="Q222" s="288"/>
      <c r="R222" s="288"/>
      <c r="S222" s="288"/>
      <c r="T222" s="288"/>
      <c r="U222" s="288"/>
      <c r="V222" s="288"/>
      <c r="W222" s="288"/>
      <c r="X222" s="288"/>
      <c r="Y222" s="288"/>
      <c r="Z222" s="288"/>
      <c r="AA222" s="288"/>
    </row>
    <row r="223" spans="1:27" ht="24.95" customHeight="1" x14ac:dyDescent="0.2">
      <c r="A223" s="286"/>
      <c r="B223" s="723" t="s">
        <v>789</v>
      </c>
      <c r="C223" s="286"/>
      <c r="D223" s="286"/>
      <c r="E223" s="286"/>
      <c r="F223" s="286"/>
      <c r="G223" s="286"/>
      <c r="H223" s="286"/>
      <c r="I223" s="286"/>
      <c r="J223" s="286"/>
      <c r="K223" s="286"/>
      <c r="L223" s="286"/>
      <c r="M223" s="286"/>
      <c r="N223" s="286"/>
      <c r="O223" s="286"/>
      <c r="P223" s="286"/>
      <c r="Q223" s="286"/>
      <c r="R223" s="286"/>
      <c r="S223" s="288"/>
      <c r="T223" s="288"/>
      <c r="U223" s="288"/>
      <c r="V223" s="288"/>
      <c r="W223" s="288"/>
      <c r="X223" s="288"/>
      <c r="Y223" s="288"/>
      <c r="Z223" s="288"/>
      <c r="AA223" s="288"/>
    </row>
    <row r="224" spans="1:27" ht="24.95" customHeight="1" x14ac:dyDescent="0.4">
      <c r="A224" s="286"/>
      <c r="B224" s="724" t="s">
        <v>790</v>
      </c>
      <c r="C224" s="286"/>
      <c r="D224" s="286"/>
      <c r="E224" s="286"/>
      <c r="F224" s="286"/>
      <c r="G224" s="286"/>
      <c r="H224" s="286"/>
      <c r="I224" s="286"/>
      <c r="J224" s="286"/>
      <c r="K224" s="286"/>
      <c r="L224" s="286"/>
      <c r="M224" s="286"/>
      <c r="N224" s="286"/>
      <c r="O224" s="286"/>
      <c r="P224" s="286"/>
      <c r="Q224" s="286"/>
      <c r="R224" s="286"/>
      <c r="S224" s="288"/>
      <c r="T224" s="288"/>
      <c r="U224" s="288"/>
      <c r="V224" s="288"/>
      <c r="W224" s="288"/>
      <c r="X224" s="288"/>
      <c r="Y224" s="288"/>
      <c r="Z224" s="288"/>
      <c r="AA224" s="288"/>
    </row>
    <row r="225" spans="1:44" ht="24.95" customHeight="1" x14ac:dyDescent="0.4">
      <c r="A225" s="286"/>
      <c r="B225" s="724"/>
      <c r="C225" s="286"/>
      <c r="D225" s="286"/>
      <c r="E225" s="286"/>
      <c r="F225" s="286"/>
      <c r="G225" s="286"/>
      <c r="H225" s="286"/>
      <c r="I225" s="286"/>
      <c r="J225" s="286"/>
      <c r="K225" s="286"/>
      <c r="L225" s="286"/>
      <c r="M225" s="286"/>
      <c r="N225" s="286"/>
      <c r="O225" s="286"/>
      <c r="P225" s="286"/>
      <c r="Q225" s="286"/>
      <c r="R225" s="286"/>
      <c r="S225" s="288"/>
      <c r="T225" s="288"/>
      <c r="U225" s="288"/>
      <c r="V225" s="288"/>
      <c r="W225" s="288"/>
      <c r="X225" s="288"/>
      <c r="Y225" s="288"/>
      <c r="Z225" s="288"/>
      <c r="AA225" s="288"/>
    </row>
    <row r="226" spans="1:44" s="310" customFormat="1" ht="24.95" customHeight="1" x14ac:dyDescent="0.25">
      <c r="A226" s="286"/>
      <c r="B226" s="390" t="s">
        <v>384</v>
      </c>
      <c r="C226" s="293"/>
      <c r="D226" s="286"/>
      <c r="E226" s="286"/>
      <c r="F226" s="286"/>
      <c r="G226" s="286"/>
      <c r="H226" s="286"/>
      <c r="I226" s="565"/>
      <c r="J226" s="286"/>
      <c r="K226" s="286"/>
      <c r="L226" s="565"/>
      <c r="M226" s="565"/>
      <c r="N226" s="565"/>
      <c r="O226" s="565"/>
      <c r="P226" s="565"/>
      <c r="Q226" s="288"/>
      <c r="R226" s="288"/>
      <c r="S226" s="288"/>
      <c r="T226" s="288"/>
      <c r="U226" s="288"/>
      <c r="V226" s="288"/>
      <c r="W226" s="294"/>
      <c r="X226" s="288"/>
      <c r="Y226" s="391"/>
      <c r="Z226" s="288"/>
      <c r="AA226" s="288"/>
      <c r="AB226" s="290"/>
      <c r="AC226" s="290"/>
      <c r="AD226" s="290"/>
      <c r="AE226" s="290"/>
      <c r="AF226" s="290"/>
      <c r="AG226" s="290"/>
      <c r="AH226" s="290"/>
      <c r="AI226" s="290"/>
      <c r="AJ226" s="290"/>
      <c r="AK226" s="290"/>
      <c r="AL226" s="290"/>
      <c r="AM226" s="290"/>
      <c r="AN226" s="290"/>
      <c r="AO226" s="290"/>
      <c r="AP226" s="290"/>
      <c r="AQ226" s="290"/>
      <c r="AR226" s="290"/>
    </row>
    <row r="227" spans="1:44" s="310" customFormat="1" ht="24.95" customHeight="1" x14ac:dyDescent="0.25">
      <c r="A227" s="286"/>
      <c r="B227" s="311"/>
      <c r="C227" s="286"/>
      <c r="D227" s="286"/>
      <c r="E227" s="286"/>
      <c r="F227" s="286"/>
      <c r="G227" s="286"/>
      <c r="H227" s="286"/>
      <c r="I227" s="565"/>
      <c r="J227" s="286"/>
      <c r="K227" s="286"/>
      <c r="L227" s="565"/>
      <c r="M227" s="565"/>
      <c r="N227" s="565"/>
      <c r="O227" s="565"/>
      <c r="P227" s="565"/>
      <c r="Q227" s="288"/>
      <c r="R227" s="288"/>
      <c r="S227" s="288"/>
      <c r="T227" s="288"/>
      <c r="U227" s="288"/>
      <c r="V227" s="288"/>
      <c r="W227" s="288"/>
      <c r="X227" s="288"/>
      <c r="Y227" s="288"/>
      <c r="Z227" s="288"/>
      <c r="AA227" s="288"/>
      <c r="AB227" s="290"/>
      <c r="AC227" s="290"/>
      <c r="AD227" s="290"/>
      <c r="AE227" s="290"/>
      <c r="AF227" s="290"/>
      <c r="AG227" s="290"/>
      <c r="AH227" s="290"/>
      <c r="AI227" s="290"/>
      <c r="AJ227" s="290"/>
      <c r="AK227" s="290"/>
      <c r="AL227" s="290"/>
      <c r="AM227" s="290"/>
      <c r="AN227" s="290"/>
      <c r="AO227" s="290"/>
      <c r="AP227" s="290"/>
      <c r="AQ227" s="290"/>
      <c r="AR227" s="290"/>
    </row>
  </sheetData>
  <mergeCells count="75">
    <mergeCell ref="B20:O23"/>
    <mergeCell ref="Q31:AA32"/>
    <mergeCell ref="Q33:T33"/>
    <mergeCell ref="X33:X34"/>
    <mergeCell ref="Y33:Y34"/>
    <mergeCell ref="Z33:Z34"/>
    <mergeCell ref="AA33:AA34"/>
    <mergeCell ref="Q34:Q36"/>
    <mergeCell ref="R34:R36"/>
    <mergeCell ref="S34:S36"/>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Y37:Y38"/>
    <mergeCell ref="Z37:Z38"/>
    <mergeCell ref="AA37:AA38"/>
    <mergeCell ref="Q39:Q40"/>
    <mergeCell ref="R39:R40"/>
    <mergeCell ref="S39:S40"/>
    <mergeCell ref="T39:T40"/>
    <mergeCell ref="U39:U40"/>
    <mergeCell ref="V39:V40"/>
    <mergeCell ref="W39:W40"/>
    <mergeCell ref="X39:X40"/>
    <mergeCell ref="Y39:Y40"/>
    <mergeCell ref="Z39:Z40"/>
    <mergeCell ref="AA39:AA40"/>
    <mergeCell ref="Q41:Q42"/>
    <mergeCell ref="R41:R42"/>
    <mergeCell ref="S41:S42"/>
    <mergeCell ref="T41:T42"/>
    <mergeCell ref="U41:U42"/>
    <mergeCell ref="V41:V42"/>
    <mergeCell ref="Z43:Z44"/>
    <mergeCell ref="AA43:AA44"/>
    <mergeCell ref="W41:W42"/>
    <mergeCell ref="X41:X42"/>
    <mergeCell ref="Y41:Y42"/>
    <mergeCell ref="Z41:Z42"/>
    <mergeCell ref="AA41:AA42"/>
    <mergeCell ref="C149:D149"/>
    <mergeCell ref="V43:V44"/>
    <mergeCell ref="W43:W44"/>
    <mergeCell ref="X43:X44"/>
    <mergeCell ref="Y43:Y44"/>
    <mergeCell ref="Q43:Q44"/>
    <mergeCell ref="R43:R44"/>
    <mergeCell ref="S43:S44"/>
    <mergeCell ref="T43:T44"/>
    <mergeCell ref="U43:U44"/>
    <mergeCell ref="Q45:Q46"/>
    <mergeCell ref="R45:AA46"/>
    <mergeCell ref="C137:E137"/>
    <mergeCell ref="C140:E140"/>
    <mergeCell ref="C143:E143"/>
    <mergeCell ref="C182:E182"/>
    <mergeCell ref="C159:D159"/>
    <mergeCell ref="C166:D166"/>
    <mergeCell ref="C167:D167"/>
    <mergeCell ref="C170:F170"/>
    <mergeCell ref="C180:D180"/>
    <mergeCell ref="C181:D181"/>
  </mergeCells>
  <hyperlinks>
    <hyperlink ref="E28" r:id="rId1" xr:uid="{350EEB72-BE8C-43A8-BC3B-A27CA1C2778A}"/>
    <hyperlink ref="L208" r:id="rId2" xr:uid="{C708269D-3DDF-43B4-A766-4DC417D9FD9C}"/>
    <hyperlink ref="R45" r:id="rId3" xr:uid="{3CEA987A-2D41-45C3-9593-C734DCB320B5}"/>
  </hyperlinks>
  <pageMargins left="0.7" right="0.7" top="0.75" bottom="0.75" header="0.3" footer="0.3"/>
  <pageSetup paperSize="9"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5E7E6-497E-440F-8226-68114A06759F}">
  <dimension ref="A1:BC127"/>
  <sheetViews>
    <sheetView showZeros="0" workbookViewId="0">
      <selection activeCell="Q14" sqref="Q14"/>
    </sheetView>
  </sheetViews>
  <sheetFormatPr baseColWidth="10" defaultRowHeight="15" x14ac:dyDescent="0.25"/>
  <cols>
    <col min="1" max="1" width="48" style="23" customWidth="1"/>
    <col min="2" max="2" width="11.42578125" style="2"/>
    <col min="3" max="3" width="3.7109375" style="23" customWidth="1"/>
    <col min="4" max="9" width="7.7109375" style="23" customWidth="1"/>
    <col min="10" max="10" width="30.7109375" style="23" customWidth="1"/>
    <col min="11" max="11" width="1.140625" style="23" customWidth="1"/>
    <col min="12" max="12" width="5.7109375" style="23" customWidth="1"/>
    <col min="13" max="13" width="8.7109375" style="23" customWidth="1"/>
    <col min="14" max="14" width="5.7109375" style="23" customWidth="1"/>
    <col min="15" max="15" width="3.7109375" style="23" customWidth="1"/>
    <col min="16" max="17" width="7.7109375" style="23" customWidth="1"/>
    <col min="18" max="18" width="10.7109375" style="23" customWidth="1"/>
    <col min="19" max="19" width="8.7109375" style="23" customWidth="1"/>
    <col min="20" max="20" width="9.7109375" style="23" customWidth="1"/>
    <col min="21" max="21" width="10.7109375" style="23" customWidth="1"/>
    <col min="22" max="22" width="3.7109375" style="23" customWidth="1"/>
    <col min="23" max="28" width="7.7109375" style="23" customWidth="1"/>
    <col min="29" max="29" width="30.7109375" style="23" customWidth="1"/>
    <col min="30" max="30" width="1.140625" style="23" customWidth="1"/>
    <col min="31" max="31" width="5.7109375" style="23" customWidth="1"/>
    <col min="32" max="32" width="8.7109375" style="23" customWidth="1"/>
    <col min="33" max="33" width="5.7109375" style="23" customWidth="1"/>
    <col min="34" max="34" width="3.7109375" style="23" customWidth="1"/>
    <col min="35" max="36" width="7.7109375" style="23" customWidth="1"/>
    <col min="37" max="37" width="10.7109375" style="23" customWidth="1"/>
    <col min="38" max="38" width="8.7109375" style="23" customWidth="1"/>
    <col min="39" max="39" width="9.7109375" style="23" customWidth="1"/>
    <col min="40" max="40" width="10.7109375" style="23" customWidth="1"/>
    <col min="41" max="41" width="11.42578125" style="2"/>
    <col min="42" max="47" width="13.7109375" style="23" customWidth="1"/>
    <col min="48" max="48" width="13.7109375" style="2" customWidth="1"/>
    <col min="49" max="49" width="12.7109375" style="2" customWidth="1"/>
    <col min="50" max="16384" width="11.42578125" style="2"/>
  </cols>
  <sheetData>
    <row r="1" spans="1:53" ht="15.75" thickBot="1" x14ac:dyDescent="0.3">
      <c r="A1" s="1">
        <v>47.29</v>
      </c>
      <c r="C1" s="3">
        <v>3</v>
      </c>
      <c r="D1" s="4">
        <v>7</v>
      </c>
      <c r="E1" s="4">
        <v>7</v>
      </c>
      <c r="F1" s="4">
        <v>7</v>
      </c>
      <c r="G1" s="4">
        <v>7</v>
      </c>
      <c r="H1" s="4">
        <v>7</v>
      </c>
      <c r="I1" s="4">
        <v>7</v>
      </c>
      <c r="J1" s="4">
        <v>30</v>
      </c>
      <c r="K1" s="4">
        <v>0.65</v>
      </c>
      <c r="L1" s="4">
        <v>5</v>
      </c>
      <c r="M1" s="4">
        <v>7</v>
      </c>
      <c r="N1" s="4">
        <v>5</v>
      </c>
      <c r="O1" s="4">
        <v>3</v>
      </c>
      <c r="P1" s="4">
        <v>7</v>
      </c>
      <c r="Q1" s="4">
        <v>7</v>
      </c>
      <c r="R1" s="4">
        <v>10</v>
      </c>
      <c r="S1" s="4">
        <v>8</v>
      </c>
      <c r="T1" s="4">
        <v>9</v>
      </c>
      <c r="U1" s="4">
        <v>10</v>
      </c>
      <c r="V1" s="3">
        <v>3</v>
      </c>
      <c r="W1" s="4">
        <v>7</v>
      </c>
      <c r="X1" s="4">
        <v>7</v>
      </c>
      <c r="Y1" s="4">
        <v>7</v>
      </c>
      <c r="Z1" s="4">
        <v>7</v>
      </c>
      <c r="AA1" s="4">
        <v>7</v>
      </c>
      <c r="AB1" s="4">
        <v>7</v>
      </c>
      <c r="AC1" s="4">
        <v>30</v>
      </c>
      <c r="AD1" s="4">
        <v>0.65</v>
      </c>
      <c r="AE1" s="4">
        <v>5</v>
      </c>
      <c r="AF1" s="4">
        <v>7</v>
      </c>
      <c r="AG1" s="4">
        <v>5</v>
      </c>
      <c r="AH1" s="4">
        <v>3</v>
      </c>
      <c r="AI1" s="4">
        <v>7</v>
      </c>
      <c r="AJ1" s="4">
        <v>7</v>
      </c>
      <c r="AK1" s="4">
        <v>10</v>
      </c>
      <c r="AL1" s="4">
        <v>8</v>
      </c>
      <c r="AM1" s="4">
        <v>9</v>
      </c>
      <c r="AN1" s="4">
        <v>10</v>
      </c>
      <c r="AP1" s="5"/>
      <c r="AQ1" s="5"/>
      <c r="AR1" s="5"/>
      <c r="AS1" s="5"/>
      <c r="AT1" s="5"/>
      <c r="AU1" s="5"/>
      <c r="AV1" s="5"/>
      <c r="AW1" s="5"/>
    </row>
    <row r="2" spans="1:53" s="6" customFormat="1" ht="17.25" customHeight="1" x14ac:dyDescent="0.2">
      <c r="C2" s="1036" t="s">
        <v>0</v>
      </c>
      <c r="D2" s="1039" t="s">
        <v>1</v>
      </c>
      <c r="E2" s="1039"/>
      <c r="F2" s="1039"/>
      <c r="G2" s="1039"/>
      <c r="H2" s="1039"/>
      <c r="I2" s="1039"/>
      <c r="J2" s="1039"/>
      <c r="K2" s="1039"/>
      <c r="L2" s="1039"/>
      <c r="M2" s="1039"/>
      <c r="N2" s="1039"/>
      <c r="O2" s="1039"/>
      <c r="P2" s="1039"/>
      <c r="Q2" s="1039"/>
      <c r="R2" s="1039"/>
      <c r="S2" s="1039"/>
      <c r="T2" s="1041" t="s">
        <v>2</v>
      </c>
      <c r="U2" s="1042"/>
      <c r="V2" s="1036" t="s">
        <v>0</v>
      </c>
      <c r="W2" s="1039" t="s">
        <v>3</v>
      </c>
      <c r="X2" s="1039"/>
      <c r="Y2" s="1039"/>
      <c r="Z2" s="1039"/>
      <c r="AA2" s="1039"/>
      <c r="AB2" s="1039"/>
      <c r="AC2" s="1039"/>
      <c r="AD2" s="1039"/>
      <c r="AE2" s="1039"/>
      <c r="AF2" s="1039"/>
      <c r="AG2" s="1039"/>
      <c r="AH2" s="1039"/>
      <c r="AI2" s="1039"/>
      <c r="AJ2" s="1039"/>
      <c r="AK2" s="1039"/>
      <c r="AL2" s="1039"/>
      <c r="AM2" s="1041" t="s">
        <v>2</v>
      </c>
      <c r="AN2" s="1042"/>
    </row>
    <row r="3" spans="1:53" s="6" customFormat="1" ht="17.25" customHeight="1" x14ac:dyDescent="0.2">
      <c r="C3" s="1037"/>
      <c r="D3" s="1040"/>
      <c r="E3" s="1040"/>
      <c r="F3" s="1040"/>
      <c r="G3" s="1040"/>
      <c r="H3" s="1040"/>
      <c r="I3" s="1040"/>
      <c r="J3" s="1040"/>
      <c r="K3" s="1040"/>
      <c r="L3" s="1040"/>
      <c r="M3" s="1040"/>
      <c r="N3" s="1040"/>
      <c r="O3" s="1040"/>
      <c r="P3" s="1040"/>
      <c r="Q3" s="1040"/>
      <c r="R3" s="1040"/>
      <c r="S3" s="1040"/>
      <c r="T3" s="1023">
        <v>19</v>
      </c>
      <c r="U3" s="1024"/>
      <c r="V3" s="1037"/>
      <c r="W3" s="1040"/>
      <c r="X3" s="1040"/>
      <c r="Y3" s="1040"/>
      <c r="Z3" s="1040"/>
      <c r="AA3" s="1040"/>
      <c r="AB3" s="1040"/>
      <c r="AC3" s="1040"/>
      <c r="AD3" s="1040"/>
      <c r="AE3" s="1040"/>
      <c r="AF3" s="1040"/>
      <c r="AG3" s="1040"/>
      <c r="AH3" s="1040"/>
      <c r="AI3" s="1040"/>
      <c r="AJ3" s="1040"/>
      <c r="AK3" s="1040"/>
      <c r="AL3" s="1040"/>
      <c r="AM3" s="1023">
        <v>19</v>
      </c>
      <c r="AN3" s="1024"/>
    </row>
    <row r="4" spans="1:53" s="6" customFormat="1" ht="17.25" customHeight="1" x14ac:dyDescent="0.2">
      <c r="A4" s="7"/>
      <c r="C4" s="1037"/>
      <c r="D4" s="8"/>
      <c r="E4" s="8"/>
      <c r="F4" s="8"/>
      <c r="G4" s="8"/>
      <c r="H4" s="8"/>
      <c r="I4" s="8"/>
      <c r="J4" s="8"/>
      <c r="K4" s="8"/>
      <c r="L4" s="8"/>
      <c r="M4" s="8"/>
      <c r="N4" s="9"/>
      <c r="O4" s="9"/>
      <c r="P4" s="9"/>
      <c r="Q4" s="9"/>
      <c r="R4" s="9"/>
      <c r="S4" s="10" t="s">
        <v>4</v>
      </c>
      <c r="T4" s="1023"/>
      <c r="U4" s="1024"/>
      <c r="V4" s="1037"/>
      <c r="W4" s="11" t="s">
        <v>5</v>
      </c>
      <c r="X4" s="11"/>
      <c r="Y4" s="11"/>
      <c r="Z4" s="8"/>
      <c r="AA4" s="8"/>
      <c r="AB4" s="8"/>
      <c r="AC4" s="8"/>
      <c r="AD4" s="8"/>
      <c r="AE4" s="8"/>
      <c r="AF4" s="8"/>
      <c r="AG4" s="8"/>
      <c r="AH4" s="8"/>
      <c r="AI4" s="8"/>
      <c r="AJ4" s="8"/>
      <c r="AK4" s="8"/>
      <c r="AL4" s="8"/>
      <c r="AM4" s="1023"/>
      <c r="AN4" s="1024"/>
    </row>
    <row r="5" spans="1:53" s="6" customFormat="1" ht="17.25" customHeight="1" x14ac:dyDescent="0.2">
      <c r="A5" s="11"/>
      <c r="C5" s="1037"/>
      <c r="D5" s="11"/>
      <c r="E5" s="11"/>
      <c r="F5" s="11"/>
      <c r="G5" s="8"/>
      <c r="H5" s="8"/>
      <c r="I5" s="8"/>
      <c r="J5" s="8"/>
      <c r="K5" s="8"/>
      <c r="L5" s="12" t="s">
        <v>6</v>
      </c>
      <c r="M5" s="1025">
        <f ca="1">NOW()</f>
        <v>44719.949278125001</v>
      </c>
      <c r="N5" s="1025"/>
      <c r="O5" s="1025"/>
      <c r="P5" s="1025"/>
      <c r="Q5" s="1025"/>
      <c r="R5" s="1025"/>
      <c r="S5" s="1025"/>
      <c r="T5" s="1023"/>
      <c r="U5" s="1024"/>
      <c r="V5" s="1037"/>
      <c r="W5" s="11"/>
      <c r="X5" s="11"/>
      <c r="Y5" s="11"/>
      <c r="Z5" s="8"/>
      <c r="AA5" s="8"/>
      <c r="AB5" s="8"/>
      <c r="AC5" s="8"/>
      <c r="AD5" s="8"/>
      <c r="AE5" s="12" t="s">
        <v>6</v>
      </c>
      <c r="AF5" s="1025">
        <f ca="1">NOW()</f>
        <v>44719.949278125001</v>
      </c>
      <c r="AG5" s="1025"/>
      <c r="AH5" s="1025"/>
      <c r="AI5" s="1025"/>
      <c r="AJ5" s="1025"/>
      <c r="AK5" s="1025"/>
      <c r="AL5" s="1025"/>
      <c r="AM5" s="1023"/>
      <c r="AN5" s="1024"/>
    </row>
    <row r="6" spans="1:53" s="6" customFormat="1" ht="17.25" customHeight="1" thickBot="1" x14ac:dyDescent="0.25">
      <c r="A6" s="13" t="s">
        <v>7</v>
      </c>
      <c r="C6" s="1038"/>
      <c r="D6" s="13" t="s">
        <v>7</v>
      </c>
      <c r="E6" s="13"/>
      <c r="F6" s="13"/>
      <c r="G6" s="14"/>
      <c r="H6" s="14"/>
      <c r="I6" s="14"/>
      <c r="J6" s="14"/>
      <c r="K6" s="14"/>
      <c r="L6" s="14"/>
      <c r="M6" s="14"/>
      <c r="N6" s="14"/>
      <c r="O6" s="14"/>
      <c r="P6" s="14"/>
      <c r="Q6" s="14"/>
      <c r="R6" s="14"/>
      <c r="S6" s="14"/>
      <c r="T6" s="1026" t="s">
        <v>8</v>
      </c>
      <c r="U6" s="1027"/>
      <c r="V6" s="1038"/>
      <c r="W6" s="13" t="s">
        <v>7</v>
      </c>
      <c r="X6" s="13"/>
      <c r="Y6" s="13"/>
      <c r="Z6" s="14"/>
      <c r="AA6" s="14"/>
      <c r="AB6" s="14"/>
      <c r="AC6" s="14"/>
      <c r="AD6" s="14"/>
      <c r="AE6" s="14"/>
      <c r="AF6" s="14"/>
      <c r="AG6" s="14"/>
      <c r="AH6" s="14"/>
      <c r="AI6" s="14"/>
      <c r="AJ6" s="14"/>
      <c r="AK6" s="14"/>
      <c r="AL6" s="14"/>
      <c r="AM6" s="1026" t="s">
        <v>8</v>
      </c>
      <c r="AN6" s="1027"/>
      <c r="AP6" s="15"/>
      <c r="AQ6" s="15"/>
      <c r="AR6" s="16" t="s">
        <v>9</v>
      </c>
      <c r="AS6" s="17" t="s">
        <v>10</v>
      </c>
      <c r="AT6" s="15"/>
      <c r="AU6" s="15"/>
      <c r="AV6" s="15"/>
    </row>
    <row r="7" spans="1:53" s="6" customFormat="1" ht="15" customHeight="1" x14ac:dyDescent="0.2">
      <c r="A7" s="18" t="s">
        <v>11</v>
      </c>
      <c r="D7" s="18" t="s">
        <v>11</v>
      </c>
      <c r="E7" s="18"/>
      <c r="F7" s="18"/>
      <c r="G7" s="19" t="str">
        <f ca="1">CELL("nomfichier")</f>
        <v>E:\Joël Leboucher\Desktop\[Fiche.Coktail.xlsx]Nota</v>
      </c>
      <c r="H7" s="19"/>
      <c r="I7" s="19"/>
      <c r="J7" s="19"/>
      <c r="K7" s="20"/>
      <c r="L7" s="20"/>
      <c r="M7" s="20"/>
      <c r="N7" s="20"/>
      <c r="O7" s="20"/>
      <c r="P7" s="20"/>
      <c r="Q7" s="20"/>
      <c r="R7" s="20"/>
      <c r="T7" s="21" t="s">
        <v>12</v>
      </c>
      <c r="U7" s="22"/>
      <c r="W7" s="18" t="s">
        <v>11</v>
      </c>
      <c r="X7" s="18"/>
      <c r="Y7" s="18"/>
      <c r="Z7" s="19" t="str">
        <f ca="1">CELL("nomfichier")</f>
        <v>E:\Joël Leboucher\Desktop\[Fiche.Coktail.xlsx]Nota</v>
      </c>
      <c r="AA7" s="19"/>
      <c r="AB7" s="19"/>
      <c r="AC7" s="19"/>
      <c r="AD7" s="20"/>
      <c r="AE7" s="20"/>
      <c r="AF7" s="20"/>
      <c r="AG7" s="20"/>
      <c r="AH7" s="20"/>
      <c r="AI7" s="20"/>
      <c r="AJ7" s="20"/>
      <c r="AK7" s="20"/>
      <c r="AM7" s="21" t="s">
        <v>12</v>
      </c>
      <c r="AN7" s="22"/>
      <c r="AX7" s="1028" t="s">
        <v>13</v>
      </c>
      <c r="AY7" s="1029"/>
    </row>
    <row r="8" spans="1:53" ht="16.5" thickBot="1" x14ac:dyDescent="0.3">
      <c r="C8" s="24"/>
      <c r="D8" s="25" t="str">
        <f>LEFT(ADDRESS(1,COLUMN(),4),LEN(ADDRESS(1,COLUMN(),4))-1)</f>
        <v>D</v>
      </c>
      <c r="E8" s="26"/>
      <c r="F8" s="24"/>
      <c r="G8" s="24"/>
      <c r="H8" s="27"/>
      <c r="I8" s="27"/>
      <c r="J8" s="25" t="str">
        <f>LEFT(ADDRESS(1,COLUMN(),4),LEN(ADDRESS(1,COLUMN(),4))-1)</f>
        <v>J</v>
      </c>
      <c r="K8" s="24"/>
      <c r="L8" s="2"/>
      <c r="M8" s="25" t="str">
        <f>LEFT(ADDRESS(1,COLUMN(),4),LEN(ADDRESS(1,COLUMN(),4))-1)</f>
        <v>M</v>
      </c>
      <c r="N8" s="24"/>
      <c r="O8" s="24"/>
      <c r="P8" s="24"/>
      <c r="Q8" s="24"/>
      <c r="R8" s="24"/>
      <c r="S8" s="24"/>
      <c r="U8" s="25" t="str">
        <f>LEFT(ADDRESS(1,COLUMN(),4),LEN(ADDRESS(1,COLUMN(),4))-1)</f>
        <v>U</v>
      </c>
      <c r="V8" s="24"/>
      <c r="W8" s="25" t="str">
        <f>LEFT(ADDRESS(1,COLUMN(),4),LEN(ADDRESS(1,COLUMN(),4))-1)</f>
        <v>W</v>
      </c>
      <c r="X8" s="24"/>
      <c r="Y8" s="24"/>
      <c r="Z8" s="24"/>
      <c r="AA8" s="27"/>
      <c r="AB8" s="27"/>
      <c r="AC8" s="25" t="str">
        <f>LEFT(ADDRESS(1,COLUMN(),4),LEN(ADDRESS(1,COLUMN(),4))-1)</f>
        <v>AC</v>
      </c>
      <c r="AD8" s="24"/>
      <c r="AE8" s="2"/>
      <c r="AF8" s="25" t="str">
        <f>LEFT(ADDRESS(1,COLUMN(),4),LEN(ADDRESS(1,COLUMN(),4))-1)</f>
        <v>AF</v>
      </c>
      <c r="AG8" s="24"/>
      <c r="AH8" s="24"/>
      <c r="AI8" s="24"/>
      <c r="AJ8" s="24"/>
      <c r="AK8" s="24"/>
      <c r="AL8" s="24"/>
      <c r="AN8" s="25" t="str">
        <f>LEFT(ADDRESS(1,COLUMN(),4),LEN(ADDRESS(1,COLUMN(),4))-1)</f>
        <v>AN</v>
      </c>
      <c r="AP8" s="28"/>
      <c r="AQ8" s="28"/>
      <c r="AR8" s="28"/>
      <c r="AS8" s="28" t="str">
        <f ca="1">"Page "&amp;_xlfn.SHEET()&amp;" sur "&amp;_xlfn.SHEETS()</f>
        <v>Page 2 sur 11</v>
      </c>
      <c r="AT8" s="28"/>
      <c r="AU8" s="29"/>
      <c r="AV8" s="29"/>
      <c r="AW8" s="5"/>
      <c r="AX8" s="1028" t="s">
        <v>14</v>
      </c>
      <c r="AY8" s="1029"/>
    </row>
    <row r="9" spans="1:53" ht="18.75" customHeight="1" x14ac:dyDescent="0.25">
      <c r="A9" s="30" t="s">
        <v>15</v>
      </c>
      <c r="C9" s="1030" t="s">
        <v>0</v>
      </c>
      <c r="D9" s="1032" t="s">
        <v>16</v>
      </c>
      <c r="E9" s="1019"/>
      <c r="F9" s="1019"/>
      <c r="G9" s="1019"/>
      <c r="H9" s="1019"/>
      <c r="I9" s="1019"/>
      <c r="J9" s="1019"/>
      <c r="K9" s="1019"/>
      <c r="L9" s="1019"/>
      <c r="M9" s="1019"/>
      <c r="N9" s="1019"/>
      <c r="O9" s="1019"/>
      <c r="P9" s="1019"/>
      <c r="Q9" s="1019"/>
      <c r="R9" s="1019"/>
      <c r="S9" s="1008" t="s">
        <v>17</v>
      </c>
      <c r="T9" s="1008"/>
      <c r="U9" s="1010" t="s">
        <v>18</v>
      </c>
      <c r="V9" s="1030" t="s">
        <v>0</v>
      </c>
      <c r="W9" s="1032" t="str">
        <f>D9</f>
        <v>NOM DE VOTRE RECETTE</v>
      </c>
      <c r="X9" s="1019"/>
      <c r="Y9" s="1019"/>
      <c r="Z9" s="1019"/>
      <c r="AA9" s="1019"/>
      <c r="AB9" s="1019"/>
      <c r="AC9" s="1019"/>
      <c r="AD9" s="1019"/>
      <c r="AE9" s="1019"/>
      <c r="AF9" s="1019"/>
      <c r="AG9" s="1019"/>
      <c r="AH9" s="1019"/>
      <c r="AI9" s="1019"/>
      <c r="AJ9" s="1019"/>
      <c r="AK9" s="1019"/>
      <c r="AL9" s="1008" t="s">
        <v>17</v>
      </c>
      <c r="AM9" s="1008"/>
      <c r="AN9" s="1010" t="str">
        <f>U9</f>
        <v>Code</v>
      </c>
      <c r="AP9" s="1043" t="s">
        <v>19</v>
      </c>
      <c r="AQ9" s="1044"/>
      <c r="AR9" s="1044"/>
      <c r="AS9" s="1044"/>
      <c r="AT9" s="1044"/>
      <c r="AU9" s="1044"/>
      <c r="AV9" s="1045"/>
      <c r="AW9" s="5"/>
      <c r="AX9" s="1049" t="s">
        <v>20</v>
      </c>
      <c r="AY9" s="1049"/>
      <c r="BA9" s="31" t="s">
        <v>21</v>
      </c>
    </row>
    <row r="10" spans="1:53" ht="21" customHeight="1" x14ac:dyDescent="0.25">
      <c r="A10" s="1050" t="s">
        <v>22</v>
      </c>
      <c r="C10" s="1031"/>
      <c r="D10" s="1033"/>
      <c r="E10" s="1034"/>
      <c r="F10" s="1034"/>
      <c r="G10" s="1034"/>
      <c r="H10" s="1034"/>
      <c r="I10" s="1034"/>
      <c r="J10" s="1034"/>
      <c r="K10" s="1034"/>
      <c r="L10" s="1034"/>
      <c r="M10" s="1034"/>
      <c r="N10" s="1034"/>
      <c r="O10" s="1034"/>
      <c r="P10" s="1034"/>
      <c r="Q10" s="1034"/>
      <c r="R10" s="1034"/>
      <c r="S10" s="1035"/>
      <c r="T10" s="1035"/>
      <c r="U10" s="1011"/>
      <c r="V10" s="1031"/>
      <c r="W10" s="1033"/>
      <c r="X10" s="1034"/>
      <c r="Y10" s="1034"/>
      <c r="Z10" s="1034"/>
      <c r="AA10" s="1034"/>
      <c r="AB10" s="1034"/>
      <c r="AC10" s="1034"/>
      <c r="AD10" s="1034"/>
      <c r="AE10" s="1034"/>
      <c r="AF10" s="1034"/>
      <c r="AG10" s="1034"/>
      <c r="AH10" s="1034"/>
      <c r="AI10" s="1034"/>
      <c r="AJ10" s="1034"/>
      <c r="AK10" s="1034"/>
      <c r="AL10" s="1035"/>
      <c r="AM10" s="1035"/>
      <c r="AN10" s="1011"/>
      <c r="AP10" s="1046"/>
      <c r="AQ10" s="1047"/>
      <c r="AR10" s="1047"/>
      <c r="AS10" s="1047"/>
      <c r="AT10" s="1047"/>
      <c r="AU10" s="1047"/>
      <c r="AV10" s="1048"/>
      <c r="AW10" s="5"/>
      <c r="AX10" s="1049"/>
      <c r="AY10" s="1049"/>
      <c r="BA10" s="31"/>
    </row>
    <row r="11" spans="1:53" ht="18.75" customHeight="1" x14ac:dyDescent="0.25">
      <c r="A11" s="1050"/>
      <c r="C11" s="1051" t="s">
        <v>23</v>
      </c>
      <c r="D11" s="32" t="s">
        <v>24</v>
      </c>
      <c r="E11" s="33"/>
      <c r="F11" s="34"/>
      <c r="G11" s="34"/>
      <c r="H11" s="34"/>
      <c r="I11" s="34"/>
      <c r="J11" s="34"/>
      <c r="K11" s="34"/>
      <c r="L11" s="34"/>
      <c r="M11" s="34"/>
      <c r="N11" s="34"/>
      <c r="O11" s="34"/>
      <c r="P11" s="34"/>
      <c r="Q11" s="34"/>
      <c r="R11" s="34"/>
      <c r="S11" s="34"/>
      <c r="T11" s="34"/>
      <c r="U11" s="35"/>
      <c r="V11" s="1051" t="s">
        <v>23</v>
      </c>
      <c r="W11" s="36">
        <v>0</v>
      </c>
      <c r="X11" s="37" t="s">
        <v>25</v>
      </c>
      <c r="Y11" s="37"/>
      <c r="Z11" s="38"/>
      <c r="AA11" s="39"/>
      <c r="AB11" s="39"/>
      <c r="AC11" s="39"/>
      <c r="AD11" s="39"/>
      <c r="AE11" s="39"/>
      <c r="AF11" s="36">
        <f>MAX(W11:W65)</f>
        <v>3</v>
      </c>
      <c r="AG11" s="37" t="s">
        <v>25</v>
      </c>
      <c r="AH11" s="37"/>
      <c r="AI11" s="38"/>
      <c r="AJ11" s="39"/>
      <c r="AK11" s="39"/>
      <c r="AL11" s="39"/>
      <c r="AM11" s="39"/>
      <c r="AN11" s="40"/>
      <c r="AP11" s="1046"/>
      <c r="AQ11" s="1047"/>
      <c r="AR11" s="1047"/>
      <c r="AS11" s="1047"/>
      <c r="AT11" s="1047"/>
      <c r="AU11" s="1047"/>
      <c r="AV11" s="1048"/>
      <c r="AW11" s="5"/>
      <c r="AX11" s="1052" t="s">
        <v>26</v>
      </c>
      <c r="AY11" s="1052"/>
      <c r="BA11" s="31" t="s">
        <v>27</v>
      </c>
    </row>
    <row r="12" spans="1:53" ht="18.75" customHeight="1" x14ac:dyDescent="0.25">
      <c r="A12" s="1050"/>
      <c r="B12" s="5" t="s">
        <v>28</v>
      </c>
      <c r="C12" s="1051"/>
      <c r="D12" s="41" t="s">
        <v>29</v>
      </c>
      <c r="E12" s="41"/>
      <c r="F12" s="42"/>
      <c r="G12" s="42"/>
      <c r="H12" s="39"/>
      <c r="I12" s="39"/>
      <c r="J12" s="1053" t="s">
        <v>30</v>
      </c>
      <c r="K12" s="1053"/>
      <c r="L12" s="1053"/>
      <c r="M12" s="1053"/>
      <c r="N12" s="1054">
        <v>20</v>
      </c>
      <c r="O12" s="1054"/>
      <c r="P12" s="57"/>
      <c r="Q12" s="57"/>
      <c r="R12" s="57"/>
      <c r="S12" s="42"/>
      <c r="T12" s="43"/>
      <c r="U12" s="44"/>
      <c r="V12" s="1051"/>
      <c r="W12" s="45" t="str">
        <f>IF(ISBLANK(X12),"",LARGE(W11:W11,1)+1)</f>
        <v/>
      </c>
      <c r="X12" s="37"/>
      <c r="Y12" s="46"/>
      <c r="Z12" s="38"/>
      <c r="AA12" s="38"/>
      <c r="AB12" s="38"/>
      <c r="AC12" s="38"/>
      <c r="AD12" s="38"/>
      <c r="AE12" s="38"/>
      <c r="AF12" s="45" t="str">
        <f>IF(ISBLANK(AG12),"",LARGE(AF11:AF11,1)+1)</f>
        <v/>
      </c>
      <c r="AG12" s="37"/>
      <c r="AH12" s="37"/>
      <c r="AI12" s="38"/>
      <c r="AJ12" s="38"/>
      <c r="AK12" s="38"/>
      <c r="AL12" s="38"/>
      <c r="AM12" s="38"/>
      <c r="AN12" s="47"/>
      <c r="AP12" s="1055" t="s">
        <v>31</v>
      </c>
      <c r="AQ12" s="1056"/>
      <c r="AR12" s="1056"/>
      <c r="AS12" s="1056"/>
      <c r="AT12" s="1056"/>
      <c r="AU12" s="1056"/>
      <c r="AV12" s="1057"/>
      <c r="AW12" s="5"/>
      <c r="AX12" s="1052"/>
      <c r="AY12" s="1052"/>
      <c r="BA12" s="31" t="s">
        <v>32</v>
      </c>
    </row>
    <row r="13" spans="1:53" ht="18.75" customHeight="1" x14ac:dyDescent="0.25">
      <c r="A13" s="1058" t="s">
        <v>33</v>
      </c>
      <c r="C13" s="1051"/>
      <c r="D13" s="48">
        <v>30</v>
      </c>
      <c r="E13" s="49"/>
      <c r="F13" s="49"/>
      <c r="G13" s="49"/>
      <c r="H13" s="49"/>
      <c r="I13" s="49"/>
      <c r="J13" s="1053"/>
      <c r="K13" s="1053"/>
      <c r="L13" s="1053"/>
      <c r="M13" s="1053"/>
      <c r="N13" s="1054"/>
      <c r="O13" s="1054"/>
      <c r="P13" s="57"/>
      <c r="Q13" s="57"/>
      <c r="R13" s="57"/>
      <c r="S13" s="42"/>
      <c r="T13" s="43"/>
      <c r="U13" s="44"/>
      <c r="V13" s="1051"/>
      <c r="W13" s="45">
        <f>IF(ISBLANK(X13),"",LARGE(W11:W12,1)+1)</f>
        <v>1</v>
      </c>
      <c r="X13" s="46" t="s">
        <v>34</v>
      </c>
      <c r="Y13" s="46"/>
      <c r="Z13" s="46"/>
      <c r="AA13" s="46"/>
      <c r="AB13" s="46"/>
      <c r="AC13" s="46"/>
      <c r="AD13" s="46"/>
      <c r="AE13" s="46"/>
      <c r="AF13" s="45" t="str">
        <f>IF(ISBLANK(AG13),"",LARGE(AF11:AF12,1)+1)</f>
        <v/>
      </c>
      <c r="AG13" s="46"/>
      <c r="AH13" s="46"/>
      <c r="AI13" s="46"/>
      <c r="AJ13" s="46"/>
      <c r="AK13" s="46"/>
      <c r="AL13" s="46"/>
      <c r="AM13" s="46"/>
      <c r="AN13" s="50"/>
      <c r="AP13" s="51"/>
      <c r="AQ13" s="52"/>
      <c r="AR13" s="52"/>
      <c r="AS13" s="52"/>
      <c r="AT13" s="52"/>
      <c r="AU13" s="53" t="s">
        <v>35</v>
      </c>
      <c r="AV13" s="1011" t="s">
        <v>18</v>
      </c>
      <c r="AW13" s="5"/>
      <c r="AX13" s="1059" t="s">
        <v>36</v>
      </c>
      <c r="AY13" s="1059"/>
      <c r="BA13" s="31" t="s">
        <v>37</v>
      </c>
    </row>
    <row r="14" spans="1:53" ht="18.75" customHeight="1" x14ac:dyDescent="0.25">
      <c r="A14" s="1058"/>
      <c r="C14" s="1051"/>
      <c r="D14" s="54">
        <f>D13/100</f>
        <v>0.3</v>
      </c>
      <c r="E14" s="41"/>
      <c r="F14" s="55"/>
      <c r="G14" s="42"/>
      <c r="H14" s="56"/>
      <c r="I14" s="42"/>
      <c r="J14" s="42"/>
      <c r="K14" s="57"/>
      <c r="L14" s="58"/>
      <c r="M14" s="59"/>
      <c r="N14" s="1060">
        <f>D14*N12</f>
        <v>6</v>
      </c>
      <c r="O14" s="1060"/>
      <c r="Q14" s="60"/>
      <c r="R14" s="58"/>
      <c r="S14" s="41"/>
      <c r="T14" s="61" t="s">
        <v>38</v>
      </c>
      <c r="U14" s="62">
        <f>U63</f>
        <v>0</v>
      </c>
      <c r="V14" s="1051"/>
      <c r="W14" s="45" t="str">
        <f>IF(ISBLANK(X14),"",LARGE(W11:W13,1)+1)</f>
        <v/>
      </c>
      <c r="X14" s="46"/>
      <c r="Y14" s="46"/>
      <c r="Z14" s="46" t="s">
        <v>39</v>
      </c>
      <c r="AA14" s="46"/>
      <c r="AB14" s="46"/>
      <c r="AC14" s="46"/>
      <c r="AD14" s="46"/>
      <c r="AE14" s="46"/>
      <c r="AF14" s="45" t="str">
        <f>IF(ISBLANK(AG14),"",LARGE(AF11:AF13,1)+1)</f>
        <v/>
      </c>
      <c r="AG14" s="46"/>
      <c r="AH14" s="46"/>
      <c r="AI14" s="46"/>
      <c r="AJ14" s="46"/>
      <c r="AK14" s="46"/>
      <c r="AL14" s="46"/>
      <c r="AM14" s="46"/>
      <c r="AN14" s="50"/>
      <c r="AP14" s="51"/>
      <c r="AQ14" s="52"/>
      <c r="AR14" s="52"/>
      <c r="AS14" s="52"/>
      <c r="AT14" s="52"/>
      <c r="AU14" s="53"/>
      <c r="AV14" s="1011"/>
      <c r="AW14" s="5"/>
      <c r="AX14" s="1059"/>
      <c r="AY14" s="1059"/>
      <c r="BA14" s="31" t="s">
        <v>40</v>
      </c>
    </row>
    <row r="15" spans="1:53" ht="16.5" customHeight="1" x14ac:dyDescent="0.25">
      <c r="A15" s="1058"/>
      <c r="C15" s="1051"/>
      <c r="D15" s="63" t="s">
        <v>41</v>
      </c>
      <c r="E15" s="64"/>
      <c r="F15" s="5"/>
      <c r="G15" s="55"/>
      <c r="H15" s="65"/>
      <c r="I15" s="65"/>
      <c r="J15" s="66"/>
      <c r="K15" s="67"/>
      <c r="L15" s="67"/>
      <c r="M15" s="68" t="s">
        <v>42</v>
      </c>
      <c r="N15" s="1061">
        <f>U14/N12</f>
        <v>0</v>
      </c>
      <c r="O15" s="1061"/>
      <c r="P15" s="69"/>
      <c r="Q15" s="69"/>
      <c r="R15" s="69"/>
      <c r="S15" s="69"/>
      <c r="T15" s="70" t="s">
        <v>43</v>
      </c>
      <c r="U15" s="71">
        <v>10</v>
      </c>
      <c r="V15" s="1051"/>
      <c r="W15" s="45" t="str">
        <f>IF(ISBLANK(X15),"",LARGE(W11:W14,1)+1)</f>
        <v/>
      </c>
      <c r="X15" s="46"/>
      <c r="Y15" s="46"/>
      <c r="Z15" s="46"/>
      <c r="AA15" s="46"/>
      <c r="AB15" s="46"/>
      <c r="AC15" s="46"/>
      <c r="AD15" s="46"/>
      <c r="AE15" s="46"/>
      <c r="AF15" s="45" t="str">
        <f>IF(ISBLANK(AG15),"",LARGE(AF11:AF14,1)+1)</f>
        <v/>
      </c>
      <c r="AG15" s="46"/>
      <c r="AH15" s="46"/>
      <c r="AI15" s="46"/>
      <c r="AJ15" s="46"/>
      <c r="AK15" s="46"/>
      <c r="AL15" s="46"/>
      <c r="AM15" s="46"/>
      <c r="AN15" s="50"/>
      <c r="AP15" s="72"/>
      <c r="AQ15" s="73"/>
      <c r="AR15" s="73"/>
      <c r="AS15" s="73"/>
      <c r="AT15" s="53" t="s">
        <v>44</v>
      </c>
      <c r="AU15" s="1062" t="s">
        <v>17</v>
      </c>
      <c r="AV15" s="1063"/>
      <c r="AW15" s="5"/>
      <c r="AX15" s="1064" t="s">
        <v>45</v>
      </c>
      <c r="AY15" s="1064"/>
      <c r="BA15" s="31" t="s">
        <v>46</v>
      </c>
    </row>
    <row r="16" spans="1:53" ht="15.75" customHeight="1" x14ac:dyDescent="0.25">
      <c r="A16" s="1065" t="s">
        <v>47</v>
      </c>
      <c r="C16" s="1051"/>
      <c r="D16" s="74">
        <v>20</v>
      </c>
      <c r="E16" s="75">
        <f>(G16*D16)/100</f>
        <v>7</v>
      </c>
      <c r="F16" s="75">
        <f>G16/100</f>
        <v>0.35</v>
      </c>
      <c r="G16" s="76">
        <v>35</v>
      </c>
      <c r="H16" s="77" t="s">
        <v>48</v>
      </c>
      <c r="I16" s="78"/>
      <c r="J16" s="55"/>
      <c r="K16" s="67"/>
      <c r="L16" s="67"/>
      <c r="M16" s="67"/>
      <c r="N16" s="79"/>
      <c r="O16" s="79"/>
      <c r="P16" s="79"/>
      <c r="Q16" s="79"/>
      <c r="R16" s="79"/>
      <c r="S16" s="79"/>
      <c r="T16" s="80" t="s">
        <v>49</v>
      </c>
      <c r="U16" s="81">
        <f>U14/U15</f>
        <v>0</v>
      </c>
      <c r="V16" s="1051"/>
      <c r="W16" s="45">
        <f>IF(ISBLANK(X16),"",LARGE(W11:W15,1)+1)</f>
        <v>2</v>
      </c>
      <c r="X16" s="46" t="s">
        <v>50</v>
      </c>
      <c r="Y16" s="46"/>
      <c r="Z16" s="46"/>
      <c r="AA16" s="46"/>
      <c r="AB16" s="46"/>
      <c r="AC16" s="46"/>
      <c r="AD16" s="46"/>
      <c r="AE16" s="46"/>
      <c r="AF16" s="45">
        <f>IF(ISBLANK(AG16),"",LARGE(AF11:AF15,1)+1)</f>
        <v>4</v>
      </c>
      <c r="AG16" s="46" t="s">
        <v>50</v>
      </c>
      <c r="AH16" s="46"/>
      <c r="AI16" s="46"/>
      <c r="AJ16" s="46"/>
      <c r="AK16" s="46"/>
      <c r="AL16" s="46"/>
      <c r="AM16" s="46"/>
      <c r="AN16" s="50"/>
      <c r="AP16" s="72"/>
      <c r="AQ16" s="73"/>
      <c r="AR16" s="73"/>
      <c r="AS16" s="53"/>
      <c r="AT16" s="53"/>
      <c r="AU16" s="1062"/>
      <c r="AV16" s="1063"/>
      <c r="AW16" s="5"/>
      <c r="AX16" s="1064"/>
      <c r="AY16" s="1064"/>
      <c r="BA16" s="31" t="s">
        <v>51</v>
      </c>
    </row>
    <row r="17" spans="1:55" ht="18.75" customHeight="1" x14ac:dyDescent="0.25">
      <c r="A17" s="1065"/>
      <c r="C17" s="1051"/>
      <c r="D17" s="1066" t="s">
        <v>52</v>
      </c>
      <c r="E17" s="1067"/>
      <c r="F17" s="1067"/>
      <c r="G17" s="1067"/>
      <c r="H17" s="1067"/>
      <c r="I17" s="1067"/>
      <c r="J17" s="82" t="str">
        <f>IF(E59&gt;10,"Erreur dans la saisie des 1/10","")</f>
        <v/>
      </c>
      <c r="K17" s="83" t="str">
        <f>IF(E59&gt;10,E59,"")</f>
        <v/>
      </c>
      <c r="L17" s="84"/>
      <c r="M17" s="84"/>
      <c r="N17" s="85"/>
      <c r="O17" s="85"/>
      <c r="P17" s="85"/>
      <c r="Q17" s="85"/>
      <c r="R17" s="85"/>
      <c r="S17" s="86"/>
      <c r="T17" s="87"/>
      <c r="U17" s="88"/>
      <c r="V17" s="1051"/>
      <c r="W17" s="45">
        <f>IF(ISBLANK(X17),"",LARGE(W11:W16,1)+1)</f>
        <v>3</v>
      </c>
      <c r="X17" s="46" t="s">
        <v>53</v>
      </c>
      <c r="Y17" s="46"/>
      <c r="Z17" s="46"/>
      <c r="AA17" s="46"/>
      <c r="AB17" s="46"/>
      <c r="AC17" s="46"/>
      <c r="AD17" s="46"/>
      <c r="AE17" s="46"/>
      <c r="AF17" s="45">
        <f>IF(ISBLANK(AG17),"",LARGE(AF11:AF16,1)+1)</f>
        <v>5</v>
      </c>
      <c r="AG17" s="46" t="s">
        <v>54</v>
      </c>
      <c r="AH17" s="46"/>
      <c r="AI17" s="46"/>
      <c r="AJ17" s="46"/>
      <c r="AK17" s="46"/>
      <c r="AL17" s="46"/>
      <c r="AM17" s="46"/>
      <c r="AN17" s="50"/>
      <c r="AP17" s="1068" t="s">
        <v>55</v>
      </c>
      <c r="AQ17" s="1069"/>
      <c r="AR17" s="1069"/>
      <c r="AS17" s="1069"/>
      <c r="AT17" s="1069"/>
      <c r="AU17" s="1069"/>
      <c r="AV17" s="1070"/>
      <c r="AW17" s="5"/>
      <c r="AX17" s="1071" t="s">
        <v>56</v>
      </c>
      <c r="AY17" s="1071"/>
      <c r="BA17" s="31"/>
    </row>
    <row r="18" spans="1:55" ht="24" customHeight="1" x14ac:dyDescent="0.25">
      <c r="A18" s="1072" t="s">
        <v>57</v>
      </c>
      <c r="C18" s="1051"/>
      <c r="D18" s="89" t="s">
        <v>58</v>
      </c>
      <c r="E18" s="90" t="s">
        <v>59</v>
      </c>
      <c r="F18" s="91" t="s">
        <v>60</v>
      </c>
      <c r="G18" s="92" t="s">
        <v>61</v>
      </c>
      <c r="H18" s="93" t="s">
        <v>62</v>
      </c>
      <c r="I18" s="94" t="s">
        <v>63</v>
      </c>
      <c r="J18" s="95" t="s">
        <v>55</v>
      </c>
      <c r="K18" s="96"/>
      <c r="L18" s="97" t="s">
        <v>58</v>
      </c>
      <c r="M18" s="98" t="s">
        <v>64</v>
      </c>
      <c r="N18" s="1073" t="s">
        <v>65</v>
      </c>
      <c r="O18" s="1073"/>
      <c r="P18" s="1073"/>
      <c r="Q18" s="1073"/>
      <c r="R18" s="99" t="s">
        <v>66</v>
      </c>
      <c r="S18" s="100" t="s">
        <v>67</v>
      </c>
      <c r="T18" s="101" t="s">
        <v>68</v>
      </c>
      <c r="U18" s="102" t="s">
        <v>69</v>
      </c>
      <c r="V18" s="1051"/>
      <c r="W18" s="45" t="str">
        <f>IF(ISBLANK(X18),"",LARGE(W11:W17,1)+1)</f>
        <v/>
      </c>
      <c r="X18" s="46"/>
      <c r="Y18" s="46" t="s">
        <v>71</v>
      </c>
      <c r="Z18" s="46"/>
      <c r="AA18" s="46"/>
      <c r="AB18" s="46"/>
      <c r="AC18" s="46"/>
      <c r="AD18" s="46"/>
      <c r="AE18" s="46"/>
      <c r="AF18" s="45">
        <f>IF(ISBLANK(AG18),"",LARGE(AF11:AF17,1)+1)</f>
        <v>6</v>
      </c>
      <c r="AG18" s="46" t="s">
        <v>53</v>
      </c>
      <c r="AH18" s="46"/>
      <c r="AI18" s="46"/>
      <c r="AJ18" s="46"/>
      <c r="AK18" s="46"/>
      <c r="AL18" s="46"/>
      <c r="AM18" s="46"/>
      <c r="AN18" s="50"/>
      <c r="AP18" s="103"/>
      <c r="AQ18" s="1074" t="s">
        <v>52</v>
      </c>
      <c r="AR18" s="1074"/>
      <c r="AS18" s="1074"/>
      <c r="AT18" s="1074"/>
      <c r="AU18" s="1074"/>
      <c r="AV18" s="104"/>
      <c r="AW18" s="5"/>
      <c r="AX18" s="1071"/>
      <c r="AY18" s="1071"/>
      <c r="BA18" s="31" t="s">
        <v>70</v>
      </c>
    </row>
    <row r="19" spans="1:55" ht="15.75" x14ac:dyDescent="0.25">
      <c r="A19" s="1072"/>
      <c r="C19" s="105">
        <v>1</v>
      </c>
      <c r="D19" s="106"/>
      <c r="E19" s="107"/>
      <c r="F19" s="108"/>
      <c r="G19" s="109"/>
      <c r="H19" s="110"/>
      <c r="I19" s="111"/>
      <c r="J19" s="112"/>
      <c r="K19" s="113">
        <f t="shared" ref="K19:K58" si="0">IF(E19&gt;0,IF(ISBLANK(D19),E19,D19*E19),IF(F19&gt;0,IF(ISBLANK(D19),F19,D19*F19),IF(G19&gt;0,IF(ISBLANK(D19),G19,D19*G19),IF(H19&gt;0,IF(ISBLANK(D19),H19,D19*H19),IF(I19&gt;0,IF(ISBLANK(D19),I19,D19*I19),0)))))</f>
        <v>0</v>
      </c>
      <c r="L19" s="114">
        <f>IF(ISTEXT(D19),D19,IF(ISBLANK(D19),0,(D19/E16*N14)))</f>
        <v>0</v>
      </c>
      <c r="M19" s="115"/>
      <c r="N19" s="116">
        <f>IF(K19=0,0,IF(E19&gt;0,(K19/E16)*N14,IF(K19=0,0,IF(F19&gt;0,(K19/E16)*N14,IF(K19=0,0,IF(G19&gt;0,(K19/E16)*N14,IF(K19=0,0,IF(H19&gt;0,(K19/E16)*N14,0))))))))</f>
        <v>0</v>
      </c>
      <c r="O19" s="117" t="str">
        <f t="shared" ref="O19:O58" si="1">IF(E19&gt;0,"/10",IF(F19&gt;0,"L",IF(G19&gt;0,"cl",IF(H19&gt;0,"ml",""))))</f>
        <v/>
      </c>
      <c r="P19" s="118">
        <f>IF(E19&gt;0,(N19/1000)/E16*N14,IF(F19&gt;0,N19,IF(G19&gt;0,N19/100,IF(H19&gt;0,N19/1000,0))))</f>
        <v>0</v>
      </c>
      <c r="Q19" s="119">
        <f>IF(P19=0,0,P19/P59)</f>
        <v>0</v>
      </c>
      <c r="R19" s="120">
        <f>IF(K19=0,0,IF(I19&gt;0,(K19/1000/E16)*N14,0))</f>
        <v>0</v>
      </c>
      <c r="S19" s="121">
        <f>IF(R19=0,0,R19/R59)</f>
        <v>0</v>
      </c>
      <c r="T19" s="122"/>
      <c r="U19" s="123">
        <f t="shared" ref="U19:U58" si="2">IF(P19&gt;0,P19*T19,IF(R19&gt;0,R19*T19,L19*T19))</f>
        <v>0</v>
      </c>
      <c r="V19" s="105">
        <v>1</v>
      </c>
      <c r="W19" s="124" t="str">
        <f>IF(ISBLANK(X19),"",LARGE(W11:W18,1)+1)</f>
        <v/>
      </c>
      <c r="X19" s="46"/>
      <c r="Y19" s="46" t="s">
        <v>74</v>
      </c>
      <c r="Z19" s="46"/>
      <c r="AA19" s="46"/>
      <c r="AB19" s="46"/>
      <c r="AC19" s="46"/>
      <c r="AD19" s="46"/>
      <c r="AE19" s="46"/>
      <c r="AF19" s="45" t="str">
        <f>IF(ISBLANK(AG19),"",LARGE(AF11:AF18,1)+1)</f>
        <v/>
      </c>
      <c r="AG19" s="46"/>
      <c r="AH19" s="46"/>
      <c r="AI19" s="46" t="s">
        <v>71</v>
      </c>
      <c r="AJ19" s="46"/>
      <c r="AK19" s="46"/>
      <c r="AL19" s="46"/>
      <c r="AM19" s="46"/>
      <c r="AN19" s="50"/>
      <c r="AP19" s="125" t="s">
        <v>58</v>
      </c>
      <c r="AQ19" s="90" t="s">
        <v>59</v>
      </c>
      <c r="AR19" s="91" t="s">
        <v>60</v>
      </c>
      <c r="AS19" s="92" t="s">
        <v>61</v>
      </c>
      <c r="AT19" s="93" t="s">
        <v>62</v>
      </c>
      <c r="AU19" s="126" t="s">
        <v>63</v>
      </c>
      <c r="AV19" s="127" t="s">
        <v>64</v>
      </c>
      <c r="AW19" s="5"/>
      <c r="AX19" s="1075" t="s">
        <v>72</v>
      </c>
      <c r="AY19" s="1075"/>
      <c r="BA19" s="31" t="s">
        <v>73</v>
      </c>
    </row>
    <row r="20" spans="1:55" ht="15.75" x14ac:dyDescent="0.25">
      <c r="A20" s="128"/>
      <c r="C20" s="105">
        <v>1</v>
      </c>
      <c r="D20" s="129"/>
      <c r="E20" s="107"/>
      <c r="F20" s="108"/>
      <c r="G20" s="130"/>
      <c r="H20" s="131"/>
      <c r="I20" s="111"/>
      <c r="J20" s="112"/>
      <c r="K20" s="113">
        <f t="shared" si="0"/>
        <v>0</v>
      </c>
      <c r="L20" s="114">
        <f>IF(ISTEXT(D20),D20,IF(ISBLANK(D20),0,(D20/E16*N14)))</f>
        <v>0</v>
      </c>
      <c r="M20" s="115"/>
      <c r="N20" s="116">
        <f>IF(K20=0,0,IF(E20&gt;0,(K20/E16)*N14,IF(K20=0,0,IF(F20&gt;0,(K20/E16)*N14,IF(K20=0,0,IF(G20&gt;0,(K20/E16)*N14,IF(K20=0,0,IF(H20&gt;0,(K20/E16)*N14,0))))))))</f>
        <v>0</v>
      </c>
      <c r="O20" s="117" t="str">
        <f t="shared" si="1"/>
        <v/>
      </c>
      <c r="P20" s="118">
        <f>IF(E20&gt;0,(N20/1000)/E16*N14,IF(F20&gt;0,N20,IF(G20&gt;0,N20/100,IF(H20&gt;0,N20/1000,0))))</f>
        <v>0</v>
      </c>
      <c r="Q20" s="132">
        <f>IF(P20=0,0,P20/P59)</f>
        <v>0</v>
      </c>
      <c r="R20" s="120">
        <f>IF(K20=0,0,IF(I20&gt;0,(K20/1000/E16)*N14,0))</f>
        <v>0</v>
      </c>
      <c r="S20" s="121">
        <f>IF(R20=0,0,R20/R59)</f>
        <v>0</v>
      </c>
      <c r="T20" s="133">
        <v>1</v>
      </c>
      <c r="U20" s="123">
        <f t="shared" si="2"/>
        <v>0</v>
      </c>
      <c r="V20" s="105">
        <v>1</v>
      </c>
      <c r="W20" s="124" t="str">
        <f>IF(ISBLANK(X20),"",LARGE(W11:W19,1)+1)</f>
        <v/>
      </c>
      <c r="X20" s="46"/>
      <c r="Y20" s="46"/>
      <c r="Z20" s="46"/>
      <c r="AA20" s="46"/>
      <c r="AB20" s="46"/>
      <c r="AC20" s="46"/>
      <c r="AD20" s="46"/>
      <c r="AE20" s="46"/>
      <c r="AF20" s="45" t="str">
        <f>IF(ISBLANK(AG20),"",LARGE(AF11:AF19,1)+1)</f>
        <v/>
      </c>
      <c r="AG20" s="46"/>
      <c r="AH20" s="46"/>
      <c r="AI20" s="46" t="s">
        <v>74</v>
      </c>
      <c r="AJ20" s="46"/>
      <c r="AK20" s="46"/>
      <c r="AL20" s="46"/>
      <c r="AM20" s="46"/>
      <c r="AN20" s="50"/>
      <c r="AP20" s="134" t="s">
        <v>75</v>
      </c>
      <c r="AQ20" s="135"/>
      <c r="AR20" s="136"/>
      <c r="AS20" s="137"/>
      <c r="AT20" s="138"/>
      <c r="AU20" s="139"/>
      <c r="AV20" s="140"/>
      <c r="AW20" s="5"/>
      <c r="AX20" s="1075"/>
      <c r="AY20" s="1075"/>
      <c r="BA20" s="31" t="s">
        <v>76</v>
      </c>
    </row>
    <row r="21" spans="1:55" ht="15.75" customHeight="1" x14ac:dyDescent="0.25">
      <c r="A21" s="112"/>
      <c r="C21" s="105">
        <v>1</v>
      </c>
      <c r="D21" s="129"/>
      <c r="E21" s="107"/>
      <c r="F21" s="108"/>
      <c r="G21" s="130"/>
      <c r="H21" s="131"/>
      <c r="I21" s="111"/>
      <c r="J21" s="112"/>
      <c r="K21" s="113">
        <f t="shared" si="0"/>
        <v>0</v>
      </c>
      <c r="L21" s="114">
        <f>IF(ISTEXT(D21),D21,IF(ISBLANK(D21),0,(D21/E16*N14)))</f>
        <v>0</v>
      </c>
      <c r="M21" s="115"/>
      <c r="N21" s="116">
        <f>IF(K21=0,0,IF(E21&gt;0,(K21/E16)*N14,IF(K21=0,0,IF(F21&gt;0,(K21/E16)*N14,IF(K21=0,0,IF(G21&gt;0,(K21/E16)*N14,IF(K21=0,0,IF(H21&gt;0,(K21/E16)*N14,0))))))))</f>
        <v>0</v>
      </c>
      <c r="O21" s="117" t="str">
        <f t="shared" si="1"/>
        <v/>
      </c>
      <c r="P21" s="118">
        <f>IF(E21&gt;0,(N21/1000)/E16*N14,IF(F21&gt;0,N21,IF(G21&gt;0,N21/100,IF(H21&gt;0,N21/1000,0))))</f>
        <v>0</v>
      </c>
      <c r="Q21" s="132">
        <f>IF(P21=0,0,P21/P59)</f>
        <v>0</v>
      </c>
      <c r="R21" s="120">
        <f>IF(K21=0,0,IF(I21&gt;0,(K21/1000/E16)*N14,0))</f>
        <v>0</v>
      </c>
      <c r="S21" s="121">
        <f>IF(R21=0,0,R21/R59)</f>
        <v>0</v>
      </c>
      <c r="T21" s="133"/>
      <c r="U21" s="123">
        <f t="shared" si="2"/>
        <v>0</v>
      </c>
      <c r="V21" s="105">
        <v>1</v>
      </c>
      <c r="W21" s="124" t="str">
        <f>IF(ISBLANK(X21),"",LARGE(W11:W20,1)+1)</f>
        <v/>
      </c>
      <c r="X21" s="46"/>
      <c r="Y21" s="46"/>
      <c r="Z21" s="46"/>
      <c r="AA21" s="46"/>
      <c r="AB21" s="46"/>
      <c r="AC21" s="46"/>
      <c r="AD21" s="46"/>
      <c r="AE21" s="46"/>
      <c r="AF21" s="45" t="str">
        <f>IF(ISBLANK(AG21),"",LARGE(AF11:AF20,1)+1)</f>
        <v/>
      </c>
      <c r="AG21" s="46"/>
      <c r="AH21" s="46"/>
      <c r="AI21" s="46"/>
      <c r="AJ21" s="46"/>
      <c r="AK21" s="46"/>
      <c r="AL21" s="46"/>
      <c r="AM21" s="46"/>
      <c r="AN21" s="50"/>
      <c r="AP21" s="141">
        <v>2</v>
      </c>
      <c r="AQ21" s="107">
        <v>3</v>
      </c>
      <c r="AR21" s="108">
        <v>0.5</v>
      </c>
      <c r="AS21" s="109">
        <v>30</v>
      </c>
      <c r="AT21" s="110">
        <v>60</v>
      </c>
      <c r="AU21" s="111">
        <v>25</v>
      </c>
      <c r="AV21" s="142" t="s">
        <v>77</v>
      </c>
      <c r="AW21" s="5"/>
      <c r="AX21" s="1077" t="s">
        <v>78</v>
      </c>
      <c r="AY21" s="1077"/>
      <c r="BA21" s="31" t="s">
        <v>79</v>
      </c>
    </row>
    <row r="22" spans="1:55" ht="16.5" customHeight="1" x14ac:dyDescent="0.25">
      <c r="A22" s="112"/>
      <c r="C22" s="105">
        <v>1</v>
      </c>
      <c r="D22" s="129"/>
      <c r="E22" s="107"/>
      <c r="F22" s="108"/>
      <c r="G22" s="130"/>
      <c r="H22" s="131"/>
      <c r="I22" s="111"/>
      <c r="J22" s="143"/>
      <c r="K22" s="113">
        <f t="shared" si="0"/>
        <v>0</v>
      </c>
      <c r="L22" s="114">
        <f>IF(ISTEXT(D22),D22,IF(ISBLANK(D22),0,(D22/E16*N14)))</f>
        <v>0</v>
      </c>
      <c r="M22" s="115"/>
      <c r="N22" s="116">
        <f>IF(K22=0,0,IF(E22&gt;0,(K22/E16)*N14,IF(K22=0,0,IF(F22&gt;0,(K22/E16)*N14,IF(K22=0,0,IF(G22&gt;0,(K22/E16)*N14,IF(K22=0,0,IF(H22&gt;0,(K22/E16)*N14,0))))))))</f>
        <v>0</v>
      </c>
      <c r="O22" s="117" t="str">
        <f t="shared" si="1"/>
        <v/>
      </c>
      <c r="P22" s="118">
        <f>IF(E22&gt;0,(N22/1000)/E16*N14,IF(F22&gt;0,N22,IF(G22&gt;0,N22/100,IF(H22&gt;0,N22/1000,0))))</f>
        <v>0</v>
      </c>
      <c r="Q22" s="132">
        <f>IF(P22=0,0,P22/P59)</f>
        <v>0</v>
      </c>
      <c r="R22" s="120">
        <f>IF(K22=0,0,IF(I22&gt;0,(K22/1000/E16)*N14,0))</f>
        <v>0</v>
      </c>
      <c r="S22" s="121">
        <f>IF(R22=0,0,R22/R59)</f>
        <v>0</v>
      </c>
      <c r="T22" s="133"/>
      <c r="U22" s="123">
        <f t="shared" si="2"/>
        <v>0</v>
      </c>
      <c r="V22" s="105">
        <v>1</v>
      </c>
      <c r="W22" s="124" t="str">
        <f>IF(ISBLANK(X22),"",LARGE(W11:W21,1)+1)</f>
        <v/>
      </c>
      <c r="X22" s="46"/>
      <c r="Y22" s="46"/>
      <c r="Z22" s="46"/>
      <c r="AA22" s="46"/>
      <c r="AB22" s="46"/>
      <c r="AC22" s="46"/>
      <c r="AD22" s="46"/>
      <c r="AE22" s="46"/>
      <c r="AF22" s="45" t="str">
        <f>IF(ISBLANK(AG22),"",LARGE(AF11:AF21,1)+1)</f>
        <v/>
      </c>
      <c r="AG22" s="46"/>
      <c r="AH22" s="46"/>
      <c r="AI22" s="46"/>
      <c r="AJ22" s="46"/>
      <c r="AK22" s="46"/>
      <c r="AL22" s="46"/>
      <c r="AM22" s="46"/>
      <c r="AN22" s="50"/>
      <c r="AP22" s="144"/>
      <c r="AQ22" s="145" t="s">
        <v>80</v>
      </c>
      <c r="AR22" s="145" t="s">
        <v>81</v>
      </c>
      <c r="AS22" s="145" t="s">
        <v>82</v>
      </c>
      <c r="AT22" s="145" t="s">
        <v>83</v>
      </c>
      <c r="AU22" s="145" t="s">
        <v>84</v>
      </c>
      <c r="AV22" s="146"/>
      <c r="AW22" s="5"/>
      <c r="AX22" s="1077"/>
      <c r="AY22" s="1077"/>
      <c r="BA22" s="31"/>
    </row>
    <row r="23" spans="1:55" ht="15.75" x14ac:dyDescent="0.25">
      <c r="A23" s="112"/>
      <c r="C23" s="105">
        <v>1</v>
      </c>
      <c r="D23" s="129"/>
      <c r="E23" s="107"/>
      <c r="F23" s="108"/>
      <c r="G23" s="130"/>
      <c r="H23" s="131"/>
      <c r="I23" s="111"/>
      <c r="J23" s="112"/>
      <c r="K23" s="113">
        <f t="shared" si="0"/>
        <v>0</v>
      </c>
      <c r="L23" s="114">
        <f>IF(ISTEXT(D23),D23,IF(ISBLANK(D23),0,(D23/E16*N14)))</f>
        <v>0</v>
      </c>
      <c r="M23" s="115"/>
      <c r="N23" s="116">
        <f>IF(K23=0,0,IF(E23&gt;0,(K23/E16)*N14,IF(K23=0,0,IF(F23&gt;0,(K23/E16)*N14,IF(K23=0,0,IF(G23&gt;0,(K23/E16)*N14,IF(K23=0,0,IF(H23&gt;0,(K23/E16)*N14,0))))))))</f>
        <v>0</v>
      </c>
      <c r="O23" s="117" t="str">
        <f t="shared" si="1"/>
        <v/>
      </c>
      <c r="P23" s="118">
        <f>IF(E23&gt;0,(N23/1000)/E16*N14,IF(F23&gt;0,N23,IF(G23&gt;0,N23/100,IF(H23&gt;0,N23/1000,0))))</f>
        <v>0</v>
      </c>
      <c r="Q23" s="132">
        <f>IF(P23=0,0,P23/P59)</f>
        <v>0</v>
      </c>
      <c r="R23" s="120">
        <f>IF(K23=0,0,IF(I23&gt;0,(K23/1000/E16)*N14,0))</f>
        <v>0</v>
      </c>
      <c r="S23" s="121">
        <f>IF(R23=0,0,R23/R59)</f>
        <v>0</v>
      </c>
      <c r="T23" s="133"/>
      <c r="U23" s="123">
        <f t="shared" si="2"/>
        <v>0</v>
      </c>
      <c r="V23" s="105">
        <v>1</v>
      </c>
      <c r="W23" s="124" t="str">
        <f>IF(ISBLANK(X23),"",LARGE(W11:W22,1)+1)</f>
        <v/>
      </c>
      <c r="X23" s="46"/>
      <c r="Y23" s="46"/>
      <c r="Z23" s="46"/>
      <c r="AA23" s="46"/>
      <c r="AB23" s="46"/>
      <c r="AC23" s="46"/>
      <c r="AD23" s="46"/>
      <c r="AE23" s="46"/>
      <c r="AF23" s="45" t="str">
        <f>IF(ISBLANK(AG23),"",LARGE(AF11:AF22,1)+1)</f>
        <v/>
      </c>
      <c r="AG23" s="46"/>
      <c r="AH23" s="46"/>
      <c r="AI23" s="46"/>
      <c r="AJ23" s="46"/>
      <c r="AK23" s="46"/>
      <c r="AL23" s="46"/>
      <c r="AM23" s="46"/>
      <c r="AN23" s="50"/>
      <c r="AP23" s="1078" t="s">
        <v>85</v>
      </c>
      <c r="AQ23" s="1079"/>
      <c r="AR23" s="1079"/>
      <c r="AS23" s="1079"/>
      <c r="AT23" s="1079"/>
      <c r="AU23" s="1079"/>
      <c r="AV23" s="1080"/>
      <c r="AW23" s="5"/>
      <c r="AX23" s="1081" t="s">
        <v>86</v>
      </c>
      <c r="AY23" s="1081"/>
      <c r="BA23" s="31" t="s">
        <v>87</v>
      </c>
    </row>
    <row r="24" spans="1:55" ht="16.5" customHeight="1" x14ac:dyDescent="0.25">
      <c r="A24" s="112"/>
      <c r="C24" s="105">
        <v>1</v>
      </c>
      <c r="D24" s="129"/>
      <c r="E24" s="107"/>
      <c r="F24" s="108"/>
      <c r="G24" s="130"/>
      <c r="H24" s="131"/>
      <c r="I24" s="111"/>
      <c r="J24" s="143"/>
      <c r="K24" s="113">
        <f t="shared" si="0"/>
        <v>0</v>
      </c>
      <c r="L24" s="114">
        <f>IF(ISTEXT(D24),D24,IF(ISBLANK(D24),0,(D24/E16*N14)))</f>
        <v>0</v>
      </c>
      <c r="M24" s="115"/>
      <c r="N24" s="116">
        <f>IF(K24=0,0,IF(E24&gt;0,(K24/E16)*N14,IF(K24=0,0,IF(F24&gt;0,(K24/E16)*N14,IF(K24=0,0,IF(G24&gt;0,(K24/E16)*N14,IF(K24=0,0,IF(H24&gt;0,(K24/E16)*N14,0))))))))</f>
        <v>0</v>
      </c>
      <c r="O24" s="117" t="str">
        <f t="shared" si="1"/>
        <v/>
      </c>
      <c r="P24" s="118">
        <f>IF(E24&gt;0,(N24/1000)/E16*N14,IF(F24&gt;0,N24,IF(G24&gt;0,N24/100,IF(H24&gt;0,N24/1000,0))))</f>
        <v>0</v>
      </c>
      <c r="Q24" s="132">
        <f>IF(P24=0,0,P24/P59)</f>
        <v>0</v>
      </c>
      <c r="R24" s="120">
        <f>IF(K24=0,0,IF(I24&gt;0,(K24/1000/E16)*N14,0))</f>
        <v>0</v>
      </c>
      <c r="S24" s="121">
        <f>IF(R24=0,0,R24/R59)</f>
        <v>0</v>
      </c>
      <c r="T24" s="133"/>
      <c r="U24" s="123">
        <f t="shared" si="2"/>
        <v>0</v>
      </c>
      <c r="V24" s="105">
        <v>1</v>
      </c>
      <c r="W24" s="124" t="str">
        <f>IF(ISBLANK(X24),"",LARGE(W11:W23,1)+1)</f>
        <v/>
      </c>
      <c r="X24" s="46"/>
      <c r="Y24" s="46"/>
      <c r="Z24" s="46"/>
      <c r="AA24" s="46"/>
      <c r="AB24" s="46"/>
      <c r="AC24" s="46"/>
      <c r="AD24" s="46"/>
      <c r="AE24" s="46"/>
      <c r="AF24" s="45" t="str">
        <f>IF(ISBLANK(AG24),"",LARGE(AF11:AF23,1)+1)</f>
        <v/>
      </c>
      <c r="AG24" s="46"/>
      <c r="AH24" s="46"/>
      <c r="AI24" s="46"/>
      <c r="AJ24" s="46"/>
      <c r="AK24" s="46"/>
      <c r="AL24" s="46"/>
      <c r="AM24" s="46"/>
      <c r="AN24" s="50"/>
      <c r="AP24" s="1078"/>
      <c r="AQ24" s="1079"/>
      <c r="AR24" s="1079"/>
      <c r="AS24" s="1079"/>
      <c r="AT24" s="1079"/>
      <c r="AU24" s="1079"/>
      <c r="AV24" s="1080"/>
      <c r="AW24" s="5"/>
      <c r="AX24" s="1081"/>
      <c r="AY24" s="1081"/>
      <c r="BA24" s="31" t="s">
        <v>88</v>
      </c>
    </row>
    <row r="25" spans="1:55" ht="15.75" customHeight="1" x14ac:dyDescent="0.25">
      <c r="A25" s="112"/>
      <c r="C25" s="105">
        <v>1</v>
      </c>
      <c r="D25" s="129"/>
      <c r="E25" s="107"/>
      <c r="F25" s="108"/>
      <c r="G25" s="130"/>
      <c r="H25" s="131"/>
      <c r="I25" s="111"/>
      <c r="J25" s="112"/>
      <c r="K25" s="113">
        <f t="shared" si="0"/>
        <v>0</v>
      </c>
      <c r="L25" s="114">
        <f>IF(ISTEXT(D25),D25,IF(ISBLANK(D25),0,(D25/E16*N14)))</f>
        <v>0</v>
      </c>
      <c r="M25" s="115"/>
      <c r="N25" s="116">
        <f>IF(K25=0,0,IF(E25&gt;0,(K25/E16)*N14,IF(K25=0,0,IF(F25&gt;0,(K25/E16)*N14,IF(K25=0,0,IF(G25&gt;0,(K25/E16)*N14,IF(K25=0,0,IF(H25&gt;0,(K25/E16)*N14,0))))))))</f>
        <v>0</v>
      </c>
      <c r="O25" s="117" t="str">
        <f t="shared" si="1"/>
        <v/>
      </c>
      <c r="P25" s="118">
        <f>IF(E25&gt;0,(N25/1000)/E16*N14,IF(F25&gt;0,N25,IF(G25&gt;0,N25/100,IF(H25&gt;0,N25/1000,0))))</f>
        <v>0</v>
      </c>
      <c r="Q25" s="132">
        <f>IF(P25=0,0,P25/P59)</f>
        <v>0</v>
      </c>
      <c r="R25" s="120">
        <f>IF(K25=0,0,IF(I25&gt;0,(K25/1000/E16)*N14,0))</f>
        <v>0</v>
      </c>
      <c r="S25" s="121">
        <f>IF(R25=0,0,R25/R59)</f>
        <v>0</v>
      </c>
      <c r="T25" s="133"/>
      <c r="U25" s="123">
        <f t="shared" si="2"/>
        <v>0</v>
      </c>
      <c r="V25" s="105">
        <v>1</v>
      </c>
      <c r="W25" s="124" t="str">
        <f>IF(ISBLANK(X25),"",LARGE(W11:W24,1)+1)</f>
        <v/>
      </c>
      <c r="X25" s="46"/>
      <c r="Y25" s="46"/>
      <c r="Z25" s="46"/>
      <c r="AA25" s="46"/>
      <c r="AB25" s="46"/>
      <c r="AC25" s="46"/>
      <c r="AD25" s="46"/>
      <c r="AE25" s="46"/>
      <c r="AF25" s="45" t="str">
        <f>IF(ISBLANK(AG25),"",LARGE(AF11:AF24,1)+1)</f>
        <v/>
      </c>
      <c r="AG25" s="46"/>
      <c r="AH25" s="46"/>
      <c r="AI25" s="46"/>
      <c r="AJ25" s="46"/>
      <c r="AK25" s="46"/>
      <c r="AL25" s="46"/>
      <c r="AM25" s="46"/>
      <c r="AN25" s="50"/>
      <c r="AP25" s="103" t="s">
        <v>89</v>
      </c>
      <c r="AQ25" s="42"/>
      <c r="AR25" s="42"/>
      <c r="AS25" s="42"/>
      <c r="AT25" s="42"/>
      <c r="AU25" s="42"/>
      <c r="AV25" s="104"/>
      <c r="AW25" s="5"/>
      <c r="AX25" s="1082" t="s">
        <v>90</v>
      </c>
      <c r="AY25" s="1082"/>
      <c r="BA25" s="31" t="s">
        <v>91</v>
      </c>
    </row>
    <row r="26" spans="1:55" ht="15.75" x14ac:dyDescent="0.25">
      <c r="A26" s="112"/>
      <c r="C26" s="105">
        <v>1</v>
      </c>
      <c r="D26" s="129"/>
      <c r="E26" s="107"/>
      <c r="F26" s="108"/>
      <c r="G26" s="130"/>
      <c r="H26" s="131"/>
      <c r="I26" s="111"/>
      <c r="J26" s="112"/>
      <c r="K26" s="113">
        <f t="shared" si="0"/>
        <v>0</v>
      </c>
      <c r="L26" s="114">
        <f>IF(ISTEXT(D26),D26,IF(ISBLANK(D26),0,(D26/E16*N14)))</f>
        <v>0</v>
      </c>
      <c r="M26" s="115"/>
      <c r="N26" s="116">
        <f>IF(K26=0,0,IF(E26&gt;0,(K26/E16)*N14,IF(K26=0,0,IF(F26&gt;0,(K26/E16)*N14,IF(K26=0,0,IF(G26&gt;0,(K26/E16)*N14,IF(K26=0,0,IF(H26&gt;0,(K26/E16)*N14,0))))))))</f>
        <v>0</v>
      </c>
      <c r="O26" s="117" t="str">
        <f t="shared" si="1"/>
        <v/>
      </c>
      <c r="P26" s="118">
        <f>IF(E26&gt;0,(N26/1000)/E16*N14,IF(F26&gt;0,N26,IF(G26&gt;0,N26/100,IF(H26&gt;0,N26/1000,0))))</f>
        <v>0</v>
      </c>
      <c r="Q26" s="132">
        <f>IF(P26=0,0,P26/P59)</f>
        <v>0</v>
      </c>
      <c r="R26" s="120">
        <f>IF(K26=0,0,IF(I26&gt;0,(K26/1000/E16)*N14,0))</f>
        <v>0</v>
      </c>
      <c r="S26" s="121">
        <f>IF(R26=0,0,R26/R59)</f>
        <v>0</v>
      </c>
      <c r="T26" s="133"/>
      <c r="U26" s="123">
        <f t="shared" si="2"/>
        <v>0</v>
      </c>
      <c r="V26" s="105">
        <v>1</v>
      </c>
      <c r="W26" s="124" t="str">
        <f>IF(ISBLANK(X26),"",LARGE(W11:W25,1)+1)</f>
        <v/>
      </c>
      <c r="X26" s="46"/>
      <c r="Y26" s="46"/>
      <c r="Z26" s="46"/>
      <c r="AA26" s="46"/>
      <c r="AB26" s="46"/>
      <c r="AC26" s="46"/>
      <c r="AD26" s="46"/>
      <c r="AE26" s="46"/>
      <c r="AF26" s="45" t="str">
        <f>IF(ISBLANK(AG26),"",LARGE(AF11:AF25,1)+1)</f>
        <v/>
      </c>
      <c r="AG26" s="46"/>
      <c r="AH26" s="46"/>
      <c r="AI26" s="46"/>
      <c r="AJ26" s="46"/>
      <c r="AK26" s="46"/>
      <c r="AL26" s="46"/>
      <c r="AM26" s="46"/>
      <c r="AN26" s="50"/>
      <c r="AP26" s="125" t="s">
        <v>58</v>
      </c>
      <c r="AQ26" s="98" t="s">
        <v>64</v>
      </c>
      <c r="AR26" s="42"/>
      <c r="AS26" s="42"/>
      <c r="AT26" s="42"/>
      <c r="AU26" s="42"/>
      <c r="AV26" s="104"/>
      <c r="AW26" s="5"/>
      <c r="AX26" s="1082"/>
      <c r="AY26" s="1082"/>
      <c r="BA26" s="31" t="s">
        <v>92</v>
      </c>
    </row>
    <row r="27" spans="1:55" ht="15.75" x14ac:dyDescent="0.25">
      <c r="A27" s="112"/>
      <c r="C27" s="105">
        <v>1</v>
      </c>
      <c r="D27" s="129"/>
      <c r="E27" s="107"/>
      <c r="F27" s="108"/>
      <c r="G27" s="130"/>
      <c r="H27" s="131"/>
      <c r="I27" s="111"/>
      <c r="J27" s="112"/>
      <c r="K27" s="113">
        <f t="shared" si="0"/>
        <v>0</v>
      </c>
      <c r="L27" s="114">
        <f>IF(ISTEXT(D27),D27,IF(ISBLANK(D27),0,(D27/E16*N14)))</f>
        <v>0</v>
      </c>
      <c r="M27" s="115"/>
      <c r="N27" s="116">
        <f>IF(K27=0,0,IF(E27&gt;0,(K27/E16)*N14,IF(K27=0,0,IF(F27&gt;0,(K27/E16)*N14,IF(K27=0,0,IF(G27&gt;0,(K27/E16)*N14,IF(K27=0,0,IF(H27&gt;0,(K27/E16)*N14,0))))))))</f>
        <v>0</v>
      </c>
      <c r="O27" s="117" t="str">
        <f t="shared" si="1"/>
        <v/>
      </c>
      <c r="P27" s="118">
        <f>IF(E27&gt;0,(N27/1000)/E16*N14,IF(F27&gt;0,N27,IF(G27&gt;0,N27/100,IF(H27&gt;0,N27/1000,0))))</f>
        <v>0</v>
      </c>
      <c r="Q27" s="132">
        <f>IF(P27=0,0,P27/P59)</f>
        <v>0</v>
      </c>
      <c r="R27" s="120">
        <f>IF(K27=0,0,IF(I27&gt;0,(K27/1000/E16)*N14,0))</f>
        <v>0</v>
      </c>
      <c r="S27" s="121">
        <f>IF(R27=0,0,R27/R59)</f>
        <v>0</v>
      </c>
      <c r="T27" s="133"/>
      <c r="U27" s="123">
        <f t="shared" si="2"/>
        <v>0</v>
      </c>
      <c r="V27" s="105">
        <v>1</v>
      </c>
      <c r="W27" s="124" t="str">
        <f>IF(ISBLANK(X27),"",LARGE(W11:W26,1)+1)</f>
        <v/>
      </c>
      <c r="X27" s="46"/>
      <c r="Y27" s="46"/>
      <c r="Z27" s="46"/>
      <c r="AA27" s="46"/>
      <c r="AB27" s="46"/>
      <c r="AC27" s="46"/>
      <c r="AD27" s="46"/>
      <c r="AE27" s="46"/>
      <c r="AF27" s="45" t="str">
        <f>IF(ISBLANK(AG27),"",LARGE(AF11:AF26,1)+1)</f>
        <v/>
      </c>
      <c r="AG27" s="46"/>
      <c r="AH27" s="46"/>
      <c r="AI27" s="46"/>
      <c r="AJ27" s="46"/>
      <c r="AK27" s="46"/>
      <c r="AL27" s="46"/>
      <c r="AM27" s="46"/>
      <c r="AN27" s="50"/>
      <c r="AP27" s="147">
        <v>2</v>
      </c>
      <c r="AQ27" s="115" t="s">
        <v>93</v>
      </c>
      <c r="AR27" s="42"/>
      <c r="AS27" s="42"/>
      <c r="AT27" s="42"/>
      <c r="AU27" s="42"/>
      <c r="AV27" s="104"/>
      <c r="AW27" s="5"/>
      <c r="AX27" s="1083" t="s">
        <v>94</v>
      </c>
      <c r="AY27" s="1083"/>
    </row>
    <row r="28" spans="1:55" ht="15.75" x14ac:dyDescent="0.25">
      <c r="A28" s="112"/>
      <c r="C28" s="105">
        <v>1</v>
      </c>
      <c r="D28" s="129"/>
      <c r="E28" s="107"/>
      <c r="F28" s="108"/>
      <c r="G28" s="130"/>
      <c r="H28" s="131"/>
      <c r="I28" s="111"/>
      <c r="J28" s="112"/>
      <c r="K28" s="113">
        <f t="shared" si="0"/>
        <v>0</v>
      </c>
      <c r="L28" s="114">
        <f>IF(ISTEXT(D28),D28,IF(ISBLANK(D28),0,(D28/E16*N14)))</f>
        <v>0</v>
      </c>
      <c r="M28" s="115"/>
      <c r="N28" s="116">
        <f>IF(K28=0,0,IF(E28&gt;0,(K28/E16)*N14,IF(K28=0,0,IF(F28&gt;0,(K28/E16)*N14,IF(K28=0,0,IF(G28&gt;0,(K28/E16)*N14,IF(K28=0,0,IF(H28&gt;0,(K28/E16)*N14,0))))))))</f>
        <v>0</v>
      </c>
      <c r="O28" s="117" t="str">
        <f t="shared" si="1"/>
        <v/>
      </c>
      <c r="P28" s="118">
        <f>IF(E28&gt;0,(N28/1000)/E16*N14,IF(F28&gt;0,N28,IF(G28&gt;0,N28/100,IF(H28&gt;0,N28/1000,0))))</f>
        <v>0</v>
      </c>
      <c r="Q28" s="132">
        <f>IF(P28=0,0,P28/P59)</f>
        <v>0</v>
      </c>
      <c r="R28" s="120">
        <f>IF(K28=0,0,IF(I28&gt;0,(K28/1000/E16)*N14,0))</f>
        <v>0</v>
      </c>
      <c r="S28" s="121">
        <f>IF(R28=0,0,R28/R59)</f>
        <v>0</v>
      </c>
      <c r="T28" s="133"/>
      <c r="U28" s="123">
        <f t="shared" si="2"/>
        <v>0</v>
      </c>
      <c r="V28" s="105">
        <v>1</v>
      </c>
      <c r="W28" s="124" t="str">
        <f>IF(ISBLANK(X28),"",LARGE(W11:W27,1)+1)</f>
        <v/>
      </c>
      <c r="X28" s="46"/>
      <c r="Y28" s="46"/>
      <c r="Z28" s="46"/>
      <c r="AA28" s="46"/>
      <c r="AB28" s="46"/>
      <c r="AC28" s="46"/>
      <c r="AD28" s="46"/>
      <c r="AE28" s="46"/>
      <c r="AF28" s="45" t="str">
        <f>IF(ISBLANK(AG28),"",LARGE(AF11:AF27,1)+1)</f>
        <v/>
      </c>
      <c r="AG28" s="46"/>
      <c r="AH28" s="46"/>
      <c r="AI28" s="46"/>
      <c r="AJ28" s="46"/>
      <c r="AK28" s="46"/>
      <c r="AL28" s="46"/>
      <c r="AM28" s="46"/>
      <c r="AN28" s="50"/>
      <c r="AP28" s="144" t="s">
        <v>95</v>
      </c>
      <c r="AR28" s="42"/>
      <c r="AS28" s="42"/>
      <c r="AT28" s="42"/>
      <c r="AU28" s="42"/>
      <c r="AV28" s="104"/>
      <c r="AW28" s="5"/>
      <c r="AX28" s="1083"/>
      <c r="AY28" s="1083"/>
      <c r="BA28" s="148" t="s">
        <v>96</v>
      </c>
      <c r="BB28" s="148" t="s">
        <v>97</v>
      </c>
      <c r="BC28" s="148"/>
    </row>
    <row r="29" spans="1:55" ht="15.75" x14ac:dyDescent="0.25">
      <c r="A29" s="112"/>
      <c r="C29" s="105">
        <v>1</v>
      </c>
      <c r="D29" s="129"/>
      <c r="E29" s="107"/>
      <c r="F29" s="108"/>
      <c r="G29" s="130"/>
      <c r="H29" s="131"/>
      <c r="I29" s="111"/>
      <c r="J29" s="112"/>
      <c r="K29" s="113">
        <f t="shared" si="0"/>
        <v>0</v>
      </c>
      <c r="L29" s="114">
        <f>IF(ISTEXT(D29),D29,IF(ISBLANK(D29),0,(D29/E16*N14)))</f>
        <v>0</v>
      </c>
      <c r="M29" s="115"/>
      <c r="N29" s="116">
        <f>IF(K29=0,0,IF(E29&gt;0,(K29/E16)*N14,IF(K29=0,0,IF(F29&gt;0,(K29/E16)*N14,IF(K29=0,0,IF(G29&gt;0,(K29/E16)*N14,IF(K29=0,0,IF(H29&gt;0,(K29/E16)*N14,0))))))))</f>
        <v>0</v>
      </c>
      <c r="O29" s="117" t="str">
        <f t="shared" si="1"/>
        <v/>
      </c>
      <c r="P29" s="118">
        <f>IF(E29&gt;0,(N29/1000)/E16*N14,IF(F29&gt;0,N29,IF(G29&gt;0,N29/100,IF(H29&gt;0,N29/1000,0))))</f>
        <v>0</v>
      </c>
      <c r="Q29" s="132">
        <f>IF(P29=0,0,P29/P59)</f>
        <v>0</v>
      </c>
      <c r="R29" s="120">
        <f>IF(K29=0,0,IF(I29&gt;0,(K29/1000/E16)*N14,0))</f>
        <v>0</v>
      </c>
      <c r="S29" s="121">
        <f>IF(R29=0,0,R29/R59)</f>
        <v>0</v>
      </c>
      <c r="T29" s="133"/>
      <c r="U29" s="123">
        <f t="shared" si="2"/>
        <v>0</v>
      </c>
      <c r="V29" s="105">
        <v>1</v>
      </c>
      <c r="W29" s="124" t="str">
        <f>IF(ISBLANK(X29),"",LARGE(W11:W28,1)+1)</f>
        <v/>
      </c>
      <c r="X29" s="46"/>
      <c r="Y29" s="46"/>
      <c r="Z29" s="46"/>
      <c r="AA29" s="46"/>
      <c r="AB29" s="46"/>
      <c r="AC29" s="46"/>
      <c r="AD29" s="46"/>
      <c r="AE29" s="46"/>
      <c r="AF29" s="45" t="str">
        <f>IF(ISBLANK(AG29),"",LARGE(AF11:AF28,1)+1)</f>
        <v/>
      </c>
      <c r="AG29" s="46"/>
      <c r="AH29" s="46"/>
      <c r="AI29" s="46"/>
      <c r="AJ29" s="46"/>
      <c r="AK29" s="46"/>
      <c r="AL29" s="46"/>
      <c r="AM29" s="46"/>
      <c r="AN29" s="50"/>
      <c r="AP29" s="125" t="s">
        <v>58</v>
      </c>
      <c r="AQ29" s="94" t="s">
        <v>63</v>
      </c>
      <c r="AR29" s="95" t="s">
        <v>64</v>
      </c>
      <c r="AS29" s="42"/>
      <c r="AT29" s="42"/>
      <c r="AU29" s="42"/>
      <c r="AV29" s="104"/>
      <c r="AW29" s="5"/>
      <c r="AX29" s="1084" t="s">
        <v>98</v>
      </c>
      <c r="AY29" s="1084"/>
      <c r="BA29" s="148" t="s">
        <v>99</v>
      </c>
      <c r="BB29" s="148" t="s">
        <v>100</v>
      </c>
      <c r="BC29" s="148"/>
    </row>
    <row r="30" spans="1:55" ht="18.75" customHeight="1" x14ac:dyDescent="0.25">
      <c r="A30" s="112"/>
      <c r="C30" s="105">
        <v>1</v>
      </c>
      <c r="D30" s="129"/>
      <c r="E30" s="107"/>
      <c r="F30" s="108"/>
      <c r="G30" s="130"/>
      <c r="H30" s="131"/>
      <c r="I30" s="111"/>
      <c r="J30" s="112"/>
      <c r="K30" s="113">
        <f t="shared" si="0"/>
        <v>0</v>
      </c>
      <c r="L30" s="114">
        <f>IF(ISTEXT(D30),D30,IF(ISBLANK(D30),0,(D30/E16*N14)))</f>
        <v>0</v>
      </c>
      <c r="M30" s="115"/>
      <c r="N30" s="116">
        <f>IF(K30=0,0,IF(E30&gt;0,(K30/E16)*N14,IF(K30=0,0,IF(F30&gt;0,(K30/E16)*N14,IF(K30=0,0,IF(G30&gt;0,(K30/E16)*N14,IF(K30=0,0,IF(H30&gt;0,(K30/E16)*N14,0))))))))</f>
        <v>0</v>
      </c>
      <c r="O30" s="117" t="str">
        <f t="shared" si="1"/>
        <v/>
      </c>
      <c r="P30" s="118">
        <f>IF(E30&gt;0,(N30/1000)/E16*N14,IF(F30&gt;0,N30,IF(G30&gt;0,N30/100,IF(H30&gt;0,N30/1000,0))))</f>
        <v>0</v>
      </c>
      <c r="Q30" s="132">
        <f>IF(P30=0,0,P30/P59)</f>
        <v>0</v>
      </c>
      <c r="R30" s="120">
        <f>IF(K30=0,0,IF(I30&gt;0,(K30/1000/E16)*N14,0))</f>
        <v>0</v>
      </c>
      <c r="S30" s="121">
        <f>IF(R30=0,0,R30/R59)</f>
        <v>0</v>
      </c>
      <c r="T30" s="133"/>
      <c r="U30" s="123">
        <f t="shared" si="2"/>
        <v>0</v>
      </c>
      <c r="V30" s="105">
        <v>1</v>
      </c>
      <c r="W30" s="124" t="str">
        <f>IF(ISBLANK(X30),"",LARGE(W11:W29,1)+1)</f>
        <v/>
      </c>
      <c r="X30" s="46"/>
      <c r="Y30" s="46"/>
      <c r="Z30" s="149"/>
      <c r="AA30" s="149"/>
      <c r="AB30" s="149"/>
      <c r="AC30" s="149"/>
      <c r="AD30" s="149"/>
      <c r="AE30" s="149"/>
      <c r="AF30" s="45" t="str">
        <f>IF(ISBLANK(AG30),"",LARGE(AF11:AF29,1)+1)</f>
        <v/>
      </c>
      <c r="AG30" s="46"/>
      <c r="AH30" s="46"/>
      <c r="AI30" s="149"/>
      <c r="AJ30" s="149"/>
      <c r="AK30" s="149"/>
      <c r="AL30" s="149"/>
      <c r="AM30" s="149"/>
      <c r="AN30" s="150"/>
      <c r="AP30" s="147">
        <v>2</v>
      </c>
      <c r="AQ30" s="151">
        <v>50</v>
      </c>
      <c r="AR30" s="152" t="s">
        <v>93</v>
      </c>
      <c r="AS30" s="42"/>
      <c r="AT30" s="42"/>
      <c r="AU30" s="42"/>
      <c r="AV30" s="104"/>
      <c r="AW30" s="5"/>
      <c r="AX30" s="1084"/>
      <c r="AY30" s="1084"/>
      <c r="BA30" s="148" t="s">
        <v>101</v>
      </c>
      <c r="BB30" s="148" t="s">
        <v>102</v>
      </c>
      <c r="BC30" s="148"/>
    </row>
    <row r="31" spans="1:55" ht="15.75" customHeight="1" x14ac:dyDescent="0.25">
      <c r="A31" s="112"/>
      <c r="C31" s="105">
        <v>1</v>
      </c>
      <c r="D31" s="129"/>
      <c r="E31" s="107"/>
      <c r="F31" s="108"/>
      <c r="G31" s="130"/>
      <c r="H31" s="131"/>
      <c r="I31" s="111"/>
      <c r="J31" s="112"/>
      <c r="K31" s="113">
        <f t="shared" si="0"/>
        <v>0</v>
      </c>
      <c r="L31" s="114">
        <f>IF(ISTEXT(D31),D31,IF(ISBLANK(D31),0,(D31/E16*N14)))</f>
        <v>0</v>
      </c>
      <c r="M31" s="115"/>
      <c r="N31" s="116">
        <f>IF(K31=0,0,IF(E31&gt;0,(K31/E16)*N14,IF(K31=0,0,IF(F31&gt;0,(K31/E16)*N14,IF(K31=0,0,IF(G31&gt;0,(K31/E16)*N14,IF(K31=0,0,IF(H31&gt;0,(K31/E16)*N14,0))))))))</f>
        <v>0</v>
      </c>
      <c r="O31" s="117" t="str">
        <f t="shared" si="1"/>
        <v/>
      </c>
      <c r="P31" s="118">
        <f>IF(E31&gt;0,(N31/1000)/E16*N14,IF(F31&gt;0,N31,IF(G31&gt;0,N31/100,IF(H31&gt;0,N31/1000,0))))</f>
        <v>0</v>
      </c>
      <c r="Q31" s="132">
        <f>IF(P31=0,0,P31/P59)</f>
        <v>0</v>
      </c>
      <c r="R31" s="120">
        <f>IF(K31=0,0,IF(I31&gt;0,(K31/1000/E16)*N14,0))</f>
        <v>0</v>
      </c>
      <c r="S31" s="121">
        <f>IF(R31=0,0,R31/R59)</f>
        <v>0</v>
      </c>
      <c r="T31" s="133"/>
      <c r="U31" s="123">
        <f t="shared" si="2"/>
        <v>0</v>
      </c>
      <c r="V31" s="105">
        <v>1</v>
      </c>
      <c r="W31" s="124" t="str">
        <f>IF(ISBLANK(X31),"",LARGE(W11:W30,1)+1)</f>
        <v/>
      </c>
      <c r="X31" s="46"/>
      <c r="Y31" s="46"/>
      <c r="Z31" s="46"/>
      <c r="AA31" s="46"/>
      <c r="AB31" s="46"/>
      <c r="AC31" s="46"/>
      <c r="AD31" s="46"/>
      <c r="AE31" s="46"/>
      <c r="AF31" s="45" t="str">
        <f>IF(ISBLANK(AG31),"",LARGE(AF11:AF30,1)+1)</f>
        <v/>
      </c>
      <c r="AG31" s="46"/>
      <c r="AH31" s="46"/>
      <c r="AI31" s="46"/>
      <c r="AJ31" s="46"/>
      <c r="AK31" s="46"/>
      <c r="AL31" s="46"/>
      <c r="AM31" s="46"/>
      <c r="AN31" s="50"/>
      <c r="AP31" s="147">
        <v>3</v>
      </c>
      <c r="AQ31" s="151">
        <v>20</v>
      </c>
      <c r="AR31" s="152" t="s">
        <v>103</v>
      </c>
      <c r="AS31" s="42"/>
      <c r="AT31" s="42"/>
      <c r="AU31" s="42"/>
      <c r="AV31" s="104"/>
      <c r="AW31" s="5"/>
      <c r="AX31" s="1064" t="s">
        <v>104</v>
      </c>
      <c r="AY31" s="1064"/>
      <c r="BA31" s="148" t="s">
        <v>105</v>
      </c>
      <c r="BB31" s="148" t="s">
        <v>106</v>
      </c>
      <c r="BC31" s="148"/>
    </row>
    <row r="32" spans="1:55" ht="15.75" customHeight="1" x14ac:dyDescent="0.25">
      <c r="A32" s="112"/>
      <c r="C32" s="105">
        <v>1</v>
      </c>
      <c r="D32" s="129"/>
      <c r="E32" s="107"/>
      <c r="F32" s="108"/>
      <c r="G32" s="130"/>
      <c r="H32" s="131"/>
      <c r="I32" s="111"/>
      <c r="J32" s="112"/>
      <c r="K32" s="113">
        <f t="shared" si="0"/>
        <v>0</v>
      </c>
      <c r="L32" s="114">
        <f>IF(ISTEXT(D32),D32,IF(ISBLANK(D32),0,(D32/E16*N14)))</f>
        <v>0</v>
      </c>
      <c r="M32" s="115"/>
      <c r="N32" s="116">
        <f>IF(K32=0,0,IF(E32&gt;0,(K32/E16)*N14,IF(K32=0,0,IF(F32&gt;0,(K32/E16)*N14,IF(K32=0,0,IF(G32&gt;0,(K32/E16)*N14,IF(K32=0,0,IF(H32&gt;0,(K32/E16)*N14,0))))))))</f>
        <v>0</v>
      </c>
      <c r="O32" s="117" t="str">
        <f t="shared" si="1"/>
        <v/>
      </c>
      <c r="P32" s="118">
        <f>IF(E32&gt;0,(N32/1000)/E16*N14,IF(F32&gt;0,N32,IF(G32&gt;0,N32/100,IF(H32&gt;0,N32/1000,0))))</f>
        <v>0</v>
      </c>
      <c r="Q32" s="132">
        <f>IF(P32=0,0,P32/P59)</f>
        <v>0</v>
      </c>
      <c r="R32" s="120">
        <f>IF(K32=0,0,IF(I32&gt;0,(K32/1000/E16)*N14,0))</f>
        <v>0</v>
      </c>
      <c r="S32" s="121">
        <f>IF(R32=0,0,R32/R59)</f>
        <v>0</v>
      </c>
      <c r="T32" s="133"/>
      <c r="U32" s="123">
        <f t="shared" si="2"/>
        <v>0</v>
      </c>
      <c r="V32" s="105">
        <v>1</v>
      </c>
      <c r="W32" s="124" t="str">
        <f>IF(ISBLANK(X32),"",LARGE(W11:W31,1)+1)</f>
        <v/>
      </c>
      <c r="X32" s="46"/>
      <c r="Y32" s="46"/>
      <c r="Z32" s="46"/>
      <c r="AA32" s="46"/>
      <c r="AB32" s="46"/>
      <c r="AC32" s="46"/>
      <c r="AD32" s="46"/>
      <c r="AE32" s="46"/>
      <c r="AF32" s="45" t="str">
        <f>IF(ISBLANK(AG32),"",LARGE(AF11:AF31,1)+1)</f>
        <v/>
      </c>
      <c r="AG32" s="46"/>
      <c r="AH32" s="46"/>
      <c r="AI32" s="46"/>
      <c r="AJ32" s="46"/>
      <c r="AK32" s="46"/>
      <c r="AL32" s="46"/>
      <c r="AM32" s="46"/>
      <c r="AN32" s="50"/>
      <c r="AP32" s="103"/>
      <c r="AQ32" s="42" t="s">
        <v>107</v>
      </c>
      <c r="AR32" s="42"/>
      <c r="AS32" s="42"/>
      <c r="AT32" s="42"/>
      <c r="AU32" s="42"/>
      <c r="AV32" s="104"/>
      <c r="AW32" s="5"/>
      <c r="AX32" s="1064"/>
      <c r="AY32" s="1064"/>
      <c r="BA32" s="148" t="s">
        <v>108</v>
      </c>
      <c r="BB32" s="148" t="s">
        <v>109</v>
      </c>
      <c r="BC32" s="148"/>
    </row>
    <row r="33" spans="1:55" ht="15.75" x14ac:dyDescent="0.25">
      <c r="A33" s="112"/>
      <c r="C33" s="105">
        <v>1</v>
      </c>
      <c r="D33" s="129"/>
      <c r="E33" s="107"/>
      <c r="F33" s="108"/>
      <c r="G33" s="130"/>
      <c r="H33" s="131"/>
      <c r="I33" s="111"/>
      <c r="J33" s="112"/>
      <c r="K33" s="113">
        <f t="shared" si="0"/>
        <v>0</v>
      </c>
      <c r="L33" s="114">
        <f>IF(ISTEXT(D33),D33,IF(ISBLANK(D33),0,(D33/E16*N14)))</f>
        <v>0</v>
      </c>
      <c r="M33" s="115"/>
      <c r="N33" s="116">
        <f>IF(K33=0,0,IF(E33&gt;0,(K33/E16)*N14,IF(K33=0,0,IF(F33&gt;0,(K33/E16)*N14,IF(K33=0,0,IF(G33&gt;0,(K33/E16)*N14,IF(K33=0,0,IF(H33&gt;0,(K33/E16)*N14,0))))))))</f>
        <v>0</v>
      </c>
      <c r="O33" s="117" t="str">
        <f t="shared" si="1"/>
        <v/>
      </c>
      <c r="P33" s="118">
        <f>IF(E33&gt;0,(N33/1000)/E16*N14,IF(F33&gt;0,N33,IF(G33&gt;0,N33/100,IF(H33&gt;0,N33/1000,0))))</f>
        <v>0</v>
      </c>
      <c r="Q33" s="132">
        <f>IF(P33=0,0,P33/P59)</f>
        <v>0</v>
      </c>
      <c r="R33" s="120">
        <f>IF(K33=0,0,IF(I33&gt;0,(K33/1000/E16)*N14,0))</f>
        <v>0</v>
      </c>
      <c r="S33" s="121">
        <f>IF(R33=0,0,R33/R59)</f>
        <v>0</v>
      </c>
      <c r="T33" s="133"/>
      <c r="U33" s="123">
        <f t="shared" si="2"/>
        <v>0</v>
      </c>
      <c r="V33" s="105">
        <v>1</v>
      </c>
      <c r="W33" s="124" t="str">
        <f>IF(ISBLANK(X33),"",LARGE(W11:W32,1)+1)</f>
        <v/>
      </c>
      <c r="X33" s="46"/>
      <c r="Y33" s="46"/>
      <c r="Z33" s="46"/>
      <c r="AA33" s="46"/>
      <c r="AB33" s="46"/>
      <c r="AC33" s="46"/>
      <c r="AD33" s="46"/>
      <c r="AE33" s="46"/>
      <c r="AF33" s="45" t="str">
        <f>IF(ISBLANK(AG33),"",LARGE(AF11:AF32,1)+1)</f>
        <v/>
      </c>
      <c r="AG33" s="46"/>
      <c r="AH33" s="46"/>
      <c r="AI33" s="46"/>
      <c r="AJ33" s="46"/>
      <c r="AK33" s="46"/>
      <c r="AL33" s="46"/>
      <c r="AM33" s="46"/>
      <c r="AN33" s="50"/>
      <c r="AP33" s="103"/>
      <c r="AQ33" s="42"/>
      <c r="AR33" s="42"/>
      <c r="AS33" s="42"/>
      <c r="AT33" s="42"/>
      <c r="AU33" s="42"/>
      <c r="AV33" s="104"/>
      <c r="AW33" s="5"/>
      <c r="AX33" s="1085" t="s">
        <v>110</v>
      </c>
      <c r="AY33" s="1085"/>
      <c r="BA33" s="148" t="s">
        <v>111</v>
      </c>
      <c r="BB33" s="148" t="s">
        <v>112</v>
      </c>
      <c r="BC33" s="148"/>
    </row>
    <row r="34" spans="1:55" ht="15.75" customHeight="1" x14ac:dyDescent="0.25">
      <c r="A34" s="112"/>
      <c r="C34" s="105">
        <v>1</v>
      </c>
      <c r="D34" s="129"/>
      <c r="E34" s="107"/>
      <c r="F34" s="108"/>
      <c r="G34" s="130"/>
      <c r="H34" s="131"/>
      <c r="I34" s="111"/>
      <c r="J34" s="112"/>
      <c r="K34" s="113">
        <f t="shared" si="0"/>
        <v>0</v>
      </c>
      <c r="L34" s="114">
        <f>IF(ISTEXT(D34),D34,IF(ISBLANK(D34),0,(D34/E16*N14)))</f>
        <v>0</v>
      </c>
      <c r="M34" s="115"/>
      <c r="N34" s="116">
        <f>IF(K34=0,0,IF(E34&gt;0,(K34/E16)*N14,IF(K34=0,0,IF(F34&gt;0,(K34/E16)*N14,IF(K34=0,0,IF(G34&gt;0,(K34/E16)*N14,IF(K34=0,0,IF(H34&gt;0,(K34/E16)*N14,0))))))))</f>
        <v>0</v>
      </c>
      <c r="O34" s="117" t="str">
        <f t="shared" si="1"/>
        <v/>
      </c>
      <c r="P34" s="118">
        <f>IF(E34&gt;0,(N34/1000)/E16*N14,IF(F34&gt;0,N34,IF(G34&gt;0,N34/100,IF(H34&gt;0,N34/1000,0))))</f>
        <v>0</v>
      </c>
      <c r="Q34" s="132">
        <f>IF(P34=0,0,P34/P59)</f>
        <v>0</v>
      </c>
      <c r="R34" s="120">
        <f>IF(K34=0,0,IF(I34&gt;0,(K34/1000/E16)*N14,0))</f>
        <v>0</v>
      </c>
      <c r="S34" s="121">
        <f>IF(R34=0,0,R34/R59)</f>
        <v>0</v>
      </c>
      <c r="T34" s="133"/>
      <c r="U34" s="123">
        <f t="shared" si="2"/>
        <v>0</v>
      </c>
      <c r="V34" s="105">
        <v>1</v>
      </c>
      <c r="W34" s="124" t="str">
        <f>IF(ISBLANK(X34),"",LARGE(W11:W33,1)+1)</f>
        <v/>
      </c>
      <c r="X34" s="46"/>
      <c r="Y34" s="46"/>
      <c r="Z34" s="46"/>
      <c r="AA34" s="46"/>
      <c r="AB34" s="46"/>
      <c r="AC34" s="46"/>
      <c r="AD34" s="46"/>
      <c r="AE34" s="46"/>
      <c r="AF34" s="45" t="str">
        <f>IF(ISBLANK(AG34),"",LARGE(AF11:AF33,1)+1)</f>
        <v/>
      </c>
      <c r="AG34" s="46"/>
      <c r="AH34" s="46"/>
      <c r="AI34" s="46"/>
      <c r="AJ34" s="46"/>
      <c r="AK34" s="46"/>
      <c r="AL34" s="46"/>
      <c r="AM34" s="46"/>
      <c r="AN34" s="50"/>
      <c r="AP34" s="1086" t="s">
        <v>113</v>
      </c>
      <c r="AQ34" s="1087"/>
      <c r="AR34" s="1087"/>
      <c r="AS34" s="1087"/>
      <c r="AT34" s="1087"/>
      <c r="AU34" s="1087"/>
      <c r="AV34" s="1088"/>
      <c r="AW34" s="5"/>
      <c r="AX34" s="1085"/>
      <c r="AY34" s="1085"/>
      <c r="BA34" s="148" t="s">
        <v>114</v>
      </c>
      <c r="BB34" s="148" t="s">
        <v>115</v>
      </c>
      <c r="BC34" s="148"/>
    </row>
    <row r="35" spans="1:55" ht="15.75" customHeight="1" x14ac:dyDescent="0.25">
      <c r="A35" s="112"/>
      <c r="C35" s="105">
        <v>1</v>
      </c>
      <c r="D35" s="129"/>
      <c r="E35" s="107"/>
      <c r="F35" s="108"/>
      <c r="G35" s="130"/>
      <c r="H35" s="131"/>
      <c r="I35" s="111"/>
      <c r="J35" s="112"/>
      <c r="K35" s="113">
        <f t="shared" si="0"/>
        <v>0</v>
      </c>
      <c r="L35" s="114">
        <f>IF(ISTEXT(D35),D35,IF(ISBLANK(D35),0,(D35/E16*N14)))</f>
        <v>0</v>
      </c>
      <c r="M35" s="115"/>
      <c r="N35" s="116">
        <f>IF(K35=0,0,IF(E35&gt;0,(K35/E16)*N14,IF(K35=0,0,IF(F35&gt;0,(K35/E16)*N14,IF(K35=0,0,IF(G35&gt;0,(K35/E16)*N14,IF(K35=0,0,IF(H35&gt;0,(K35/E16)*N14,0))))))))</f>
        <v>0</v>
      </c>
      <c r="O35" s="117" t="str">
        <f t="shared" si="1"/>
        <v/>
      </c>
      <c r="P35" s="118">
        <f>IF(E35&gt;0,(N35/1000)/E16*N14,IF(F35&gt;0,N35,IF(G35&gt;0,N35/100,IF(H35&gt;0,N35/1000,0))))</f>
        <v>0</v>
      </c>
      <c r="Q35" s="132">
        <f>IF(P35=0,0,P35/P59)</f>
        <v>0</v>
      </c>
      <c r="R35" s="120">
        <f>IF(K35=0,0,IF(I35&gt;0,(K35/1000/E16)*N14,0))</f>
        <v>0</v>
      </c>
      <c r="S35" s="121">
        <f>IF(R35=0,0,R35/R59)</f>
        <v>0</v>
      </c>
      <c r="T35" s="133"/>
      <c r="U35" s="123">
        <f t="shared" si="2"/>
        <v>0</v>
      </c>
      <c r="V35" s="105">
        <v>1</v>
      </c>
      <c r="W35" s="124" t="str">
        <f>IF(ISBLANK(X35),"",LARGE(W11:W34,1)+1)</f>
        <v/>
      </c>
      <c r="X35" s="46"/>
      <c r="Y35" s="46"/>
      <c r="Z35" s="46"/>
      <c r="AA35" s="46"/>
      <c r="AB35" s="46"/>
      <c r="AC35" s="46"/>
      <c r="AD35" s="46"/>
      <c r="AE35" s="46"/>
      <c r="AF35" s="45" t="str">
        <f>IF(ISBLANK(AG35),"",LARGE(AF11:AF34,1)+1)</f>
        <v/>
      </c>
      <c r="AG35" s="46"/>
      <c r="AH35" s="46"/>
      <c r="AI35" s="46"/>
      <c r="AJ35" s="46"/>
      <c r="AK35" s="46"/>
      <c r="AL35" s="46"/>
      <c r="AM35" s="46"/>
      <c r="AN35" s="50"/>
      <c r="AP35" s="1086"/>
      <c r="AQ35" s="1087"/>
      <c r="AR35" s="1087"/>
      <c r="AS35" s="1087"/>
      <c r="AT35" s="1087"/>
      <c r="AU35" s="1087"/>
      <c r="AV35" s="1088"/>
      <c r="AW35" s="5"/>
      <c r="AX35" s="1089" t="s">
        <v>116</v>
      </c>
      <c r="AY35" s="1089"/>
      <c r="BA35" s="148" t="s">
        <v>117</v>
      </c>
      <c r="BB35" s="148" t="s">
        <v>118</v>
      </c>
      <c r="BC35" s="148"/>
    </row>
    <row r="36" spans="1:55" ht="15.75" customHeight="1" x14ac:dyDescent="0.25">
      <c r="A36" s="112"/>
      <c r="C36" s="105">
        <v>1</v>
      </c>
      <c r="D36" s="129"/>
      <c r="E36" s="107"/>
      <c r="F36" s="108"/>
      <c r="G36" s="130"/>
      <c r="H36" s="131"/>
      <c r="I36" s="111"/>
      <c r="J36" s="112"/>
      <c r="K36" s="113">
        <f t="shared" si="0"/>
        <v>0</v>
      </c>
      <c r="L36" s="114">
        <f>IF(ISTEXT(D36),D36,IF(ISBLANK(D36),0,(D36/E16*N14)))</f>
        <v>0</v>
      </c>
      <c r="M36" s="115"/>
      <c r="N36" s="116">
        <f>IF(K36=0,0,IF(E36&gt;0,(K36/E16)*N14,IF(K36=0,0,IF(F36&gt;0,(K36/E16)*N14,IF(K36=0,0,IF(G36&gt;0,(K36/E16)*N14,IF(K36=0,0,IF(H36&gt;0,(K36/E16)*N14,0))))))))</f>
        <v>0</v>
      </c>
      <c r="O36" s="117" t="str">
        <f t="shared" si="1"/>
        <v/>
      </c>
      <c r="P36" s="118">
        <f>IF(E36&gt;0,(N36/1000)/E16*N14,IF(F36&gt;0,N36,IF(G36&gt;0,N36/100,IF(H36&gt;0,N36/1000,0))))</f>
        <v>0</v>
      </c>
      <c r="Q36" s="132">
        <f>IF(P36=0,0,P36/P59)</f>
        <v>0</v>
      </c>
      <c r="R36" s="120">
        <f>IF(K36=0,0,IF(I36&gt;0,(K36/1000/E16)*N14,0))</f>
        <v>0</v>
      </c>
      <c r="S36" s="121">
        <f>IF(R36=0,0,R36/R59)</f>
        <v>0</v>
      </c>
      <c r="T36" s="133"/>
      <c r="U36" s="123">
        <f t="shared" si="2"/>
        <v>0</v>
      </c>
      <c r="V36" s="105">
        <v>1</v>
      </c>
      <c r="W36" s="124" t="str">
        <f>IF(ISBLANK(X36),"",LARGE(W11:W35,1)+1)</f>
        <v/>
      </c>
      <c r="X36" s="46"/>
      <c r="Y36" s="46"/>
      <c r="Z36" s="46"/>
      <c r="AA36" s="46"/>
      <c r="AB36" s="46"/>
      <c r="AC36" s="46"/>
      <c r="AD36" s="46"/>
      <c r="AE36" s="46"/>
      <c r="AF36" s="45" t="str">
        <f>IF(ISBLANK(AG36),"",LARGE(AF11:AF35,1)+1)</f>
        <v/>
      </c>
      <c r="AG36" s="46"/>
      <c r="AH36" s="46"/>
      <c r="AI36" s="46"/>
      <c r="AJ36" s="46"/>
      <c r="AK36" s="46"/>
      <c r="AL36" s="46"/>
      <c r="AM36" s="46"/>
      <c r="AN36" s="50"/>
      <c r="AP36" s="103"/>
      <c r="AQ36" s="42"/>
      <c r="AR36" s="42"/>
      <c r="AS36" s="42"/>
      <c r="AT36" s="42"/>
      <c r="AU36" s="42"/>
      <c r="AV36" s="104"/>
      <c r="AX36" s="1089"/>
      <c r="AY36" s="1089"/>
      <c r="BA36" s="148" t="s">
        <v>119</v>
      </c>
      <c r="BB36" s="148" t="s">
        <v>120</v>
      </c>
      <c r="BC36" s="148"/>
    </row>
    <row r="37" spans="1:55" ht="15.75" customHeight="1" x14ac:dyDescent="0.25">
      <c r="A37" s="112"/>
      <c r="C37" s="105">
        <v>1</v>
      </c>
      <c r="D37" s="129"/>
      <c r="E37" s="107"/>
      <c r="F37" s="108"/>
      <c r="G37" s="130"/>
      <c r="H37" s="131"/>
      <c r="I37" s="111"/>
      <c r="J37" s="112"/>
      <c r="K37" s="113">
        <f t="shared" si="0"/>
        <v>0</v>
      </c>
      <c r="L37" s="114">
        <f>IF(ISTEXT(D37),D37,IF(ISBLANK(D37),0,(D37/E16*N14)))</f>
        <v>0</v>
      </c>
      <c r="M37" s="115"/>
      <c r="N37" s="116">
        <f>IF(K37=0,0,IF(E37&gt;0,(K37/E16)*N14,IF(K37=0,0,IF(F37&gt;0,(K37/E16)*N14,IF(K37=0,0,IF(G37&gt;0,(K37/E16)*N14,IF(K37=0,0,IF(H37&gt;0,(K37/E16)*N14,0))))))))</f>
        <v>0</v>
      </c>
      <c r="O37" s="117" t="str">
        <f t="shared" si="1"/>
        <v/>
      </c>
      <c r="P37" s="118">
        <f>IF(E37&gt;0,(N37/1000)/E16*N14,IF(F37&gt;0,N37,IF(G37&gt;0,N37/100,IF(H37&gt;0,N37/1000,0))))</f>
        <v>0</v>
      </c>
      <c r="Q37" s="132">
        <f>IF(P37=0,0,P37/P59)</f>
        <v>0</v>
      </c>
      <c r="R37" s="120">
        <f>IF(K37=0,0,IF(I37&gt;0,(K37/1000/E16)*N14,0))</f>
        <v>0</v>
      </c>
      <c r="S37" s="121">
        <f>IF(R37=0,0,R37/R59)</f>
        <v>0</v>
      </c>
      <c r="T37" s="133"/>
      <c r="U37" s="123">
        <f t="shared" si="2"/>
        <v>0</v>
      </c>
      <c r="V37" s="105">
        <v>1</v>
      </c>
      <c r="W37" s="124" t="str">
        <f>IF(ISBLANK(X37),"",LARGE(W11:W36,1)+1)</f>
        <v/>
      </c>
      <c r="X37" s="46"/>
      <c r="Y37" s="46"/>
      <c r="Z37" s="46"/>
      <c r="AA37" s="46"/>
      <c r="AB37" s="46"/>
      <c r="AC37" s="46"/>
      <c r="AD37" s="46"/>
      <c r="AE37" s="46"/>
      <c r="AF37" s="45" t="str">
        <f>IF(ISBLANK(AG37),"",LARGE(AF11:AF36,1)+1)</f>
        <v/>
      </c>
      <c r="AG37" s="46"/>
      <c r="AH37" s="46"/>
      <c r="AI37" s="46"/>
      <c r="AJ37" s="46"/>
      <c r="AK37" s="46"/>
      <c r="AL37" s="46"/>
      <c r="AM37" s="46"/>
      <c r="AN37" s="50"/>
      <c r="AP37" s="153" t="s">
        <v>41</v>
      </c>
      <c r="AT37" s="42"/>
      <c r="AU37" s="42"/>
      <c r="AV37" s="104"/>
      <c r="AX37" s="1090" t="s">
        <v>121</v>
      </c>
      <c r="AY37" s="1090"/>
      <c r="BA37" s="148" t="s">
        <v>122</v>
      </c>
      <c r="BB37" s="148" t="s">
        <v>123</v>
      </c>
      <c r="BC37" s="148"/>
    </row>
    <row r="38" spans="1:55" ht="15.75" customHeight="1" x14ac:dyDescent="0.25">
      <c r="A38" s="112"/>
      <c r="C38" s="105">
        <v>1</v>
      </c>
      <c r="D38" s="129"/>
      <c r="E38" s="107"/>
      <c r="F38" s="108"/>
      <c r="G38" s="130"/>
      <c r="H38" s="131"/>
      <c r="I38" s="111"/>
      <c r="J38" s="112"/>
      <c r="K38" s="113">
        <f t="shared" si="0"/>
        <v>0</v>
      </c>
      <c r="L38" s="114">
        <f>IF(ISTEXT(D38),D38,IF(ISBLANK(D38),0,(D38/E16*N14)))</f>
        <v>0</v>
      </c>
      <c r="M38" s="115"/>
      <c r="N38" s="116">
        <f>IF(K38=0,0,IF(E38&gt;0,(K38/E16)*N14,IF(K38=0,0,IF(F38&gt;0,(K38/E16)*N14,IF(K38=0,0,IF(G38&gt;0,(K38/E16)*N14,IF(K38=0,0,IF(H38&gt;0,(K38/E16)*N14,0))))))))</f>
        <v>0</v>
      </c>
      <c r="O38" s="117" t="str">
        <f t="shared" si="1"/>
        <v/>
      </c>
      <c r="P38" s="118">
        <f>IF(E38&gt;0,(N38/1000)/E16*N14,IF(F38&gt;0,N38,IF(G38&gt;0,N38/100,IF(H38&gt;0,N38/1000,0))))</f>
        <v>0</v>
      </c>
      <c r="Q38" s="132">
        <f>IF(P38=0,0,P38/P59)</f>
        <v>0</v>
      </c>
      <c r="R38" s="120">
        <f>IF(K38=0,0,IF(I38&gt;0,(K38/1000/E16)*N14,0))</f>
        <v>0</v>
      </c>
      <c r="S38" s="121">
        <f>IF(R38=0,0,R38/R59)</f>
        <v>0</v>
      </c>
      <c r="T38" s="133"/>
      <c r="U38" s="123">
        <f t="shared" si="2"/>
        <v>0</v>
      </c>
      <c r="V38" s="105">
        <v>1</v>
      </c>
      <c r="W38" s="124" t="str">
        <f>IF(ISBLANK(X38),"",LARGE(W11:W37,1)+1)</f>
        <v/>
      </c>
      <c r="X38" s="46"/>
      <c r="Y38" s="46"/>
      <c r="Z38" s="46"/>
      <c r="AA38" s="46"/>
      <c r="AB38" s="46"/>
      <c r="AC38" s="46"/>
      <c r="AD38" s="46"/>
      <c r="AE38" s="46"/>
      <c r="AF38" s="45" t="str">
        <f>IF(ISBLANK(AG38),"",LARGE(AF11:AF37,1)+1)</f>
        <v/>
      </c>
      <c r="AG38" s="46"/>
      <c r="AH38" s="46"/>
      <c r="AI38" s="46"/>
      <c r="AJ38" s="46"/>
      <c r="AK38" s="46"/>
      <c r="AL38" s="46"/>
      <c r="AM38" s="46"/>
      <c r="AN38" s="50"/>
      <c r="AP38" s="154">
        <v>20</v>
      </c>
      <c r="AQ38" s="42"/>
      <c r="AR38" s="155">
        <v>35</v>
      </c>
      <c r="AS38" s="55" t="s">
        <v>124</v>
      </c>
      <c r="AT38" s="42"/>
      <c r="AU38" s="42"/>
      <c r="AV38" s="104"/>
      <c r="AX38" s="1090"/>
      <c r="AY38" s="1090"/>
      <c r="BA38" s="148" t="s">
        <v>125</v>
      </c>
      <c r="BB38" s="148" t="s">
        <v>126</v>
      </c>
      <c r="BC38" s="148"/>
    </row>
    <row r="39" spans="1:55" ht="15.75" customHeight="1" x14ac:dyDescent="0.25">
      <c r="A39" s="112"/>
      <c r="C39" s="105">
        <v>1</v>
      </c>
      <c r="D39" s="129"/>
      <c r="E39" s="107"/>
      <c r="F39" s="108"/>
      <c r="G39" s="130"/>
      <c r="H39" s="131"/>
      <c r="I39" s="111"/>
      <c r="J39" s="112"/>
      <c r="K39" s="113">
        <f t="shared" si="0"/>
        <v>0</v>
      </c>
      <c r="L39" s="114">
        <f>IF(ISTEXT(D39),D39,IF(ISBLANK(D39),0,(D39/E16*N14)))</f>
        <v>0</v>
      </c>
      <c r="M39" s="115"/>
      <c r="N39" s="116">
        <f>IF(K39=0,0,IF(E39&gt;0,(K39/E16)*N14,IF(K39=0,0,IF(F39&gt;0,(K39/E16)*N14,IF(K39=0,0,IF(G39&gt;0,(K39/E16)*N14,IF(K39=0,0,IF(H39&gt;0,(K39/E16)*N14,0))))))))</f>
        <v>0</v>
      </c>
      <c r="O39" s="117" t="str">
        <f t="shared" si="1"/>
        <v/>
      </c>
      <c r="P39" s="118">
        <f>IF(E39&gt;0,(N39/1000)/E16*N14,IF(F39&gt;0,N39,IF(G39&gt;0,N39/100,IF(H39&gt;0,N39/1000,0))))</f>
        <v>0</v>
      </c>
      <c r="Q39" s="132">
        <f>IF(P39=0,0,P39/P59)</f>
        <v>0</v>
      </c>
      <c r="R39" s="120">
        <f>IF(K39=0,0,IF(I39&gt;0,(K39/1000/E16)*N14,0))</f>
        <v>0</v>
      </c>
      <c r="S39" s="121">
        <f>IF(R39=0,0,R39/R59)</f>
        <v>0</v>
      </c>
      <c r="T39" s="133"/>
      <c r="U39" s="123">
        <f t="shared" si="2"/>
        <v>0</v>
      </c>
      <c r="V39" s="105">
        <v>1</v>
      </c>
      <c r="W39" s="124" t="str">
        <f>IF(ISBLANK(X39),"",LARGE(W11:W38,1)+1)</f>
        <v/>
      </c>
      <c r="X39" s="46"/>
      <c r="Y39" s="46"/>
      <c r="Z39" s="46"/>
      <c r="AA39" s="46"/>
      <c r="AB39" s="46"/>
      <c r="AC39" s="46"/>
      <c r="AD39" s="46"/>
      <c r="AE39" s="46"/>
      <c r="AF39" s="45" t="str">
        <f>IF(ISBLANK(AG39),"",LARGE(AF11:AF38,1)+1)</f>
        <v/>
      </c>
      <c r="AG39" s="46"/>
      <c r="AH39" s="46"/>
      <c r="AI39" s="46"/>
      <c r="AJ39" s="46"/>
      <c r="AK39" s="46"/>
      <c r="AL39" s="46"/>
      <c r="AM39" s="46"/>
      <c r="AN39" s="50"/>
      <c r="AP39" s="156"/>
      <c r="AQ39" s="157" t="s">
        <v>127</v>
      </c>
      <c r="AR39" s="157"/>
      <c r="AS39" s="157"/>
      <c r="AT39" s="157"/>
      <c r="AU39" s="157"/>
      <c r="AV39" s="158"/>
      <c r="AX39" s="1076" t="s">
        <v>128</v>
      </c>
      <c r="AY39" s="1076"/>
      <c r="BA39" s="148" t="s">
        <v>129</v>
      </c>
      <c r="BB39" s="148" t="s">
        <v>130</v>
      </c>
      <c r="BC39" s="148"/>
    </row>
    <row r="40" spans="1:55" ht="18.75" customHeight="1" x14ac:dyDescent="0.25">
      <c r="A40" s="112"/>
      <c r="C40" s="105">
        <v>1</v>
      </c>
      <c r="D40" s="129"/>
      <c r="E40" s="107"/>
      <c r="F40" s="108"/>
      <c r="G40" s="130"/>
      <c r="H40" s="131"/>
      <c r="I40" s="111"/>
      <c r="J40" s="112"/>
      <c r="K40" s="113">
        <f t="shared" si="0"/>
        <v>0</v>
      </c>
      <c r="L40" s="114">
        <f>IF(ISTEXT(D40),D40,IF(ISBLANK(D40),0,(D40/E16*N14)))</f>
        <v>0</v>
      </c>
      <c r="M40" s="115"/>
      <c r="N40" s="116">
        <f>IF(K40=0,0,IF(E40&gt;0,(K40/E16)*N14,IF(K40=0,0,IF(F40&gt;0,(K40/E16)*N14,IF(K40=0,0,IF(G40&gt;0,(K40/E16)*N14,IF(K40=0,0,IF(H40&gt;0,(K40/E16)*N14,0))))))))</f>
        <v>0</v>
      </c>
      <c r="O40" s="117" t="str">
        <f t="shared" si="1"/>
        <v/>
      </c>
      <c r="P40" s="118">
        <f>IF(E40&gt;0,(N40/1000)/E16*N14,IF(F40&gt;0,N40,IF(G40&gt;0,N40/100,IF(H40&gt;0,N40/1000,0))))</f>
        <v>0</v>
      </c>
      <c r="Q40" s="132">
        <f>IF(P40=0,0,P40/P59)</f>
        <v>0</v>
      </c>
      <c r="R40" s="120">
        <f>IF(K40=0,0,IF(I40&gt;0,(K40/1000/E16)*N14,0))</f>
        <v>0</v>
      </c>
      <c r="S40" s="121">
        <f>IF(R40=0,0,R40/R59)</f>
        <v>0</v>
      </c>
      <c r="T40" s="133"/>
      <c r="U40" s="123">
        <f t="shared" si="2"/>
        <v>0</v>
      </c>
      <c r="V40" s="105">
        <v>1</v>
      </c>
      <c r="W40" s="124" t="str">
        <f>IF(ISBLANK(X40),"",LARGE(W11:W39,1)+1)</f>
        <v/>
      </c>
      <c r="X40" s="46"/>
      <c r="Y40" s="46"/>
      <c r="Z40" s="46"/>
      <c r="AA40" s="46"/>
      <c r="AB40" s="46"/>
      <c r="AC40" s="46"/>
      <c r="AD40" s="46"/>
      <c r="AE40" s="46"/>
      <c r="AF40" s="45" t="str">
        <f>IF(ISBLANK(AG40),"",LARGE(AF11:AF39,1)+1)</f>
        <v/>
      </c>
      <c r="AG40" s="46"/>
      <c r="AH40" s="46"/>
      <c r="AI40" s="46"/>
      <c r="AJ40" s="46"/>
      <c r="AK40" s="46"/>
      <c r="AL40" s="46"/>
      <c r="AM40" s="46"/>
      <c r="AN40" s="50"/>
      <c r="AP40" s="159" t="s">
        <v>29</v>
      </c>
      <c r="AQ40" s="42"/>
      <c r="AR40" s="42"/>
      <c r="AS40" s="42"/>
      <c r="AT40" s="42"/>
      <c r="AU40" s="42"/>
      <c r="AV40" s="104"/>
      <c r="AX40" s="1076"/>
      <c r="AY40" s="1076"/>
      <c r="BA40" s="148" t="s">
        <v>131</v>
      </c>
      <c r="BB40" s="148" t="s">
        <v>132</v>
      </c>
      <c r="BC40" s="148"/>
    </row>
    <row r="41" spans="1:55" ht="15.75" customHeight="1" x14ac:dyDescent="0.25">
      <c r="A41" s="112"/>
      <c r="C41" s="105">
        <v>1</v>
      </c>
      <c r="D41" s="129"/>
      <c r="E41" s="107"/>
      <c r="F41" s="108"/>
      <c r="G41" s="130"/>
      <c r="H41" s="131"/>
      <c r="I41" s="111"/>
      <c r="J41" s="112"/>
      <c r="K41" s="113">
        <f t="shared" si="0"/>
        <v>0</v>
      </c>
      <c r="L41" s="114">
        <f>IF(ISTEXT(D41),D41,IF(ISBLANK(D41),0,(D41/E16*N14)))</f>
        <v>0</v>
      </c>
      <c r="M41" s="115"/>
      <c r="N41" s="116">
        <f>IF(K41=0,0,IF(E41&gt;0,(K41/E16)*N14,IF(K41=0,0,IF(F41&gt;0,(K41/E16)*N14,IF(K41=0,0,IF(G41&gt;0,(K41/E16)*N14,IF(K41=0,0,IF(H41&gt;0,(K41/E16)*N14,0))))))))</f>
        <v>0</v>
      </c>
      <c r="O41" s="117" t="str">
        <f t="shared" si="1"/>
        <v/>
      </c>
      <c r="P41" s="118">
        <f>IF(E41&gt;0,(N41/1000)/E16*N14,IF(F41&gt;0,N41,IF(G41&gt;0,N41/100,IF(H41&gt;0,N41/1000,0))))</f>
        <v>0</v>
      </c>
      <c r="Q41" s="132">
        <f>IF(P41=0,0,P41/P59)</f>
        <v>0</v>
      </c>
      <c r="R41" s="120">
        <f>IF(K41=0,0,IF(I41&gt;0,(K41/1000/E16)*N14,0))</f>
        <v>0</v>
      </c>
      <c r="S41" s="121">
        <f>IF(R41=0,0,R41/R59)</f>
        <v>0</v>
      </c>
      <c r="T41" s="133"/>
      <c r="U41" s="123">
        <f t="shared" si="2"/>
        <v>0</v>
      </c>
      <c r="V41" s="105">
        <v>1</v>
      </c>
      <c r="W41" s="124" t="str">
        <f>IF(ISBLANK(X41),"",LARGE(W11:W40,1)+1)</f>
        <v/>
      </c>
      <c r="X41" s="46"/>
      <c r="Y41" s="46"/>
      <c r="Z41" s="46"/>
      <c r="AA41" s="46"/>
      <c r="AB41" s="46"/>
      <c r="AC41" s="46"/>
      <c r="AD41" s="46"/>
      <c r="AE41" s="46"/>
      <c r="AF41" s="45" t="str">
        <f>IF(ISBLANK(AG41),"",LARGE(AF11:AF40,1)+1)</f>
        <v/>
      </c>
      <c r="AG41" s="46"/>
      <c r="AH41" s="46"/>
      <c r="AI41" s="46"/>
      <c r="AJ41" s="46"/>
      <c r="AK41" s="46"/>
      <c r="AL41" s="46"/>
      <c r="AM41" s="46"/>
      <c r="AN41" s="50"/>
      <c r="AP41" s="160">
        <v>35</v>
      </c>
      <c r="AQ41" s="161" t="s">
        <v>133</v>
      </c>
      <c r="AR41" s="42"/>
      <c r="AS41" s="42"/>
      <c r="AT41" s="42"/>
      <c r="AU41" s="42"/>
      <c r="AV41" s="104"/>
      <c r="AX41" s="1091" t="s">
        <v>134</v>
      </c>
      <c r="AY41" s="1091"/>
      <c r="BA41" s="148" t="s">
        <v>135</v>
      </c>
      <c r="BB41" s="162" t="s">
        <v>136</v>
      </c>
      <c r="BC41" s="148"/>
    </row>
    <row r="42" spans="1:55" ht="15.75" customHeight="1" x14ac:dyDescent="0.25">
      <c r="A42" s="112"/>
      <c r="C42" s="105">
        <v>1</v>
      </c>
      <c r="D42" s="129"/>
      <c r="E42" s="107"/>
      <c r="F42" s="108"/>
      <c r="G42" s="130"/>
      <c r="H42" s="131"/>
      <c r="I42" s="111"/>
      <c r="J42" s="112"/>
      <c r="K42" s="113">
        <f t="shared" si="0"/>
        <v>0</v>
      </c>
      <c r="L42" s="114">
        <f>IF(ISTEXT(D42),D42,IF(ISBLANK(D42),0,(D42/E16*N14)))</f>
        <v>0</v>
      </c>
      <c r="M42" s="115"/>
      <c r="N42" s="116">
        <f>IF(K42=0,0,IF(E42&gt;0,(K42/E16)*N14,IF(K42=0,0,IF(F42&gt;0,(K42/E16)*N14,IF(K42=0,0,IF(G42&gt;0,(K42/E16)*N14,IF(K42=0,0,IF(H42&gt;0,(K42/E16)*N14,0))))))))</f>
        <v>0</v>
      </c>
      <c r="O42" s="117" t="str">
        <f t="shared" si="1"/>
        <v/>
      </c>
      <c r="P42" s="118">
        <f>IF(E42&gt;0,(N42/1000)/E16*N14,IF(F42&gt;0,N42,IF(G42&gt;0,N42/100,IF(H42&gt;0,N42/1000,0))))</f>
        <v>0</v>
      </c>
      <c r="Q42" s="132">
        <f>IF(P42=0,0,P42/P59)</f>
        <v>0</v>
      </c>
      <c r="R42" s="120">
        <f>IF(K42=0,0,IF(I42&gt;0,(K42/1000/E16)*N14,0))</f>
        <v>0</v>
      </c>
      <c r="S42" s="121">
        <f>IF(R42=0,0,R42/R59)</f>
        <v>0</v>
      </c>
      <c r="T42" s="133"/>
      <c r="U42" s="123">
        <f t="shared" si="2"/>
        <v>0</v>
      </c>
      <c r="V42" s="105">
        <v>1</v>
      </c>
      <c r="W42" s="124" t="str">
        <f>IF(ISBLANK(X42),"",LARGE(W11:W41,1)+1)</f>
        <v/>
      </c>
      <c r="X42" s="46"/>
      <c r="Y42" s="46"/>
      <c r="Z42" s="46"/>
      <c r="AA42" s="46"/>
      <c r="AB42" s="46"/>
      <c r="AC42" s="46"/>
      <c r="AD42" s="46"/>
      <c r="AE42" s="46"/>
      <c r="AF42" s="45" t="str">
        <f>IF(ISBLANK(AG42),"",LARGE(AF11:AF41,1)+1)</f>
        <v/>
      </c>
      <c r="AG42" s="46"/>
      <c r="AH42" s="46"/>
      <c r="AI42" s="46"/>
      <c r="AJ42" s="46"/>
      <c r="AK42" s="46"/>
      <c r="AL42" s="46"/>
      <c r="AM42" s="46"/>
      <c r="AN42" s="50"/>
      <c r="AP42" s="163"/>
      <c r="AQ42" s="161" t="s">
        <v>137</v>
      </c>
      <c r="AR42" s="161"/>
      <c r="AS42" s="42"/>
      <c r="AT42" s="42"/>
      <c r="AU42" s="42"/>
      <c r="AV42" s="104"/>
      <c r="AX42" s="1091"/>
      <c r="AY42" s="1091"/>
      <c r="BA42" s="162" t="s">
        <v>138</v>
      </c>
      <c r="BB42" s="162" t="s">
        <v>139</v>
      </c>
      <c r="BC42" s="148"/>
    </row>
    <row r="43" spans="1:55" ht="15.75" x14ac:dyDescent="0.25">
      <c r="A43" s="112"/>
      <c r="C43" s="105">
        <v>1</v>
      </c>
      <c r="D43" s="129"/>
      <c r="E43" s="107"/>
      <c r="F43" s="108"/>
      <c r="G43" s="130"/>
      <c r="H43" s="131"/>
      <c r="I43" s="111"/>
      <c r="J43" s="112"/>
      <c r="K43" s="113">
        <f t="shared" si="0"/>
        <v>0</v>
      </c>
      <c r="L43" s="114">
        <f>IF(ISTEXT(D43),D43,IF(ISBLANK(D43),0,(D43/E16*N14)))</f>
        <v>0</v>
      </c>
      <c r="M43" s="115"/>
      <c r="N43" s="116">
        <f>IF(K43=0,0,IF(E43&gt;0,(K43/E16)*N14,IF(K43=0,0,IF(F43&gt;0,(K43/E16)*N14,IF(K43=0,0,IF(G43&gt;0,(K43/E16)*N14,IF(K43=0,0,IF(H43&gt;0,(K43/E16)*N14,0))))))))</f>
        <v>0</v>
      </c>
      <c r="O43" s="117" t="str">
        <f t="shared" si="1"/>
        <v/>
      </c>
      <c r="P43" s="118">
        <f>IF(E43&gt;0,(N43/1000)/E16*N14,IF(F43&gt;0,N43,IF(G43&gt;0,N43/100,IF(H43&gt;0,N43/1000,0))))</f>
        <v>0</v>
      </c>
      <c r="Q43" s="132">
        <f>IF(P43=0,0,P43/P59)</f>
        <v>0</v>
      </c>
      <c r="R43" s="120">
        <f>IF(K43=0,0,IF(I43&gt;0,(K43/1000/E16)*N14,0))</f>
        <v>0</v>
      </c>
      <c r="S43" s="121">
        <f>IF(R43=0,0,R43/R59)</f>
        <v>0</v>
      </c>
      <c r="T43" s="133"/>
      <c r="U43" s="123">
        <f t="shared" si="2"/>
        <v>0</v>
      </c>
      <c r="V43" s="105">
        <v>1</v>
      </c>
      <c r="W43" s="124" t="str">
        <f>IF(ISBLANK(X43),"",LARGE(W11:W42,1)+1)</f>
        <v/>
      </c>
      <c r="X43" s="46"/>
      <c r="Y43" s="46"/>
      <c r="Z43" s="46"/>
      <c r="AA43" s="46"/>
      <c r="AB43" s="46"/>
      <c r="AC43" s="46"/>
      <c r="AD43" s="46"/>
      <c r="AE43" s="46"/>
      <c r="AF43" s="45" t="str">
        <f>IF(ISBLANK(AG43),"",LARGE(AF11:AF42,1)+1)</f>
        <v/>
      </c>
      <c r="AG43" s="46"/>
      <c r="AH43" s="46"/>
      <c r="AI43" s="46"/>
      <c r="AJ43" s="46"/>
      <c r="AK43" s="46"/>
      <c r="AL43" s="46"/>
      <c r="AM43" s="46"/>
      <c r="AN43" s="50"/>
      <c r="AP43" s="103"/>
      <c r="AQ43" s="161"/>
      <c r="AR43" s="42"/>
      <c r="AS43" s="42"/>
      <c r="AT43" s="42"/>
      <c r="AU43" s="42"/>
      <c r="AV43" s="104"/>
      <c r="AX43" s="1028" t="s">
        <v>140</v>
      </c>
      <c r="AY43" s="1028"/>
      <c r="BA43" s="162" t="s">
        <v>141</v>
      </c>
      <c r="BB43" s="162" t="s">
        <v>142</v>
      </c>
      <c r="BC43" s="148"/>
    </row>
    <row r="44" spans="1:55" ht="16.5" customHeight="1" x14ac:dyDescent="0.25">
      <c r="A44" s="112"/>
      <c r="C44" s="105">
        <v>1</v>
      </c>
      <c r="D44" s="129"/>
      <c r="E44" s="107"/>
      <c r="F44" s="108"/>
      <c r="G44" s="130"/>
      <c r="H44" s="131"/>
      <c r="I44" s="111"/>
      <c r="J44" s="112"/>
      <c r="K44" s="113">
        <f t="shared" si="0"/>
        <v>0</v>
      </c>
      <c r="L44" s="114">
        <f>IF(ISTEXT(D44),D44,IF(ISBLANK(D44),0,(D44/E16*N14)))</f>
        <v>0</v>
      </c>
      <c r="M44" s="115"/>
      <c r="N44" s="116">
        <f>IF(K44=0,0,IF(E44&gt;0,(K44/E16)*N14,IF(K44=0,0,IF(F44&gt;0,(K44/E16)*N14,IF(K44=0,0,IF(G44&gt;0,(K44/E16)*N14,IF(K44=0,0,IF(H44&gt;0,(K44/E16)*N14,0))))))))</f>
        <v>0</v>
      </c>
      <c r="O44" s="117" t="str">
        <f t="shared" si="1"/>
        <v/>
      </c>
      <c r="P44" s="118">
        <f>IF(E44&gt;0,(N44/1000)/E16*N14,IF(F44&gt;0,N44,IF(G44&gt;0,N44/100,IF(H44&gt;0,N44/1000,0))))</f>
        <v>0</v>
      </c>
      <c r="Q44" s="132">
        <f>IF(P44=0,0,P44/P59)</f>
        <v>0</v>
      </c>
      <c r="R44" s="120">
        <f>IF(K44=0,0,IF(I44&gt;0,(K44/1000/E16)*N14,0))</f>
        <v>0</v>
      </c>
      <c r="S44" s="121">
        <f>IF(R44=0,0,R44/R59)</f>
        <v>0</v>
      </c>
      <c r="T44" s="133"/>
      <c r="U44" s="123">
        <f t="shared" si="2"/>
        <v>0</v>
      </c>
      <c r="V44" s="105">
        <v>1</v>
      </c>
      <c r="W44" s="124" t="str">
        <f>IF(ISBLANK(X44),"",LARGE(W11:W43,1)+1)</f>
        <v/>
      </c>
      <c r="X44" s="46"/>
      <c r="Y44" s="46"/>
      <c r="Z44" s="46"/>
      <c r="AA44" s="46"/>
      <c r="AB44" s="46"/>
      <c r="AC44" s="46"/>
      <c r="AD44" s="46"/>
      <c r="AE44" s="46"/>
      <c r="AF44" s="45" t="str">
        <f>IF(ISBLANK(AG44),"",LARGE(AF11:AF43,1)+1)</f>
        <v/>
      </c>
      <c r="AG44" s="46"/>
      <c r="AH44" s="46"/>
      <c r="AI44" s="46"/>
      <c r="AJ44" s="46"/>
      <c r="AK44" s="46"/>
      <c r="AL44" s="46"/>
      <c r="AM44" s="46"/>
      <c r="AN44" s="50"/>
      <c r="AP44" s="164" t="s">
        <v>30</v>
      </c>
      <c r="AQ44" s="165"/>
      <c r="AR44" s="165"/>
      <c r="AS44" s="166">
        <v>20</v>
      </c>
      <c r="AT44" s="157" t="s">
        <v>143</v>
      </c>
      <c r="AU44" s="167"/>
      <c r="AV44" s="104"/>
      <c r="AX44" s="1028"/>
      <c r="AY44" s="1028"/>
      <c r="BA44" s="148"/>
      <c r="BB44" s="162" t="s">
        <v>144</v>
      </c>
      <c r="BC44" s="148"/>
    </row>
    <row r="45" spans="1:55" ht="15.75" customHeight="1" x14ac:dyDescent="0.25">
      <c r="A45" s="112"/>
      <c r="C45" s="105">
        <v>1</v>
      </c>
      <c r="D45" s="129"/>
      <c r="E45" s="107"/>
      <c r="F45" s="108"/>
      <c r="G45" s="130"/>
      <c r="H45" s="131"/>
      <c r="I45" s="111"/>
      <c r="J45" s="112"/>
      <c r="K45" s="113">
        <f t="shared" si="0"/>
        <v>0</v>
      </c>
      <c r="L45" s="114">
        <f>IF(ISTEXT(D45),D45,IF(ISBLANK(D45),0,(D45/E16*N14)))</f>
        <v>0</v>
      </c>
      <c r="M45" s="115"/>
      <c r="N45" s="116">
        <f>IF(K45=0,0,IF(E45&gt;0,(K45/E16)*N14,IF(K45=0,0,IF(F45&gt;0,(K45/E16)*N14,IF(K45=0,0,IF(G45&gt;0,(K45/E16)*N14,IF(K45=0,0,IF(H45&gt;0,(K45/E16)*N14,0))))))))</f>
        <v>0</v>
      </c>
      <c r="O45" s="117" t="str">
        <f t="shared" si="1"/>
        <v/>
      </c>
      <c r="P45" s="118">
        <f>IF(E45&gt;0,(N45/1000)/E16*N14,IF(F45&gt;0,N45,IF(G45&gt;0,N45/100,IF(H45&gt;0,N45/1000,0))))</f>
        <v>0</v>
      </c>
      <c r="Q45" s="132">
        <f>IF(P45=0,0,P45/P59)</f>
        <v>0</v>
      </c>
      <c r="R45" s="120">
        <f>IF(K45=0,0,IF(I45&gt;0,(K45/1000/E16)*N14,0))</f>
        <v>0</v>
      </c>
      <c r="S45" s="121">
        <f>IF(R45=0,0,R45/R59)</f>
        <v>0</v>
      </c>
      <c r="T45" s="133"/>
      <c r="U45" s="123">
        <f t="shared" si="2"/>
        <v>0</v>
      </c>
      <c r="V45" s="105">
        <v>1</v>
      </c>
      <c r="W45" s="124" t="str">
        <f>IF(ISBLANK(X45),"",LARGE(W11:W44,1)+1)</f>
        <v/>
      </c>
      <c r="X45" s="46"/>
      <c r="Y45" s="46"/>
      <c r="Z45" s="46"/>
      <c r="AA45" s="46"/>
      <c r="AB45" s="46"/>
      <c r="AC45" s="46"/>
      <c r="AD45" s="46"/>
      <c r="AE45" s="46"/>
      <c r="AF45" s="45" t="str">
        <f>IF(ISBLANK(AG45),"",LARGE(AF11:AF44,1)+1)</f>
        <v/>
      </c>
      <c r="AG45" s="46"/>
      <c r="AH45" s="46"/>
      <c r="AI45" s="46"/>
      <c r="AJ45" s="46"/>
      <c r="AK45" s="46"/>
      <c r="AL45" s="46"/>
      <c r="AM45" s="46"/>
      <c r="AN45" s="50"/>
      <c r="AP45" s="103"/>
      <c r="AQ45" s="42"/>
      <c r="AR45" s="42"/>
      <c r="AS45" s="42"/>
      <c r="AT45" s="42"/>
      <c r="AU45" s="42"/>
      <c r="AV45" s="104"/>
      <c r="BA45" s="148"/>
      <c r="BB45" s="162" t="s">
        <v>145</v>
      </c>
      <c r="BC45" s="148"/>
    </row>
    <row r="46" spans="1:55" ht="15.75" x14ac:dyDescent="0.25">
      <c r="A46" s="112"/>
      <c r="C46" s="105">
        <v>1</v>
      </c>
      <c r="D46" s="129"/>
      <c r="E46" s="107"/>
      <c r="F46" s="108"/>
      <c r="G46" s="130"/>
      <c r="H46" s="131"/>
      <c r="I46" s="111"/>
      <c r="J46" s="112"/>
      <c r="K46" s="113">
        <f t="shared" si="0"/>
        <v>0</v>
      </c>
      <c r="L46" s="114">
        <f>IF(ISTEXT(D46),D46,IF(ISBLANK(D46),0,(D46/E16*N14)))</f>
        <v>0</v>
      </c>
      <c r="M46" s="115"/>
      <c r="N46" s="116">
        <f>IF(K46=0,0,IF(E46&gt;0,(K46/E16)*N14,IF(K46=0,0,IF(F46&gt;0,(K46/E16)*N14,IF(K46=0,0,IF(G46&gt;0,(K46/E16)*N14,IF(K46=0,0,IF(H46&gt;0,(K46/E16)*N14,0))))))))</f>
        <v>0</v>
      </c>
      <c r="O46" s="117" t="str">
        <f t="shared" si="1"/>
        <v/>
      </c>
      <c r="P46" s="118">
        <f>IF(E46&gt;0,(N46/1000)/E16*N14,IF(F46&gt;0,N46,IF(G46&gt;0,N46/100,IF(H46&gt;0,N46/1000,0))))</f>
        <v>0</v>
      </c>
      <c r="Q46" s="132">
        <f>IF(P46=0,0,P46/P59)</f>
        <v>0</v>
      </c>
      <c r="R46" s="120">
        <f>IF(K46=0,0,IF(I46&gt;0,(K46/1000/E16)*N14,0))</f>
        <v>0</v>
      </c>
      <c r="S46" s="121">
        <f>IF(R46=0,0,R46/R59)</f>
        <v>0</v>
      </c>
      <c r="T46" s="133"/>
      <c r="U46" s="123">
        <f t="shared" si="2"/>
        <v>0</v>
      </c>
      <c r="V46" s="105">
        <v>1</v>
      </c>
      <c r="W46" s="124" t="str">
        <f>IF(ISBLANK(X46),"",LARGE(W11:W45,1)+1)</f>
        <v/>
      </c>
      <c r="X46" s="46"/>
      <c r="Y46" s="46"/>
      <c r="Z46" s="46"/>
      <c r="AA46" s="46"/>
      <c r="AB46" s="46"/>
      <c r="AC46" s="46"/>
      <c r="AD46" s="46"/>
      <c r="AE46" s="46"/>
      <c r="AF46" s="45" t="str">
        <f>IF(ISBLANK(AG46),"",LARGE(AF11:AF45,1)+1)</f>
        <v/>
      </c>
      <c r="AG46" s="46"/>
      <c r="AH46" s="46"/>
      <c r="AI46" s="46"/>
      <c r="AJ46" s="46"/>
      <c r="AK46" s="46"/>
      <c r="AL46" s="46"/>
      <c r="AM46" s="46"/>
      <c r="AN46" s="50"/>
      <c r="AP46" s="168" t="s">
        <v>68</v>
      </c>
      <c r="AQ46" s="169" t="s">
        <v>146</v>
      </c>
      <c r="AR46" s="42"/>
      <c r="AS46" s="42"/>
      <c r="AT46" s="42"/>
      <c r="AU46" s="42"/>
      <c r="AV46" s="104"/>
      <c r="AX46" s="1028" t="s">
        <v>147</v>
      </c>
      <c r="AY46" s="1028"/>
      <c r="BA46" s="162" t="s">
        <v>148</v>
      </c>
      <c r="BB46" s="162" t="s">
        <v>149</v>
      </c>
      <c r="BC46" s="148"/>
    </row>
    <row r="47" spans="1:55" ht="15.75" x14ac:dyDescent="0.25">
      <c r="A47" s="112"/>
      <c r="C47" s="105">
        <v>1</v>
      </c>
      <c r="D47" s="129"/>
      <c r="E47" s="107"/>
      <c r="F47" s="108"/>
      <c r="G47" s="130"/>
      <c r="H47" s="131"/>
      <c r="I47" s="111"/>
      <c r="J47" s="112"/>
      <c r="K47" s="113">
        <f t="shared" si="0"/>
        <v>0</v>
      </c>
      <c r="L47" s="114">
        <f>IF(ISTEXT(D47),D47,IF(ISBLANK(D47),0,(D47/E16*N14)))</f>
        <v>0</v>
      </c>
      <c r="M47" s="115"/>
      <c r="N47" s="116">
        <f>IF(K47=0,0,IF(E47&gt;0,(K47/E16)*N14,IF(K47=0,0,IF(F47&gt;0,(K47/E16)*N14,IF(K47=0,0,IF(G47&gt;0,(K47/E16)*N14,IF(K47=0,0,IF(H47&gt;0,(K47/E16)*N14,0))))))))</f>
        <v>0</v>
      </c>
      <c r="O47" s="117" t="str">
        <f t="shared" si="1"/>
        <v/>
      </c>
      <c r="P47" s="118">
        <f>IF(E47&gt;0,(N47/1000)/E16*N14,IF(F47&gt;0,N47,IF(G47&gt;0,N47/100,IF(H47&gt;0,N47/1000,0))))</f>
        <v>0</v>
      </c>
      <c r="Q47" s="132">
        <f>IF(P47=0,0,P47/P59)</f>
        <v>0</v>
      </c>
      <c r="R47" s="120">
        <f>IF(K47=0,0,IF(I47&gt;0,(K47/1000/E16)*N14,0))</f>
        <v>0</v>
      </c>
      <c r="S47" s="121">
        <f>IF(R47=0,0,R47/R59)</f>
        <v>0</v>
      </c>
      <c r="T47" s="133"/>
      <c r="U47" s="123">
        <f t="shared" si="2"/>
        <v>0</v>
      </c>
      <c r="V47" s="105">
        <v>1</v>
      </c>
      <c r="W47" s="124" t="str">
        <f>IF(ISBLANK(X47),"",LARGE(W11:W46,1)+1)</f>
        <v/>
      </c>
      <c r="X47" s="46"/>
      <c r="Y47" s="46"/>
      <c r="Z47" s="46"/>
      <c r="AA47" s="46"/>
      <c r="AB47" s="46"/>
      <c r="AC47" s="46"/>
      <c r="AD47" s="46"/>
      <c r="AE47" s="46"/>
      <c r="AF47" s="45" t="str">
        <f>IF(ISBLANK(AG47),"",LARGE(AF11:AF46,1)+1)</f>
        <v/>
      </c>
      <c r="AG47" s="46"/>
      <c r="AH47" s="46"/>
      <c r="AI47" s="46"/>
      <c r="AJ47" s="46"/>
      <c r="AK47" s="46"/>
      <c r="AL47" s="46"/>
      <c r="AM47" s="46"/>
      <c r="AN47" s="50"/>
      <c r="AP47" s="170" t="s">
        <v>58</v>
      </c>
      <c r="AQ47" s="169"/>
      <c r="AR47" s="171" t="s">
        <v>55</v>
      </c>
      <c r="AS47" s="172"/>
      <c r="AT47" s="42"/>
      <c r="AU47" s="173" t="s">
        <v>68</v>
      </c>
      <c r="AV47" s="174" t="s">
        <v>69</v>
      </c>
      <c r="AX47" s="1028"/>
      <c r="AY47" s="1028"/>
      <c r="BA47" s="162" t="s">
        <v>150</v>
      </c>
      <c r="BB47" s="162" t="s">
        <v>151</v>
      </c>
      <c r="BC47" s="148"/>
    </row>
    <row r="48" spans="1:55" ht="18.75" customHeight="1" x14ac:dyDescent="0.25">
      <c r="A48" s="112"/>
      <c r="C48" s="105">
        <v>1</v>
      </c>
      <c r="D48" s="129"/>
      <c r="E48" s="107"/>
      <c r="F48" s="108"/>
      <c r="G48" s="130"/>
      <c r="H48" s="131"/>
      <c r="I48" s="111"/>
      <c r="J48" s="112"/>
      <c r="K48" s="113">
        <f t="shared" si="0"/>
        <v>0</v>
      </c>
      <c r="L48" s="114">
        <f>IF(ISTEXT(D48),D48,IF(ISBLANK(D48),0,(D48/E16*N14)))</f>
        <v>0</v>
      </c>
      <c r="M48" s="115"/>
      <c r="N48" s="116">
        <f>IF(K48=0,0,IF(E48&gt;0,(K48/E16)*N14,IF(K48=0,0,IF(F48&gt;0,(K48/E16)*N14,IF(K48=0,0,IF(G48&gt;0,(K48/E16)*N14,IF(K48=0,0,IF(H48&gt;0,(K48/E16)*N14,0))))))))</f>
        <v>0</v>
      </c>
      <c r="O48" s="117" t="str">
        <f t="shared" si="1"/>
        <v/>
      </c>
      <c r="P48" s="118">
        <f>IF(E48&gt;0,(N48/1000)/E16*N14,IF(F48&gt;0,N48,IF(G48&gt;0,N48/100,IF(H48&gt;0,N48/1000,0))))</f>
        <v>0</v>
      </c>
      <c r="Q48" s="132">
        <f>IF(P48=0,0,P48/P59)</f>
        <v>0</v>
      </c>
      <c r="R48" s="120">
        <f>IF(K48=0,0,IF(I48&gt;0,(K48/1000/E16)*N14,0))</f>
        <v>0</v>
      </c>
      <c r="S48" s="121">
        <f>IF(R48=0,0,R48/R59)</f>
        <v>0</v>
      </c>
      <c r="T48" s="133"/>
      <c r="U48" s="123">
        <f t="shared" si="2"/>
        <v>0</v>
      </c>
      <c r="V48" s="105">
        <v>1</v>
      </c>
      <c r="W48" s="124" t="str">
        <f>IF(ISBLANK(X48),"",LARGE(W11:W47,1)+1)</f>
        <v/>
      </c>
      <c r="X48" s="46"/>
      <c r="Y48" s="46"/>
      <c r="Z48" s="46"/>
      <c r="AA48" s="46"/>
      <c r="AB48" s="46"/>
      <c r="AC48" s="46"/>
      <c r="AD48" s="46"/>
      <c r="AE48" s="46"/>
      <c r="AF48" s="45" t="str">
        <f>IF(ISBLANK(AG48),"",LARGE(AF11:AF47,1)+1)</f>
        <v/>
      </c>
      <c r="AG48" s="46"/>
      <c r="AH48" s="46"/>
      <c r="AI48" s="46"/>
      <c r="AJ48" s="46"/>
      <c r="AK48" s="46"/>
      <c r="AL48" s="46"/>
      <c r="AM48" s="46"/>
      <c r="AN48" s="50"/>
      <c r="AP48" s="175">
        <v>2</v>
      </c>
      <c r="AQ48" s="176"/>
      <c r="AR48" s="177" t="s">
        <v>93</v>
      </c>
      <c r="AS48" s="177"/>
      <c r="AT48" s="176"/>
      <c r="AU48" s="178">
        <v>1</v>
      </c>
      <c r="AV48" s="179">
        <f>AU48*AP48</f>
        <v>2</v>
      </c>
      <c r="BA48" s="162" t="s">
        <v>152</v>
      </c>
      <c r="BB48" s="162" t="s">
        <v>153</v>
      </c>
      <c r="BC48" s="148"/>
    </row>
    <row r="49" spans="1:55" ht="15.75" customHeight="1" x14ac:dyDescent="0.25">
      <c r="A49" s="112"/>
      <c r="C49" s="105">
        <v>1</v>
      </c>
      <c r="D49" s="129"/>
      <c r="E49" s="107"/>
      <c r="F49" s="108"/>
      <c r="G49" s="130"/>
      <c r="H49" s="131"/>
      <c r="I49" s="111"/>
      <c r="J49" s="112"/>
      <c r="K49" s="113">
        <f t="shared" si="0"/>
        <v>0</v>
      </c>
      <c r="L49" s="114">
        <f>IF(ISTEXT(D49),D49,IF(ISBLANK(D49),0,(D49/E16*N14)))</f>
        <v>0</v>
      </c>
      <c r="M49" s="115"/>
      <c r="N49" s="116">
        <f>IF(K49=0,0,IF(E49&gt;0,(K49/E16)*N14,IF(K49=0,0,IF(F49&gt;0,(K49/E16)*N14,IF(K49=0,0,IF(G49&gt;0,(K49/E16)*N14,IF(K49=0,0,IF(H49&gt;0,(K49/E16)*N14,0))))))))</f>
        <v>0</v>
      </c>
      <c r="O49" s="117" t="str">
        <f t="shared" si="1"/>
        <v/>
      </c>
      <c r="P49" s="118">
        <f>IF(E49&gt;0,(N49/1000)/E16*N14,IF(F49&gt;0,N49,IF(G49&gt;0,N49/100,IF(H49&gt;0,N49/1000,0))))</f>
        <v>0</v>
      </c>
      <c r="Q49" s="132">
        <f>IF(P49=0,0,P49/P59)</f>
        <v>0</v>
      </c>
      <c r="R49" s="120">
        <f>IF(K49=0,0,IF(I49&gt;0,(K49/1000/E16)*N14,0))</f>
        <v>0</v>
      </c>
      <c r="S49" s="121">
        <f>IF(R49=0,0,R49/R59)</f>
        <v>0</v>
      </c>
      <c r="T49" s="133"/>
      <c r="U49" s="123">
        <f t="shared" si="2"/>
        <v>0</v>
      </c>
      <c r="V49" s="105">
        <v>1</v>
      </c>
      <c r="W49" s="124" t="str">
        <f>IF(ISBLANK(X49),"",LARGE(W11:W48,1)+1)</f>
        <v/>
      </c>
      <c r="X49" s="46"/>
      <c r="Y49" s="46"/>
      <c r="Z49" s="46"/>
      <c r="AA49" s="46"/>
      <c r="AB49" s="46"/>
      <c r="AC49" s="46"/>
      <c r="AD49" s="46"/>
      <c r="AE49" s="46"/>
      <c r="AF49" s="45" t="str">
        <f>IF(ISBLANK(AG49),"",LARGE(AF11:AF48,1)+1)</f>
        <v/>
      </c>
      <c r="AG49" s="46"/>
      <c r="AH49" s="46"/>
      <c r="AI49" s="46"/>
      <c r="AJ49" s="46"/>
      <c r="AK49" s="46"/>
      <c r="AL49" s="46"/>
      <c r="AM49" s="46"/>
      <c r="AN49" s="50"/>
      <c r="AP49" s="144"/>
      <c r="AQ49" s="42"/>
      <c r="AR49" s="42"/>
      <c r="AS49" s="42"/>
      <c r="AT49" s="42"/>
      <c r="AU49" s="42"/>
      <c r="AV49" s="104"/>
      <c r="AW49" s="5"/>
      <c r="BA49" s="162" t="s">
        <v>154</v>
      </c>
      <c r="BB49" s="162" t="s">
        <v>155</v>
      </c>
      <c r="BC49" s="148"/>
    </row>
    <row r="50" spans="1:55" ht="15.75" customHeight="1" x14ac:dyDescent="0.25">
      <c r="A50" s="112"/>
      <c r="C50" s="105">
        <v>1</v>
      </c>
      <c r="D50" s="129"/>
      <c r="E50" s="107"/>
      <c r="F50" s="108"/>
      <c r="G50" s="130"/>
      <c r="H50" s="131"/>
      <c r="I50" s="111"/>
      <c r="J50" s="112"/>
      <c r="K50" s="113">
        <f t="shared" si="0"/>
        <v>0</v>
      </c>
      <c r="L50" s="114">
        <f>IF(ISTEXT(D50),D50,IF(ISBLANK(D50),0,(D50/E16*N14)))</f>
        <v>0</v>
      </c>
      <c r="M50" s="115"/>
      <c r="N50" s="116">
        <f>IF(K50=0,0,IF(E50&gt;0,(K50/E16)*N14,IF(K50=0,0,IF(F50&gt;0,(K50/E16)*N14,IF(K50=0,0,IF(G50&gt;0,(K50/E16)*N14,IF(K50=0,0,IF(H50&gt;0,(K50/E16)*N14,0))))))))</f>
        <v>0</v>
      </c>
      <c r="O50" s="117" t="str">
        <f t="shared" si="1"/>
        <v/>
      </c>
      <c r="P50" s="118">
        <f>IF(E50&gt;0,(N50/1000)/E16*N14,IF(F50&gt;0,N50,IF(G50&gt;0,N50/100,IF(H50&gt;0,N50/1000,0))))</f>
        <v>0</v>
      </c>
      <c r="Q50" s="132">
        <f>IF(P50=0,0,P50/P59)</f>
        <v>0</v>
      </c>
      <c r="R50" s="120">
        <f>IF(K50=0,0,IF(I50&gt;0,(K50/1000/E16)*N14,0))</f>
        <v>0</v>
      </c>
      <c r="S50" s="121">
        <f>IF(R50=0,0,R50/R59)</f>
        <v>0</v>
      </c>
      <c r="T50" s="133"/>
      <c r="U50" s="123">
        <f t="shared" si="2"/>
        <v>0</v>
      </c>
      <c r="V50" s="105">
        <v>1</v>
      </c>
      <c r="W50" s="124" t="str">
        <f>IF(ISBLANK(X50),"",LARGE(W11:W49,1)+1)</f>
        <v/>
      </c>
      <c r="X50" s="46"/>
      <c r="Y50" s="46"/>
      <c r="Z50" s="46"/>
      <c r="AA50" s="46"/>
      <c r="AB50" s="46"/>
      <c r="AC50" s="46"/>
      <c r="AD50" s="46"/>
      <c r="AE50" s="46"/>
      <c r="AF50" s="45" t="str">
        <f>IF(ISBLANK(AG50),"",LARGE(AF11:AF49,1)+1)</f>
        <v/>
      </c>
      <c r="AG50" s="46"/>
      <c r="AH50" s="46"/>
      <c r="AI50" s="46"/>
      <c r="AJ50" s="46"/>
      <c r="AK50" s="46"/>
      <c r="AL50" s="46"/>
      <c r="AM50" s="46"/>
      <c r="AN50" s="50"/>
      <c r="AP50" s="180" t="s">
        <v>156</v>
      </c>
      <c r="AQ50" s="42"/>
      <c r="AR50" s="42"/>
      <c r="AS50" s="42"/>
      <c r="AT50" s="42"/>
      <c r="AU50" s="42"/>
      <c r="AV50" s="104"/>
      <c r="AW50" s="5"/>
      <c r="BA50" s="162" t="s">
        <v>157</v>
      </c>
      <c r="BB50" s="162" t="s">
        <v>158</v>
      </c>
      <c r="BC50" s="148"/>
    </row>
    <row r="51" spans="1:55" ht="18.75" customHeight="1" x14ac:dyDescent="0.25">
      <c r="A51" s="112"/>
      <c r="C51" s="105">
        <v>1</v>
      </c>
      <c r="D51" s="129"/>
      <c r="E51" s="107"/>
      <c r="F51" s="108"/>
      <c r="G51" s="130"/>
      <c r="H51" s="131"/>
      <c r="I51" s="111"/>
      <c r="J51" s="112"/>
      <c r="K51" s="113">
        <f t="shared" si="0"/>
        <v>0</v>
      </c>
      <c r="L51" s="114">
        <f>IF(ISTEXT(D51),D51,IF(ISBLANK(D51),0,(D51/E16*N14)))</f>
        <v>0</v>
      </c>
      <c r="M51" s="115"/>
      <c r="N51" s="116">
        <f>IF(K51=0,0,IF(E51&gt;0,(K51/E16)*N14,IF(K51=0,0,IF(F51&gt;0,(K51/E16)*N14,IF(K51=0,0,IF(G51&gt;0,(K51/E16)*N14,IF(K51=0,0,IF(H51&gt;0,(K51/E16)*N14,0))))))))</f>
        <v>0</v>
      </c>
      <c r="O51" s="117" t="str">
        <f t="shared" si="1"/>
        <v/>
      </c>
      <c r="P51" s="118">
        <f>IF(E51&gt;0,(N51/1000)/E16*N14,IF(F51&gt;0,N51,IF(G51&gt;0,N51/100,IF(H51&gt;0,N51/1000,0))))</f>
        <v>0</v>
      </c>
      <c r="Q51" s="132">
        <f>IF(P51=0,0,P51/P59)</f>
        <v>0</v>
      </c>
      <c r="R51" s="120">
        <f>IF(K51=0,0,IF(I51&gt;0,(K51/1000/E16)*N14,0))</f>
        <v>0</v>
      </c>
      <c r="S51" s="121">
        <f>IF(R51=0,0,R51/R59)</f>
        <v>0</v>
      </c>
      <c r="T51" s="133"/>
      <c r="U51" s="123">
        <f t="shared" si="2"/>
        <v>0</v>
      </c>
      <c r="V51" s="105">
        <v>1</v>
      </c>
      <c r="W51" s="124" t="str">
        <f>IF(ISBLANK(X51),"",LARGE(W11:W50,1)+1)</f>
        <v/>
      </c>
      <c r="X51" s="46"/>
      <c r="Y51" s="46"/>
      <c r="Z51" s="46"/>
      <c r="AA51" s="46"/>
      <c r="AB51" s="46"/>
      <c r="AC51" s="46"/>
      <c r="AD51" s="46"/>
      <c r="AE51" s="46"/>
      <c r="AF51" s="45" t="str">
        <f>IF(ISBLANK(AG51),"",LARGE(AF11:AF50,1)+1)</f>
        <v/>
      </c>
      <c r="AG51" s="46"/>
      <c r="AH51" s="46"/>
      <c r="AI51" s="46"/>
      <c r="AJ51" s="46"/>
      <c r="AK51" s="46"/>
      <c r="AL51" s="46"/>
      <c r="AM51" s="46"/>
      <c r="AN51" s="50"/>
      <c r="AP51" s="170" t="s">
        <v>58</v>
      </c>
      <c r="AQ51" s="181" t="s">
        <v>63</v>
      </c>
      <c r="AR51" s="171" t="s">
        <v>55</v>
      </c>
      <c r="AS51" s="182"/>
      <c r="AT51" s="183" t="s">
        <v>66</v>
      </c>
      <c r="AU51" s="173" t="s">
        <v>68</v>
      </c>
      <c r="AV51" s="174" t="s">
        <v>69</v>
      </c>
      <c r="AW51" s="5"/>
      <c r="BA51" s="162" t="s">
        <v>159</v>
      </c>
      <c r="BB51" s="162" t="s">
        <v>160</v>
      </c>
      <c r="BC51" s="148"/>
    </row>
    <row r="52" spans="1:55" ht="18.75" customHeight="1" x14ac:dyDescent="0.25">
      <c r="A52" s="112"/>
      <c r="C52" s="105">
        <v>1</v>
      </c>
      <c r="D52" s="129"/>
      <c r="E52" s="107"/>
      <c r="F52" s="108"/>
      <c r="G52" s="130"/>
      <c r="H52" s="131"/>
      <c r="I52" s="111"/>
      <c r="J52" s="112"/>
      <c r="K52" s="113">
        <f t="shared" si="0"/>
        <v>0</v>
      </c>
      <c r="L52" s="114">
        <f>IF(ISTEXT(D52),D52,IF(ISBLANK(D52),0,(D52/E16*N14)))</f>
        <v>0</v>
      </c>
      <c r="M52" s="115"/>
      <c r="N52" s="116">
        <f>IF(K52=0,0,IF(E52&gt;0,(K52/E16)*N14,IF(K52=0,0,IF(F52&gt;0,(K52/E16)*N14,IF(K52=0,0,IF(G52&gt;0,(K52/E16)*N14,IF(K52=0,0,IF(H52&gt;0,(K52/E16)*N14,0))))))))</f>
        <v>0</v>
      </c>
      <c r="O52" s="117" t="str">
        <f t="shared" si="1"/>
        <v/>
      </c>
      <c r="P52" s="118">
        <f>IF(E52&gt;0,(N52/1000)/E16*N14,IF(F52&gt;0,N52,IF(G52&gt;0,N52/100,IF(H52&gt;0,N52/1000,0))))</f>
        <v>0</v>
      </c>
      <c r="Q52" s="132">
        <f>IF(P52=0,0,P52/P59)</f>
        <v>0</v>
      </c>
      <c r="R52" s="120">
        <f>IF(K52=0,0,IF(I52&gt;0,(K52/1000/E16)*N14,0))</f>
        <v>0</v>
      </c>
      <c r="S52" s="121">
        <f>IF(R52=0,0,R52/R59)</f>
        <v>0</v>
      </c>
      <c r="T52" s="133"/>
      <c r="U52" s="123">
        <f t="shared" si="2"/>
        <v>0</v>
      </c>
      <c r="V52" s="105">
        <v>1</v>
      </c>
      <c r="W52" s="124" t="str">
        <f>IF(ISBLANK(X52),"",LARGE(W11:W51,1)+1)</f>
        <v/>
      </c>
      <c r="X52" s="46"/>
      <c r="Y52" s="46"/>
      <c r="Z52" s="46"/>
      <c r="AA52" s="46"/>
      <c r="AB52" s="46"/>
      <c r="AC52" s="46"/>
      <c r="AD52" s="46"/>
      <c r="AE52" s="46"/>
      <c r="AF52" s="45" t="str">
        <f>IF(ISBLANK(AG52),"",LARGE(AF11:AF51,1)+1)</f>
        <v/>
      </c>
      <c r="AG52" s="46"/>
      <c r="AH52" s="46"/>
      <c r="AI52" s="46"/>
      <c r="AJ52" s="46"/>
      <c r="AK52" s="46"/>
      <c r="AL52" s="46"/>
      <c r="AM52" s="46"/>
      <c r="AN52" s="50"/>
      <c r="AP52" s="175">
        <v>2</v>
      </c>
      <c r="AQ52" s="184">
        <v>50</v>
      </c>
      <c r="AR52" s="177" t="s">
        <v>93</v>
      </c>
      <c r="AS52" s="177"/>
      <c r="AT52" s="185">
        <f>(AQ52*AP52)/1000</f>
        <v>0.1</v>
      </c>
      <c r="AU52" s="186">
        <v>1</v>
      </c>
      <c r="AV52" s="187">
        <f>AT52*AU52</f>
        <v>0.1</v>
      </c>
      <c r="AW52" s="5"/>
      <c r="BA52" s="162" t="s">
        <v>161</v>
      </c>
      <c r="BB52" s="162" t="s">
        <v>162</v>
      </c>
      <c r="BC52" s="148"/>
    </row>
    <row r="53" spans="1:55" ht="18.75" customHeight="1" x14ac:dyDescent="0.25">
      <c r="A53" s="112"/>
      <c r="C53" s="105">
        <v>1</v>
      </c>
      <c r="D53" s="129"/>
      <c r="E53" s="107"/>
      <c r="F53" s="108"/>
      <c r="G53" s="130"/>
      <c r="H53" s="131"/>
      <c r="I53" s="111"/>
      <c r="J53" s="112"/>
      <c r="K53" s="113">
        <f t="shared" si="0"/>
        <v>0</v>
      </c>
      <c r="L53" s="114">
        <f>IF(ISTEXT(D53),D53,IF(ISBLANK(D53),0,(D53/E16*N14)))</f>
        <v>0</v>
      </c>
      <c r="M53" s="115"/>
      <c r="N53" s="116">
        <f>IF(K53=0,0,IF(E53&gt;0,(K53/E16)*N14,IF(K53=0,0,IF(F53&gt;0,(K53/E16)*N14,IF(K53=0,0,IF(G53&gt;0,(K53/E16)*N14,IF(K53=0,0,IF(H53&gt;0,(K53/E16)*N14,0))))))))</f>
        <v>0</v>
      </c>
      <c r="O53" s="117" t="str">
        <f t="shared" si="1"/>
        <v/>
      </c>
      <c r="P53" s="118">
        <f>IF(E53&gt;0,(N53/1000)/E16*N14,IF(F53&gt;0,N53,IF(G53&gt;0,N53/100,IF(H53&gt;0,N53/1000,0))))</f>
        <v>0</v>
      </c>
      <c r="Q53" s="132">
        <f>IF(P53=0,0,P53/P59)</f>
        <v>0</v>
      </c>
      <c r="R53" s="120">
        <f>IF(K53=0,0,IF(I53&gt;0,(K53/1000/E16)*N14,0))</f>
        <v>0</v>
      </c>
      <c r="S53" s="121">
        <f>IF(R53=0,0,R53/R59)</f>
        <v>0</v>
      </c>
      <c r="T53" s="133"/>
      <c r="U53" s="123">
        <f t="shared" si="2"/>
        <v>0</v>
      </c>
      <c r="V53" s="105">
        <v>1</v>
      </c>
      <c r="W53" s="124" t="str">
        <f>IF(ISBLANK(X53),"",LARGE(W11:W52,1)+1)</f>
        <v/>
      </c>
      <c r="X53" s="46"/>
      <c r="Y53" s="46"/>
      <c r="Z53" s="46"/>
      <c r="AA53" s="46"/>
      <c r="AB53" s="46"/>
      <c r="AC53" s="46"/>
      <c r="AD53" s="46"/>
      <c r="AE53" s="46"/>
      <c r="AF53" s="45" t="str">
        <f>IF(ISBLANK(AG53),"",LARGE(AF11:AF52,1)+1)</f>
        <v/>
      </c>
      <c r="AG53" s="46"/>
      <c r="AH53" s="46"/>
      <c r="AI53" s="46"/>
      <c r="AJ53" s="46"/>
      <c r="AK53" s="46"/>
      <c r="AL53" s="46"/>
      <c r="AM53" s="46"/>
      <c r="AN53" s="50"/>
      <c r="AP53" s="103"/>
      <c r="AQ53" s="42"/>
      <c r="AR53" s="42"/>
      <c r="AS53" s="42"/>
      <c r="AT53" s="42"/>
      <c r="AU53" s="42"/>
      <c r="AV53" s="104"/>
      <c r="AW53" s="5"/>
      <c r="BA53" s="162" t="s">
        <v>163</v>
      </c>
      <c r="BB53" s="162" t="s">
        <v>164</v>
      </c>
      <c r="BC53" s="148"/>
    </row>
    <row r="54" spans="1:55" ht="15.75" customHeight="1" x14ac:dyDescent="0.25">
      <c r="A54" s="112"/>
      <c r="C54" s="105">
        <v>1</v>
      </c>
      <c r="D54" s="129"/>
      <c r="E54" s="107"/>
      <c r="F54" s="108"/>
      <c r="G54" s="130"/>
      <c r="H54" s="131"/>
      <c r="I54" s="111"/>
      <c r="J54" s="112"/>
      <c r="K54" s="113">
        <f t="shared" si="0"/>
        <v>0</v>
      </c>
      <c r="L54" s="114">
        <f>IF(ISTEXT(D54),D54,IF(ISBLANK(D54),0,(D54/E16*N14)))</f>
        <v>0</v>
      </c>
      <c r="M54" s="115"/>
      <c r="N54" s="116">
        <f>IF(K54=0,0,IF(E54&gt;0,(K54/E16)*N14,IF(K54=0,0,IF(F54&gt;0,(K54/E16)*N14,IF(K54=0,0,IF(G54&gt;0,(K54/E16)*N14,IF(K54=0,0,IF(H54&gt;0,(K54/E16)*N14,0))))))))</f>
        <v>0</v>
      </c>
      <c r="O54" s="117" t="str">
        <f t="shared" si="1"/>
        <v/>
      </c>
      <c r="P54" s="118">
        <f>IF(E54&gt;0,(N54/1000)/E16*N14,IF(F54&gt;0,N54,IF(G54&gt;0,N54/100,IF(H54&gt;0,N54/1000,0))))</f>
        <v>0</v>
      </c>
      <c r="Q54" s="132">
        <f>IF(P54=0,0,P54/P59)</f>
        <v>0</v>
      </c>
      <c r="R54" s="120">
        <f>IF(K54=0,0,IF(I54&gt;0,(K54/1000/E16)*N14,0))</f>
        <v>0</v>
      </c>
      <c r="S54" s="121">
        <f>IF(R54=0,0,R54/R59)</f>
        <v>0</v>
      </c>
      <c r="T54" s="133"/>
      <c r="U54" s="123">
        <f t="shared" si="2"/>
        <v>0</v>
      </c>
      <c r="V54" s="105">
        <v>1</v>
      </c>
      <c r="W54" s="124" t="str">
        <f>IF(ISBLANK(X54),"",LARGE(W11:W53,1)+1)</f>
        <v/>
      </c>
      <c r="X54" s="46"/>
      <c r="Y54" s="46"/>
      <c r="Z54" s="46"/>
      <c r="AA54" s="46"/>
      <c r="AB54" s="46"/>
      <c r="AC54" s="46"/>
      <c r="AD54" s="46"/>
      <c r="AE54" s="46"/>
      <c r="AF54" s="45" t="str">
        <f>IF(ISBLANK(AG54),"",LARGE(AF11:AF53,1)+1)</f>
        <v/>
      </c>
      <c r="AG54" s="46"/>
      <c r="AH54" s="46"/>
      <c r="AI54" s="46"/>
      <c r="AJ54" s="46"/>
      <c r="AK54" s="46"/>
      <c r="AL54" s="46"/>
      <c r="AM54" s="46"/>
      <c r="AN54" s="50"/>
      <c r="AP54" s="144"/>
      <c r="AQ54" s="188" t="s">
        <v>165</v>
      </c>
      <c r="AR54" s="189">
        <v>0.1</v>
      </c>
      <c r="AS54" s="23" t="s">
        <v>166</v>
      </c>
      <c r="AU54" s="42"/>
      <c r="AV54" s="104"/>
      <c r="AW54" s="5"/>
      <c r="BA54" s="162" t="s">
        <v>167</v>
      </c>
      <c r="BB54" s="162" t="s">
        <v>168</v>
      </c>
      <c r="BC54" s="148"/>
    </row>
    <row r="55" spans="1:55" ht="18.75" customHeight="1" x14ac:dyDescent="0.25">
      <c r="A55" s="112"/>
      <c r="C55" s="105">
        <v>1</v>
      </c>
      <c r="D55" s="129"/>
      <c r="E55" s="107"/>
      <c r="F55" s="108"/>
      <c r="G55" s="130"/>
      <c r="H55" s="131"/>
      <c r="I55" s="111"/>
      <c r="J55" s="112"/>
      <c r="K55" s="113">
        <f t="shared" si="0"/>
        <v>0</v>
      </c>
      <c r="L55" s="114">
        <f>IF(ISTEXT(D55),D55,IF(ISBLANK(D55),0,(D55/E16*N14)))</f>
        <v>0</v>
      </c>
      <c r="M55" s="115"/>
      <c r="N55" s="116">
        <f>IF(K55=0,0,IF(E55&gt;0,(K55/E16)*N14,IF(K55=0,0,IF(F55&gt;0,(K55/E16)*N14,IF(K55=0,0,IF(G55&gt;0,(K55/E16)*N14,IF(K55=0,0,IF(H55&gt;0,(K55/E16)*N14,0))))))))</f>
        <v>0</v>
      </c>
      <c r="O55" s="117" t="str">
        <f t="shared" si="1"/>
        <v/>
      </c>
      <c r="P55" s="118">
        <f>IF(E55&gt;0,(N55/1000)/E16*N14,IF(F55&gt;0,N55,IF(G55&gt;0,N55/100,IF(H55&gt;0,N55/1000,0))))</f>
        <v>0</v>
      </c>
      <c r="Q55" s="132">
        <f>IF(P55=0,0,P55/P59)</f>
        <v>0</v>
      </c>
      <c r="R55" s="120">
        <f>IF(K55=0,0,IF(I55&gt;0,(K55/1000/E16)*N14,0))</f>
        <v>0</v>
      </c>
      <c r="S55" s="121">
        <f>IF(R55=0,0,R55/R59)</f>
        <v>0</v>
      </c>
      <c r="T55" s="133"/>
      <c r="U55" s="123">
        <f t="shared" si="2"/>
        <v>0</v>
      </c>
      <c r="V55" s="105">
        <v>1</v>
      </c>
      <c r="W55" s="124" t="str">
        <f>IF(ISBLANK(X55),"",LARGE(W11:W54,1)+1)</f>
        <v/>
      </c>
      <c r="X55" s="46"/>
      <c r="Y55" s="46"/>
      <c r="Z55" s="46"/>
      <c r="AA55" s="46"/>
      <c r="AB55" s="46"/>
      <c r="AC55" s="46"/>
      <c r="AD55" s="46"/>
      <c r="AE55" s="46"/>
      <c r="AF55" s="45" t="str">
        <f>IF(ISBLANK(AG55),"",LARGE(AF11:AF54,1)+1)</f>
        <v/>
      </c>
      <c r="AG55" s="46"/>
      <c r="AH55" s="46"/>
      <c r="AI55" s="46"/>
      <c r="AJ55" s="46"/>
      <c r="AK55" s="46"/>
      <c r="AL55" s="46"/>
      <c r="AM55" s="46"/>
      <c r="AN55" s="50"/>
      <c r="AP55" s="190" t="s">
        <v>169</v>
      </c>
      <c r="AQ55" s="42"/>
      <c r="AR55" s="42"/>
      <c r="AS55" s="42"/>
      <c r="AT55" s="42"/>
      <c r="AU55" s="42"/>
      <c r="AV55" s="104"/>
      <c r="AW55" s="5"/>
      <c r="BA55" s="23"/>
    </row>
    <row r="56" spans="1:55" ht="18.75" customHeight="1" x14ac:dyDescent="0.25">
      <c r="A56" s="112"/>
      <c r="C56" s="105">
        <v>1</v>
      </c>
      <c r="D56" s="129"/>
      <c r="E56" s="107"/>
      <c r="F56" s="108"/>
      <c r="G56" s="130"/>
      <c r="H56" s="131"/>
      <c r="I56" s="111"/>
      <c r="J56" s="112"/>
      <c r="K56" s="113">
        <f t="shared" si="0"/>
        <v>0</v>
      </c>
      <c r="L56" s="114">
        <f>IF(ISTEXT(D56),D56,IF(ISBLANK(D56),0,(D56/E16*N14)))</f>
        <v>0</v>
      </c>
      <c r="M56" s="115"/>
      <c r="N56" s="116">
        <f>IF(K56=0,0,IF(E56&gt;0,(K56/E16)*N14,IF(K56=0,0,IF(F56&gt;0,(K56/E16)*N14,IF(K56=0,0,IF(G56&gt;0,(K56/E16)*N14,IF(K56=0,0,IF(H56&gt;0,(K56/E16)*N14,0))))))))</f>
        <v>0</v>
      </c>
      <c r="O56" s="117" t="str">
        <f t="shared" si="1"/>
        <v/>
      </c>
      <c r="P56" s="118">
        <f>IF(E56&gt;0,(N56/1000)/E16*N14,IF(F56&gt;0,N56,IF(G56&gt;0,N56/100,IF(H56&gt;0,N56/1000,0))))</f>
        <v>0</v>
      </c>
      <c r="Q56" s="132">
        <f>IF(P56=0,0,P56/P59)</f>
        <v>0</v>
      </c>
      <c r="R56" s="120">
        <f>IF(K56=0,0,IF(I56&gt;0,(K56/1000/E16)*N14,0))</f>
        <v>0</v>
      </c>
      <c r="S56" s="121">
        <f>IF(R56=0,0,R56/R59)</f>
        <v>0</v>
      </c>
      <c r="T56" s="133"/>
      <c r="U56" s="123">
        <f t="shared" si="2"/>
        <v>0</v>
      </c>
      <c r="V56" s="105">
        <v>1</v>
      </c>
      <c r="W56" s="124" t="str">
        <f>IF(ISBLANK(X56),"",LARGE(W11:W55,1)+1)</f>
        <v/>
      </c>
      <c r="X56" s="46"/>
      <c r="Y56" s="46"/>
      <c r="Z56" s="46"/>
      <c r="AA56" s="46"/>
      <c r="AB56" s="46"/>
      <c r="AC56" s="46"/>
      <c r="AD56" s="46"/>
      <c r="AE56" s="46"/>
      <c r="AF56" s="45" t="str">
        <f>IF(ISBLANK(AG56),"",LARGE(AF11:AF55,1)+1)</f>
        <v/>
      </c>
      <c r="AG56" s="46"/>
      <c r="AH56" s="46"/>
      <c r="AI56" s="46"/>
      <c r="AJ56" s="46"/>
      <c r="AK56" s="46"/>
      <c r="AL56" s="46"/>
      <c r="AM56" s="46"/>
      <c r="AN56" s="50"/>
      <c r="AP56" s="103" t="s">
        <v>170</v>
      </c>
      <c r="AQ56" s="42"/>
      <c r="AR56" s="42"/>
      <c r="AS56" s="42"/>
      <c r="AT56" s="42"/>
      <c r="AU56" s="42"/>
      <c r="AV56" s="104"/>
      <c r="AW56" s="5"/>
    </row>
    <row r="57" spans="1:55" ht="18.75" customHeight="1" x14ac:dyDescent="0.25">
      <c r="A57" s="112"/>
      <c r="C57" s="105">
        <v>1</v>
      </c>
      <c r="D57" s="129"/>
      <c r="E57" s="107"/>
      <c r="F57" s="108"/>
      <c r="G57" s="130"/>
      <c r="H57" s="131"/>
      <c r="I57" s="111"/>
      <c r="J57" s="112"/>
      <c r="K57" s="113">
        <f t="shared" si="0"/>
        <v>0</v>
      </c>
      <c r="L57" s="114">
        <f>IF(ISTEXT(D57),D57,IF(ISBLANK(D57),0,(D57/E16*N14)))</f>
        <v>0</v>
      </c>
      <c r="M57" s="115"/>
      <c r="N57" s="116">
        <f>IF(K57=0,0,IF(E57&gt;0,(K57/E16)*N14,IF(K57=0,0,IF(F57&gt;0,(K57/E16)*N14,IF(K57=0,0,IF(G57&gt;0,(K57/E16)*N14,IF(K57=0,0,IF(H57&gt;0,(K57/E16)*N14,0))))))))</f>
        <v>0</v>
      </c>
      <c r="O57" s="117" t="str">
        <f t="shared" si="1"/>
        <v/>
      </c>
      <c r="P57" s="118">
        <f>IF(E57&gt;0,(N57/1000)/E16*N14,IF(F57&gt;0,N57,IF(G57&gt;0,N57/100,IF(H57&gt;0,N57/1000,0))))</f>
        <v>0</v>
      </c>
      <c r="Q57" s="132">
        <f>IF(P57=0,0,P57/P59)</f>
        <v>0</v>
      </c>
      <c r="R57" s="120">
        <f>IF(K57=0,0,IF(I57&gt;0,(K57/1000/E16)*N14,0))</f>
        <v>0</v>
      </c>
      <c r="S57" s="121">
        <f>IF(R57=0,0,R57/R59)</f>
        <v>0</v>
      </c>
      <c r="T57" s="133"/>
      <c r="U57" s="123">
        <f t="shared" si="2"/>
        <v>0</v>
      </c>
      <c r="V57" s="105">
        <v>1</v>
      </c>
      <c r="W57" s="124" t="str">
        <f>IF(ISBLANK(X57),"",LARGE(W11:W56,1)+1)</f>
        <v/>
      </c>
      <c r="X57" s="46"/>
      <c r="Y57" s="46"/>
      <c r="Z57" s="46"/>
      <c r="AA57" s="46"/>
      <c r="AB57" s="46"/>
      <c r="AC57" s="46"/>
      <c r="AD57" s="46"/>
      <c r="AE57" s="46"/>
      <c r="AF57" s="45" t="str">
        <f>IF(ISBLANK(AG57),"",LARGE(AF11:AF56,1)+1)</f>
        <v/>
      </c>
      <c r="AG57" s="46"/>
      <c r="AH57" s="46"/>
      <c r="AI57" s="46"/>
      <c r="AJ57" s="46"/>
      <c r="AK57" s="46"/>
      <c r="AL57" s="46"/>
      <c r="AM57" s="46"/>
      <c r="AN57" s="50"/>
      <c r="AP57" s="103"/>
      <c r="AQ57" s="42"/>
      <c r="AR57" s="42"/>
      <c r="AS57" s="42"/>
      <c r="AT57" s="42"/>
      <c r="AU57" s="42"/>
      <c r="AV57" s="104"/>
      <c r="AW57" s="5"/>
    </row>
    <row r="58" spans="1:55" ht="16.5" thickBot="1" x14ac:dyDescent="0.3">
      <c r="A58" s="112"/>
      <c r="C58" s="105">
        <v>1</v>
      </c>
      <c r="D58" s="191"/>
      <c r="E58" s="107"/>
      <c r="F58" s="108"/>
      <c r="G58" s="192"/>
      <c r="H58" s="193"/>
      <c r="I58" s="194"/>
      <c r="J58" s="112"/>
      <c r="K58" s="113">
        <f t="shared" si="0"/>
        <v>0</v>
      </c>
      <c r="L58" s="114">
        <f>IF(ISTEXT(D58),D58,IF(ISBLANK(D58),0,(D58/E16*N14)))</f>
        <v>0</v>
      </c>
      <c r="M58" s="115"/>
      <c r="N58" s="116">
        <f>IF(K58=0,0,IF(E58&gt;0,(K58/E16)*N14,IF(K58=0,0,IF(F58&gt;0,(K58/E16)*N14,IF(K58=0,0,IF(G58&gt;0,(K58/E16)*N14,IF(K58=0,0,IF(H58&gt;0,(K58/E16)*N14,0))))))))</f>
        <v>0</v>
      </c>
      <c r="O58" s="117" t="str">
        <f t="shared" si="1"/>
        <v/>
      </c>
      <c r="P58" s="118">
        <f>IF(E58&gt;0,(N58/1000)/E16*N14,IF(F58&gt;0,N58,IF(G58&gt;0,N58/100,IF(H58&gt;0,N58/1000,0))))</f>
        <v>0</v>
      </c>
      <c r="Q58" s="132">
        <f>IF(P58=0,0,P58/P59)</f>
        <v>0</v>
      </c>
      <c r="R58" s="120">
        <f>IF(K58=0,0,IF(I58&gt;0,(K58/1000/E16)*N14,0))</f>
        <v>0</v>
      </c>
      <c r="S58" s="121">
        <f>IF(R58=0,0,R58/R59)</f>
        <v>0</v>
      </c>
      <c r="T58" s="133"/>
      <c r="U58" s="123">
        <f t="shared" si="2"/>
        <v>0</v>
      </c>
      <c r="V58" s="105">
        <v>1</v>
      </c>
      <c r="W58" s="124" t="str">
        <f>IF(ISBLANK(X58),"",LARGE(W11:W57,1)+1)</f>
        <v/>
      </c>
      <c r="X58" s="46"/>
      <c r="Y58" s="46"/>
      <c r="Z58" s="46"/>
      <c r="AA58" s="46"/>
      <c r="AB58" s="46"/>
      <c r="AC58" s="46"/>
      <c r="AD58" s="46"/>
      <c r="AE58" s="46"/>
      <c r="AF58" s="45" t="str">
        <f>IF(ISBLANK(AG58),"",LARGE(AF11:AF57,1)+1)</f>
        <v/>
      </c>
      <c r="AG58" s="46"/>
      <c r="AH58" s="46"/>
      <c r="AI58" s="46"/>
      <c r="AJ58" s="46"/>
      <c r="AK58" s="46"/>
      <c r="AL58" s="46"/>
      <c r="AM58" s="46"/>
      <c r="AN58" s="50"/>
      <c r="AP58" s="1092" t="s">
        <v>171</v>
      </c>
      <c r="AQ58" s="1093"/>
      <c r="AR58" s="1093"/>
      <c r="AS58" s="1093"/>
      <c r="AT58" s="1093"/>
      <c r="AU58" s="1093"/>
      <c r="AV58" s="1094"/>
      <c r="AW58" s="5"/>
    </row>
    <row r="59" spans="1:55" ht="17.25" thickTop="1" thickBot="1" x14ac:dyDescent="0.3">
      <c r="A59" s="112"/>
      <c r="C59" s="1095"/>
      <c r="D59" s="195" t="s">
        <v>172</v>
      </c>
      <c r="E59" s="196">
        <f>SUM(E19:E58)</f>
        <v>0</v>
      </c>
      <c r="F59" s="197">
        <f>SUM(F19:F58)</f>
        <v>0</v>
      </c>
      <c r="G59" s="197">
        <f>SUM(G19:G58)/1000</f>
        <v>0</v>
      </c>
      <c r="H59" s="197">
        <f>SUM(H19:H58)/1000</f>
        <v>0</v>
      </c>
      <c r="I59" s="198">
        <f>SUM(I19:I58)/1000</f>
        <v>0</v>
      </c>
      <c r="J59" s="199"/>
      <c r="K59" s="200"/>
      <c r="L59" s="201"/>
      <c r="M59" s="200" t="s">
        <v>173</v>
      </c>
      <c r="N59" s="1097">
        <f>SUM(N19:N58)</f>
        <v>0</v>
      </c>
      <c r="O59" s="1097"/>
      <c r="P59" s="197">
        <f>SUM(P19:P58)</f>
        <v>0</v>
      </c>
      <c r="Q59" s="202">
        <f>SUM(Q19:Q58)</f>
        <v>0</v>
      </c>
      <c r="R59" s="203">
        <f>SUM(R19:R58)</f>
        <v>0</v>
      </c>
      <c r="S59" s="204"/>
      <c r="T59" s="204"/>
      <c r="U59" s="205"/>
      <c r="V59" s="1098"/>
      <c r="W59" s="124" t="str">
        <f>IF(ISBLANK(X59),"",LARGE(W11:W58,1)+1)</f>
        <v/>
      </c>
      <c r="X59" s="46"/>
      <c r="Y59" s="46"/>
      <c r="Z59" s="46"/>
      <c r="AA59" s="46"/>
      <c r="AB59" s="46"/>
      <c r="AC59" s="46"/>
      <c r="AD59" s="46"/>
      <c r="AE59" s="46"/>
      <c r="AF59" s="45" t="str">
        <f>IF(ISBLANK(AG59),"",LARGE(AF11:AF58,1)+1)</f>
        <v/>
      </c>
      <c r="AG59" s="46"/>
      <c r="AH59" s="46"/>
      <c r="AI59" s="46"/>
      <c r="AJ59" s="46"/>
      <c r="AK59" s="46"/>
      <c r="AL59" s="46"/>
      <c r="AM59" s="46"/>
      <c r="AN59" s="50"/>
      <c r="AP59" s="206" t="s">
        <v>174</v>
      </c>
      <c r="AQ59" s="207"/>
      <c r="AR59" s="207"/>
      <c r="AS59" s="207"/>
      <c r="AT59" s="207"/>
      <c r="AU59" s="207"/>
      <c r="AV59" s="208"/>
      <c r="AW59" s="5"/>
    </row>
    <row r="60" spans="1:55" ht="21.75" thickTop="1" x14ac:dyDescent="0.25">
      <c r="A60" s="112"/>
      <c r="C60" s="1095"/>
      <c r="D60" s="209" t="s">
        <v>174</v>
      </c>
      <c r="E60" s="210"/>
      <c r="F60" s="211"/>
      <c r="G60" s="212"/>
      <c r="H60" s="212"/>
      <c r="I60" s="213" t="s">
        <v>175</v>
      </c>
      <c r="J60" s="214" t="s">
        <v>176</v>
      </c>
      <c r="K60" s="215"/>
      <c r="L60" s="209" t="s">
        <v>177</v>
      </c>
      <c r="M60" s="215"/>
      <c r="N60" s="216"/>
      <c r="O60" s="216"/>
      <c r="P60" s="212"/>
      <c r="Q60" s="217"/>
      <c r="R60" s="218"/>
      <c r="S60" s="213" t="s">
        <v>175</v>
      </c>
      <c r="T60" s="214" t="s">
        <v>178</v>
      </c>
      <c r="U60" s="219"/>
      <c r="V60" s="1098"/>
      <c r="W60" s="124" t="str">
        <f>IF(ISBLANK(X60),"",LARGE(W11:W59,1)+1)</f>
        <v/>
      </c>
      <c r="X60" s="46"/>
      <c r="Y60" s="46"/>
      <c r="Z60" s="46"/>
      <c r="AA60" s="46"/>
      <c r="AB60" s="46"/>
      <c r="AC60" s="46"/>
      <c r="AD60" s="46"/>
      <c r="AE60" s="46"/>
      <c r="AF60" s="45" t="str">
        <f>IF(ISBLANK(AG60),"",LARGE(AF11:AF59,1)+1)</f>
        <v/>
      </c>
      <c r="AG60" s="46"/>
      <c r="AH60" s="46"/>
      <c r="AI60" s="46"/>
      <c r="AJ60" s="46"/>
      <c r="AK60" s="46"/>
      <c r="AL60" s="46"/>
      <c r="AM60" s="46"/>
      <c r="AN60" s="50"/>
      <c r="AP60" s="103"/>
      <c r="AQ60" s="42"/>
      <c r="AR60" s="42"/>
      <c r="AS60" s="42"/>
      <c r="AT60" s="42"/>
      <c r="AU60" s="42"/>
      <c r="AV60" s="104"/>
      <c r="AW60" s="5"/>
    </row>
    <row r="61" spans="1:55" ht="18.75" customHeight="1" x14ac:dyDescent="0.25">
      <c r="A61" s="112"/>
      <c r="C61" s="1095"/>
      <c r="D61" s="220" t="s">
        <v>179</v>
      </c>
      <c r="E61" s="220"/>
      <c r="F61" s="220"/>
      <c r="J61" s="221"/>
      <c r="K61" s="222"/>
      <c r="L61" s="220"/>
      <c r="M61" s="220"/>
      <c r="N61" s="220"/>
      <c r="O61" s="220"/>
      <c r="P61" s="220"/>
      <c r="Q61" s="220"/>
      <c r="R61" s="223"/>
      <c r="S61" s="223" t="s">
        <v>180</v>
      </c>
      <c r="T61" s="224"/>
      <c r="U61" s="225">
        <f>SUM(U19:U58)</f>
        <v>0</v>
      </c>
      <c r="V61" s="1098"/>
      <c r="W61" s="124" t="str">
        <f>IF(ISBLANK(X61),"",LARGE(W11:W60,1)+1)</f>
        <v/>
      </c>
      <c r="X61" s="46"/>
      <c r="Y61" s="46"/>
      <c r="Z61" s="46"/>
      <c r="AA61" s="46"/>
      <c r="AB61" s="46"/>
      <c r="AC61" s="46"/>
      <c r="AD61" s="46"/>
      <c r="AE61" s="46"/>
      <c r="AF61" s="45" t="str">
        <f>IF(ISBLANK(AG61),"",LARGE(AF11:AF60,1)+1)</f>
        <v/>
      </c>
      <c r="AG61" s="46"/>
      <c r="AH61" s="46"/>
      <c r="AI61" s="46"/>
      <c r="AJ61" s="46"/>
      <c r="AK61" s="46"/>
      <c r="AL61" s="46"/>
      <c r="AM61" s="46"/>
      <c r="AN61" s="50"/>
      <c r="AP61" s="226" t="s">
        <v>181</v>
      </c>
      <c r="AQ61" s="227"/>
      <c r="AR61" s="227"/>
      <c r="AS61" s="227"/>
      <c r="AT61" s="227"/>
      <c r="AU61" s="227"/>
      <c r="AV61" s="228"/>
      <c r="AW61" s="5"/>
    </row>
    <row r="62" spans="1:55" ht="18.75" x14ac:dyDescent="0.25">
      <c r="A62" s="112"/>
      <c r="C62" s="1095"/>
      <c r="D62" s="229">
        <v>1</v>
      </c>
      <c r="E62" s="229"/>
      <c r="F62" s="229"/>
      <c r="G62" s="230">
        <f>D62*10</f>
        <v>10</v>
      </c>
      <c r="H62" s="231">
        <f>D62*100</f>
        <v>100</v>
      </c>
      <c r="I62" s="232">
        <f>D62*1000</f>
        <v>1000</v>
      </c>
      <c r="J62" s="233">
        <f>I62</f>
        <v>1000</v>
      </c>
      <c r="K62" s="222"/>
      <c r="L62" s="1100">
        <f>J62/1000</f>
        <v>1</v>
      </c>
      <c r="M62" s="1100"/>
      <c r="N62" s="222"/>
      <c r="O62" s="222"/>
      <c r="P62" s="222"/>
      <c r="Q62" s="222"/>
      <c r="R62" s="188"/>
      <c r="S62" s="188" t="s">
        <v>165</v>
      </c>
      <c r="T62" s="189">
        <v>0.1</v>
      </c>
      <c r="U62" s="234">
        <f>U61*T62</f>
        <v>0</v>
      </c>
      <c r="V62" s="1098"/>
      <c r="W62" s="124" t="str">
        <f>IF(ISBLANK(X62),"",LARGE(W11:W61,1)+1)</f>
        <v/>
      </c>
      <c r="X62" s="46"/>
      <c r="Y62" s="46"/>
      <c r="Z62" s="46"/>
      <c r="AA62" s="46"/>
      <c r="AB62" s="46"/>
      <c r="AC62" s="46"/>
      <c r="AD62" s="46"/>
      <c r="AE62" s="46"/>
      <c r="AF62" s="45" t="str">
        <f>IF(ISBLANK(AG62),"",LARGE(AF11:AF61,1)+1)</f>
        <v/>
      </c>
      <c r="AG62" s="46"/>
      <c r="AH62" s="46"/>
      <c r="AI62" s="46"/>
      <c r="AJ62" s="46"/>
      <c r="AK62" s="46"/>
      <c r="AL62" s="46"/>
      <c r="AM62" s="46"/>
      <c r="AN62" s="50"/>
      <c r="AP62" s="235" t="s">
        <v>182</v>
      </c>
      <c r="AQ62" s="236"/>
      <c r="AR62" s="236"/>
      <c r="AS62" s="236"/>
      <c r="AT62" s="236"/>
      <c r="AU62" s="236"/>
      <c r="AV62" s="146"/>
      <c r="AW62" s="5"/>
    </row>
    <row r="63" spans="1:55" ht="18.75" x14ac:dyDescent="0.25">
      <c r="A63" s="112"/>
      <c r="C63" s="1095"/>
      <c r="D63" s="237">
        <v>10</v>
      </c>
      <c r="E63" s="237"/>
      <c r="F63" s="237"/>
      <c r="G63" s="238">
        <f>D63/10</f>
        <v>1</v>
      </c>
      <c r="H63" s="231">
        <f>D63*10</f>
        <v>100</v>
      </c>
      <c r="I63" s="232">
        <f>D63*100</f>
        <v>1000</v>
      </c>
      <c r="J63" s="233">
        <f>D63*100</f>
        <v>1000</v>
      </c>
      <c r="K63" s="222"/>
      <c r="L63" s="1100">
        <f>J63/1000</f>
        <v>1</v>
      </c>
      <c r="M63" s="1100"/>
      <c r="N63" s="222"/>
      <c r="O63" s="222"/>
      <c r="P63" s="222"/>
      <c r="Q63" s="222"/>
      <c r="R63" s="223"/>
      <c r="S63" s="223" t="s">
        <v>183</v>
      </c>
      <c r="T63" s="239"/>
      <c r="U63" s="225">
        <f>(U61+U62)</f>
        <v>0</v>
      </c>
      <c r="V63" s="1098"/>
      <c r="W63" s="124" t="str">
        <f>IF(ISBLANK(X63),"",LARGE(W11:W62,1)+1)</f>
        <v/>
      </c>
      <c r="X63" s="46"/>
      <c r="Y63" s="46"/>
      <c r="Z63" s="46"/>
      <c r="AA63" s="46"/>
      <c r="AB63" s="46"/>
      <c r="AC63" s="46"/>
      <c r="AD63" s="46"/>
      <c r="AE63" s="46"/>
      <c r="AF63" s="45" t="str">
        <f>IF(ISBLANK(AG63),"",LARGE(AF11:AF62,1)+1)</f>
        <v/>
      </c>
      <c r="AG63" s="46"/>
      <c r="AH63" s="46"/>
      <c r="AI63" s="46"/>
      <c r="AJ63" s="46"/>
      <c r="AK63" s="46"/>
      <c r="AL63" s="46"/>
      <c r="AM63" s="46"/>
      <c r="AN63" s="50"/>
      <c r="AP63" s="240" t="s">
        <v>184</v>
      </c>
      <c r="AQ63" s="42"/>
      <c r="AR63" s="42"/>
      <c r="AS63" s="42"/>
      <c r="AT63" s="42"/>
      <c r="AU63" s="42"/>
      <c r="AV63" s="104"/>
      <c r="AW63" s="5"/>
      <c r="BA63" s="23"/>
    </row>
    <row r="64" spans="1:55" ht="18.75" x14ac:dyDescent="0.25">
      <c r="A64" s="112"/>
      <c r="C64" s="1095"/>
      <c r="D64" s="241">
        <v>20</v>
      </c>
      <c r="E64" s="241"/>
      <c r="F64" s="241"/>
      <c r="G64" s="238">
        <f>D64/100</f>
        <v>0.2</v>
      </c>
      <c r="H64" s="231"/>
      <c r="I64" s="232">
        <f>D64*10</f>
        <v>200</v>
      </c>
      <c r="J64" s="233">
        <f>D64*10</f>
        <v>200</v>
      </c>
      <c r="K64" s="222"/>
      <c r="L64" s="1100">
        <f>J64/1000</f>
        <v>0.2</v>
      </c>
      <c r="M64" s="1100"/>
      <c r="N64" s="222"/>
      <c r="O64" s="222"/>
      <c r="P64" s="222"/>
      <c r="Q64" s="222"/>
      <c r="R64" s="223"/>
      <c r="S64" s="223"/>
      <c r="T64" s="239"/>
      <c r="U64" s="225"/>
      <c r="V64" s="1098"/>
      <c r="W64" s="124" t="str">
        <f>IF(ISBLANK(X64),"",LARGE(W11:W63,1)+1)</f>
        <v/>
      </c>
      <c r="X64" s="46"/>
      <c r="Y64" s="46"/>
      <c r="Z64" s="46"/>
      <c r="AA64" s="46"/>
      <c r="AB64" s="46"/>
      <c r="AC64" s="46"/>
      <c r="AD64" s="46"/>
      <c r="AE64" s="46"/>
      <c r="AF64" s="45" t="str">
        <f>IF(ISBLANK(AG64),"",LARGE(AF11:AF63,1)+1)</f>
        <v/>
      </c>
      <c r="AG64" s="46"/>
      <c r="AH64" s="46"/>
      <c r="AI64" s="46"/>
      <c r="AJ64" s="46"/>
      <c r="AK64" s="46"/>
      <c r="AL64" s="46"/>
      <c r="AM64" s="46"/>
      <c r="AN64" s="50"/>
      <c r="AP64" s="242" t="s">
        <v>185</v>
      </c>
      <c r="AQ64" s="1103" t="s">
        <v>185</v>
      </c>
      <c r="AR64" s="1103"/>
      <c r="AS64" s="1103"/>
      <c r="AT64" s="1103"/>
      <c r="AU64" s="1103"/>
      <c r="AV64" s="1104"/>
      <c r="AW64" s="5"/>
    </row>
    <row r="65" spans="1:53" ht="15.75" x14ac:dyDescent="0.25">
      <c r="A65" s="112"/>
      <c r="C65" s="1095"/>
      <c r="D65" s="243">
        <v>100</v>
      </c>
      <c r="E65" s="243"/>
      <c r="F65" s="243"/>
      <c r="G65" s="238">
        <f>D65/1000</f>
        <v>0.1</v>
      </c>
      <c r="H65" s="231">
        <f>D65/10</f>
        <v>10</v>
      </c>
      <c r="I65" s="230"/>
      <c r="J65" s="233">
        <f>D65*10</f>
        <v>1000</v>
      </c>
      <c r="K65" s="222"/>
      <c r="L65" s="1100">
        <f>J65/1000</f>
        <v>1</v>
      </c>
      <c r="M65" s="1100"/>
      <c r="N65" s="222"/>
      <c r="O65" s="222"/>
      <c r="P65" s="222"/>
      <c r="Q65" s="222"/>
      <c r="R65" s="222"/>
      <c r="S65" s="222"/>
      <c r="T65" s="244"/>
      <c r="U65" s="245"/>
      <c r="V65" s="1098"/>
      <c r="W65" s="124" t="str">
        <f>IF(ISBLANK(X65),"",LARGE(W11:W64,1)+1)</f>
        <v/>
      </c>
      <c r="X65" s="46"/>
      <c r="Y65" s="46"/>
      <c r="Z65" s="46"/>
      <c r="AA65" s="46"/>
      <c r="AB65" s="46"/>
      <c r="AC65" s="46"/>
      <c r="AD65" s="46"/>
      <c r="AE65" s="46"/>
      <c r="AF65" s="45" t="str">
        <f>IF(ISBLANK(AG65),"",LARGE(AF11:AF64,1)+1)</f>
        <v/>
      </c>
      <c r="AG65" s="46"/>
      <c r="AH65" s="46"/>
      <c r="AI65" s="46"/>
      <c r="AJ65" s="46"/>
      <c r="AK65" s="46"/>
      <c r="AL65" s="46"/>
      <c r="AM65" s="46"/>
      <c r="AN65" s="50"/>
      <c r="AP65" s="144"/>
      <c r="AQ65" s="1103"/>
      <c r="AR65" s="1103"/>
      <c r="AS65" s="1103"/>
      <c r="AT65" s="1103"/>
      <c r="AU65" s="1103"/>
      <c r="AV65" s="1104"/>
      <c r="AW65" s="5"/>
    </row>
    <row r="66" spans="1:53" ht="18.75" customHeight="1" x14ac:dyDescent="0.25">
      <c r="A66" s="112"/>
      <c r="C66" s="1095"/>
      <c r="D66" s="246"/>
      <c r="E66" s="247"/>
      <c r="F66" s="248"/>
      <c r="G66" s="249"/>
      <c r="H66" s="249"/>
      <c r="I66" s="249"/>
      <c r="J66" s="249"/>
      <c r="K66" s="250"/>
      <c r="L66" s="250"/>
      <c r="M66" s="250"/>
      <c r="N66" s="249"/>
      <c r="O66" s="249"/>
      <c r="P66" s="249"/>
      <c r="Q66" s="249"/>
      <c r="R66" s="249"/>
      <c r="S66" s="249"/>
      <c r="T66" s="249"/>
      <c r="U66" s="251"/>
      <c r="V66" s="1098"/>
      <c r="W66" s="1102" t="s">
        <v>186</v>
      </c>
      <c r="X66" s="252"/>
      <c r="Y66" s="252"/>
      <c r="Z66" s="253"/>
      <c r="AA66" s="253"/>
      <c r="AB66" s="253"/>
      <c r="AC66" s="253"/>
      <c r="AD66" s="254"/>
      <c r="AE66" s="254"/>
      <c r="AF66" s="254"/>
      <c r="AG66" s="253"/>
      <c r="AH66" s="253"/>
      <c r="AI66" s="253"/>
      <c r="AJ66" s="253"/>
      <c r="AK66" s="253"/>
      <c r="AL66" s="253"/>
      <c r="AM66" s="253"/>
      <c r="AN66" s="255"/>
      <c r="AP66" s="1105" t="s">
        <v>187</v>
      </c>
      <c r="AQ66" s="1106"/>
      <c r="AR66" s="1106"/>
      <c r="AS66" s="1106"/>
      <c r="AT66" s="1106"/>
      <c r="AU66" s="1106"/>
      <c r="AV66" s="1107"/>
      <c r="AW66" s="5"/>
      <c r="BA66" s="23"/>
    </row>
    <row r="67" spans="1:53" ht="18.75" customHeight="1" x14ac:dyDescent="0.25">
      <c r="A67" s="256" t="s">
        <v>188</v>
      </c>
      <c r="C67" s="1095"/>
      <c r="D67" s="257"/>
      <c r="E67" s="258" t="s">
        <v>189</v>
      </c>
      <c r="F67" s="259"/>
      <c r="G67" s="259"/>
      <c r="H67" s="259"/>
      <c r="I67" s="259"/>
      <c r="J67" s="259"/>
      <c r="K67" s="259"/>
      <c r="L67" s="259"/>
      <c r="M67" s="259"/>
      <c r="N67" s="259"/>
      <c r="O67" s="259"/>
      <c r="P67" s="259"/>
      <c r="Q67" s="259"/>
      <c r="R67" s="259"/>
      <c r="S67" s="259"/>
      <c r="T67" s="259"/>
      <c r="U67" s="260"/>
      <c r="V67" s="1098"/>
      <c r="W67" s="1102"/>
      <c r="X67" s="259"/>
      <c r="Y67" s="259"/>
      <c r="Z67" s="259"/>
      <c r="AA67" s="259"/>
      <c r="AB67" s="259"/>
      <c r="AC67" s="259"/>
      <c r="AD67" s="259"/>
      <c r="AE67" s="259"/>
      <c r="AF67" s="259"/>
      <c r="AG67" s="259"/>
      <c r="AH67" s="259"/>
      <c r="AI67" s="259"/>
      <c r="AJ67" s="259"/>
      <c r="AK67" s="259"/>
      <c r="AL67" s="259"/>
      <c r="AM67" s="259"/>
      <c r="AN67" s="260"/>
      <c r="AP67" s="1105"/>
      <c r="AQ67" s="1106"/>
      <c r="AR67" s="1106"/>
      <c r="AS67" s="1106"/>
      <c r="AT67" s="1106"/>
      <c r="AU67" s="1106"/>
      <c r="AV67" s="1107"/>
      <c r="AW67" s="5" t="s">
        <v>190</v>
      </c>
      <c r="BA67" s="23"/>
    </row>
    <row r="68" spans="1:53" ht="15" customHeight="1" x14ac:dyDescent="0.25">
      <c r="A68" s="261">
        <v>20</v>
      </c>
      <c r="C68" s="1095"/>
      <c r="D68" s="262" t="s">
        <v>11</v>
      </c>
      <c r="E68" s="263"/>
      <c r="F68" s="264" t="str">
        <f ca="1">CELL("nomfichier")</f>
        <v>E:\Joël Leboucher\Desktop\[Fiche.Coktail.xlsx]Nota</v>
      </c>
      <c r="G68" s="264"/>
      <c r="H68" s="265"/>
      <c r="I68" s="265"/>
      <c r="J68" s="265"/>
      <c r="K68" s="265"/>
      <c r="L68" s="265"/>
      <c r="M68" s="265"/>
      <c r="N68" s="265"/>
      <c r="O68" s="265"/>
      <c r="P68" s="265"/>
      <c r="Q68" s="265"/>
      <c r="R68" s="265"/>
      <c r="S68" s="265"/>
      <c r="T68" s="265"/>
      <c r="U68" s="266"/>
      <c r="V68" s="1098"/>
      <c r="W68" s="263" t="s">
        <v>11</v>
      </c>
      <c r="X68" s="267"/>
      <c r="Y68" s="267"/>
      <c r="Z68" s="264" t="str">
        <f ca="1">CELL("nomfichier")</f>
        <v>E:\Joël Leboucher\Desktop\[Fiche.Coktail.xlsx]Nota</v>
      </c>
      <c r="AA68" s="265"/>
      <c r="AB68" s="265"/>
      <c r="AC68" s="265"/>
      <c r="AD68" s="265"/>
      <c r="AE68" s="265"/>
      <c r="AF68" s="265"/>
      <c r="AG68" s="265"/>
      <c r="AH68" s="265"/>
      <c r="AI68" s="265"/>
      <c r="AJ68" s="265"/>
      <c r="AK68" s="265"/>
      <c r="AL68" s="265"/>
      <c r="AM68" s="265"/>
      <c r="AN68" s="266"/>
      <c r="AP68" s="1108"/>
      <c r="AQ68" s="1109"/>
      <c r="AR68" s="1109"/>
      <c r="AS68" s="1109"/>
      <c r="AT68" s="1109"/>
      <c r="AU68" s="1109"/>
      <c r="AV68" s="1110"/>
      <c r="AW68" s="5" t="s">
        <v>190</v>
      </c>
    </row>
    <row r="69" spans="1:53" ht="16.5" customHeight="1" thickBot="1" x14ac:dyDescent="0.3">
      <c r="A69" s="268">
        <f>A68*10</f>
        <v>200</v>
      </c>
      <c r="C69" s="1096"/>
      <c r="D69" s="269">
        <v>7</v>
      </c>
      <c r="E69" s="270">
        <v>7</v>
      </c>
      <c r="F69" s="270">
        <v>7</v>
      </c>
      <c r="G69" s="270">
        <v>7</v>
      </c>
      <c r="H69" s="270">
        <v>7</v>
      </c>
      <c r="I69" s="270">
        <v>7</v>
      </c>
      <c r="J69" s="270">
        <v>30</v>
      </c>
      <c r="K69" s="270">
        <v>0.65</v>
      </c>
      <c r="L69" s="270">
        <v>5</v>
      </c>
      <c r="M69" s="270">
        <v>7</v>
      </c>
      <c r="N69" s="270">
        <v>5</v>
      </c>
      <c r="O69" s="270">
        <v>3</v>
      </c>
      <c r="P69" s="270">
        <v>7</v>
      </c>
      <c r="Q69" s="270">
        <v>7</v>
      </c>
      <c r="R69" s="270">
        <v>10</v>
      </c>
      <c r="S69" s="270">
        <v>8</v>
      </c>
      <c r="T69" s="270">
        <v>9</v>
      </c>
      <c r="U69" s="271">
        <v>10</v>
      </c>
      <c r="V69" s="1099"/>
      <c r="W69" s="270">
        <v>7</v>
      </c>
      <c r="X69" s="270">
        <v>7</v>
      </c>
      <c r="Y69" s="270">
        <v>7</v>
      </c>
      <c r="Z69" s="270">
        <v>7</v>
      </c>
      <c r="AA69" s="270">
        <v>7</v>
      </c>
      <c r="AB69" s="270">
        <v>7</v>
      </c>
      <c r="AC69" s="270">
        <v>30</v>
      </c>
      <c r="AD69" s="270">
        <v>0.65</v>
      </c>
      <c r="AE69" s="270">
        <v>5</v>
      </c>
      <c r="AF69" s="270">
        <v>7</v>
      </c>
      <c r="AG69" s="270">
        <v>5</v>
      </c>
      <c r="AH69" s="270">
        <v>3</v>
      </c>
      <c r="AI69" s="270">
        <v>7</v>
      </c>
      <c r="AJ69" s="270">
        <v>7</v>
      </c>
      <c r="AK69" s="270">
        <v>10</v>
      </c>
      <c r="AL69" s="270">
        <v>8</v>
      </c>
      <c r="AM69" s="270">
        <v>9</v>
      </c>
      <c r="AN69" s="271">
        <v>10</v>
      </c>
      <c r="AP69" s="272">
        <v>13</v>
      </c>
      <c r="AQ69" s="273">
        <v>13</v>
      </c>
      <c r="AR69" s="273">
        <v>13</v>
      </c>
      <c r="AS69" s="273">
        <v>13</v>
      </c>
      <c r="AT69" s="273">
        <v>13</v>
      </c>
      <c r="AU69" s="273">
        <v>13</v>
      </c>
      <c r="AV69" s="274">
        <v>13</v>
      </c>
      <c r="AW69" s="5" t="s">
        <v>191</v>
      </c>
    </row>
    <row r="70" spans="1:53" ht="15" customHeight="1" x14ac:dyDescent="0.25">
      <c r="A70" s="2"/>
      <c r="C70" s="1030" t="s">
        <v>0</v>
      </c>
      <c r="D70" s="1032" t="str">
        <f>D9</f>
        <v>NOM DE VOTRE RECETTE</v>
      </c>
      <c r="E70" s="1019"/>
      <c r="F70" s="1019"/>
      <c r="G70" s="1019"/>
      <c r="H70" s="1019"/>
      <c r="I70" s="1019"/>
      <c r="J70" s="1019"/>
      <c r="K70" s="1019"/>
      <c r="L70" s="1019"/>
      <c r="M70" s="1019"/>
      <c r="N70" s="1019"/>
      <c r="O70" s="1019"/>
      <c r="P70" s="1019"/>
      <c r="Q70" s="1019"/>
      <c r="R70" s="1019"/>
      <c r="S70" s="1008" t="s">
        <v>17</v>
      </c>
      <c r="T70" s="1008"/>
      <c r="U70" s="1010" t="str">
        <f>U9</f>
        <v>Code</v>
      </c>
      <c r="AW70" s="5"/>
      <c r="BA70" s="23"/>
    </row>
    <row r="71" spans="1:53" ht="15" customHeight="1" x14ac:dyDescent="0.25">
      <c r="C71" s="1031"/>
      <c r="D71" s="1033"/>
      <c r="E71" s="1034"/>
      <c r="F71" s="1034"/>
      <c r="G71" s="1034"/>
      <c r="H71" s="1034"/>
      <c r="I71" s="1034"/>
      <c r="J71" s="1034"/>
      <c r="K71" s="1034"/>
      <c r="L71" s="1034"/>
      <c r="M71" s="1034"/>
      <c r="N71" s="1034"/>
      <c r="O71" s="1034"/>
      <c r="P71" s="1034"/>
      <c r="Q71" s="1034"/>
      <c r="R71" s="1034"/>
      <c r="S71" s="1035"/>
      <c r="T71" s="1035"/>
      <c r="U71" s="1011"/>
      <c r="AO71" s="23"/>
      <c r="AP71" s="1101" t="s">
        <v>192</v>
      </c>
      <c r="AQ71" s="1101"/>
      <c r="AR71" s="1101"/>
      <c r="AS71" s="1101"/>
      <c r="AT71" s="1101"/>
      <c r="AU71" s="1101"/>
      <c r="AV71" s="1101"/>
      <c r="AW71" s="5"/>
      <c r="BA71" s="23"/>
    </row>
    <row r="72" spans="1:53" ht="18.75" x14ac:dyDescent="0.25">
      <c r="C72" s="1051" t="s">
        <v>23</v>
      </c>
      <c r="D72" s="36">
        <v>0</v>
      </c>
      <c r="E72" s="37" t="s">
        <v>25</v>
      </c>
      <c r="F72" s="37"/>
      <c r="G72" s="38"/>
      <c r="H72" s="39"/>
      <c r="I72" s="39"/>
      <c r="J72" s="39"/>
      <c r="K72" s="39"/>
      <c r="L72" s="39"/>
      <c r="M72" s="36">
        <f>MAX(D72:D122)</f>
        <v>5</v>
      </c>
      <c r="N72" s="37" t="s">
        <v>25</v>
      </c>
      <c r="O72" s="37"/>
      <c r="P72" s="38"/>
      <c r="Q72" s="39"/>
      <c r="R72" s="39"/>
      <c r="S72" s="39"/>
      <c r="T72" s="39"/>
      <c r="U72" s="40"/>
      <c r="AP72" s="1101" t="s">
        <v>193</v>
      </c>
      <c r="AQ72" s="1101"/>
      <c r="AR72" s="1101"/>
      <c r="AS72" s="1101"/>
      <c r="AT72" s="1101"/>
      <c r="AU72" s="1101"/>
      <c r="AV72" s="1101"/>
    </row>
    <row r="73" spans="1:53" ht="18.75" customHeight="1" x14ac:dyDescent="0.25">
      <c r="C73" s="1051"/>
      <c r="D73" s="45" t="str">
        <f>IF(ISBLANK(E73),"",LARGE(D72:D72,1)+1)</f>
        <v/>
      </c>
      <c r="E73" s="37"/>
      <c r="F73" s="37"/>
      <c r="G73" s="38"/>
      <c r="H73" s="38"/>
      <c r="I73" s="38"/>
      <c r="J73" s="38"/>
      <c r="K73" s="38"/>
      <c r="L73" s="38"/>
      <c r="M73" s="45" t="str">
        <f>IF(ISBLANK(N73),"",LARGE(M72:M72,1)+1)</f>
        <v/>
      </c>
      <c r="N73" s="37"/>
      <c r="O73" s="37"/>
      <c r="P73" s="38"/>
      <c r="Q73" s="38"/>
      <c r="R73" s="38"/>
      <c r="S73" s="38"/>
      <c r="T73" s="38"/>
      <c r="U73" s="47"/>
      <c r="AP73" s="29"/>
      <c r="AQ73" s="275" t="s">
        <v>194</v>
      </c>
      <c r="AR73" s="29"/>
      <c r="AS73" s="275" t="s">
        <v>195</v>
      </c>
      <c r="AT73" s="29"/>
      <c r="AU73" s="276"/>
      <c r="AV73" s="276"/>
    </row>
    <row r="74" spans="1:53" ht="15.75" x14ac:dyDescent="0.25">
      <c r="C74" s="1051"/>
      <c r="D74" s="45">
        <f>IF(ISBLANK(E74),"",LARGE(D72:D73,1)+1)</f>
        <v>1</v>
      </c>
      <c r="E74" s="46" t="s">
        <v>34</v>
      </c>
      <c r="F74" s="46"/>
      <c r="G74" s="46"/>
      <c r="H74" s="46"/>
      <c r="I74" s="46"/>
      <c r="J74" s="46"/>
      <c r="K74" s="46"/>
      <c r="L74" s="46"/>
      <c r="M74" s="45">
        <f>IF(ISBLANK(N74),"",LARGE(M72:M73,1)+1)</f>
        <v>6</v>
      </c>
      <c r="N74" s="46" t="s">
        <v>34</v>
      </c>
      <c r="O74" s="46"/>
      <c r="P74" s="46"/>
      <c r="Q74" s="46"/>
      <c r="R74" s="46"/>
      <c r="S74" s="46"/>
      <c r="T74" s="46"/>
      <c r="U74" s="50"/>
      <c r="AP74" s="276" t="s">
        <v>196</v>
      </c>
      <c r="AQ74" s="29"/>
      <c r="AR74" s="29"/>
      <c r="AS74" s="29"/>
      <c r="AT74" s="29"/>
      <c r="AU74" s="276"/>
      <c r="AV74" s="276"/>
    </row>
    <row r="75" spans="1:53" ht="15.75" x14ac:dyDescent="0.25">
      <c r="C75" s="1051"/>
      <c r="D75" s="45" t="str">
        <f>IF(ISBLANK(E75),"",LARGE(D72:D74,1)+1)</f>
        <v/>
      </c>
      <c r="E75" s="46"/>
      <c r="F75" s="46"/>
      <c r="G75" s="46" t="s">
        <v>39</v>
      </c>
      <c r="H75" s="46"/>
      <c r="I75" s="46"/>
      <c r="J75" s="46"/>
      <c r="K75" s="46"/>
      <c r="L75" s="46"/>
      <c r="M75" s="45" t="str">
        <f>IF(ISBLANK(N75),"",LARGE(M72:M74,1)+1)</f>
        <v/>
      </c>
      <c r="N75" s="46"/>
      <c r="O75" s="46"/>
      <c r="P75" s="46" t="s">
        <v>39</v>
      </c>
      <c r="Q75" s="46"/>
      <c r="R75" s="46"/>
      <c r="S75" s="46"/>
      <c r="T75" s="46"/>
      <c r="U75" s="50"/>
      <c r="AP75" s="276" t="s">
        <v>197</v>
      </c>
      <c r="AQ75" s="29"/>
      <c r="AR75" s="29"/>
      <c r="AS75" s="29"/>
      <c r="AT75" s="29"/>
      <c r="AU75" s="276"/>
      <c r="AV75" s="276"/>
    </row>
    <row r="76" spans="1:53" ht="15.75" x14ac:dyDescent="0.25">
      <c r="C76" s="1051"/>
      <c r="D76" s="45" t="str">
        <f>IF(ISBLANK(E76),"",LARGE(D72:D75,1)+1)</f>
        <v/>
      </c>
      <c r="E76" s="46"/>
      <c r="F76" s="46"/>
      <c r="G76" s="46"/>
      <c r="H76" s="46"/>
      <c r="I76" s="46"/>
      <c r="J76" s="46"/>
      <c r="K76" s="46"/>
      <c r="L76" s="46"/>
      <c r="M76" s="45" t="str">
        <f>IF(ISBLANK(N76),"",LARGE(M72:M75,1)+1)</f>
        <v/>
      </c>
      <c r="N76" s="46"/>
      <c r="O76" s="46"/>
      <c r="P76" s="46"/>
      <c r="Q76" s="46"/>
      <c r="R76" s="46"/>
      <c r="S76" s="46"/>
      <c r="T76" s="46"/>
      <c r="U76" s="50"/>
      <c r="AP76" s="276"/>
      <c r="AQ76" s="29"/>
      <c r="AR76" s="29"/>
      <c r="AS76" s="29"/>
      <c r="AT76" s="29"/>
      <c r="AU76" s="276"/>
      <c r="AV76" s="276"/>
    </row>
    <row r="77" spans="1:53" ht="15.75" x14ac:dyDescent="0.25">
      <c r="C77" s="1051"/>
      <c r="D77" s="45" t="str">
        <f>IF(ISBLANK(E77),"",LARGE(D72:D76,1)+1)</f>
        <v/>
      </c>
      <c r="E77" s="46"/>
      <c r="F77" s="46"/>
      <c r="G77" s="46"/>
      <c r="H77" s="46"/>
      <c r="I77" s="46"/>
      <c r="J77" s="46"/>
      <c r="K77" s="46"/>
      <c r="L77" s="46"/>
      <c r="M77" s="45" t="str">
        <f>IF(ISBLANK(N77),"",LARGE(M72:M76,1)+1)</f>
        <v/>
      </c>
      <c r="N77" s="46"/>
      <c r="O77" s="46"/>
      <c r="P77" s="46"/>
      <c r="Q77" s="46"/>
      <c r="R77" s="46"/>
      <c r="S77" s="46"/>
      <c r="T77" s="46"/>
      <c r="U77" s="50"/>
      <c r="AP77" s="276" t="s">
        <v>198</v>
      </c>
      <c r="AQ77" s="276"/>
      <c r="AR77" s="276"/>
      <c r="AS77" s="276"/>
      <c r="AT77" s="276"/>
      <c r="AU77" s="276"/>
      <c r="AV77" s="276"/>
    </row>
    <row r="78" spans="1:53" ht="15.75" x14ac:dyDescent="0.25">
      <c r="C78" s="1051"/>
      <c r="D78" s="45">
        <f>IF(ISBLANK(E78),"",LARGE(D72:D77,1)+1)</f>
        <v>2</v>
      </c>
      <c r="E78" s="46" t="s">
        <v>199</v>
      </c>
      <c r="F78" s="46"/>
      <c r="G78" s="46"/>
      <c r="H78" s="46"/>
      <c r="I78" s="46"/>
      <c r="J78" s="46"/>
      <c r="K78" s="46"/>
      <c r="L78" s="46"/>
      <c r="M78" s="45" t="str">
        <f>IF(ISBLANK(N78),"",LARGE(M72:M77,1)+1)</f>
        <v/>
      </c>
      <c r="N78" s="46"/>
      <c r="O78" s="46"/>
      <c r="P78" s="46"/>
      <c r="Q78" s="46"/>
      <c r="R78" s="46"/>
      <c r="S78" s="46"/>
      <c r="T78" s="46"/>
      <c r="U78" s="50"/>
      <c r="AP78" s="276" t="s">
        <v>200</v>
      </c>
      <c r="AQ78" s="276"/>
      <c r="AR78" s="276"/>
      <c r="AS78" s="276"/>
      <c r="AT78" s="276"/>
      <c r="AU78" s="276"/>
      <c r="AV78" s="276"/>
    </row>
    <row r="79" spans="1:53" ht="15.75" x14ac:dyDescent="0.25">
      <c r="C79" s="1051"/>
      <c r="D79" s="45">
        <f>IF(ISBLANK(E79),"",LARGE(D72:D78,1)+1)</f>
        <v>3</v>
      </c>
      <c r="E79" s="46" t="s">
        <v>201</v>
      </c>
      <c r="F79" s="46"/>
      <c r="G79" s="46"/>
      <c r="H79" s="46"/>
      <c r="I79" s="46"/>
      <c r="J79" s="46"/>
      <c r="K79" s="46"/>
      <c r="L79" s="46"/>
      <c r="M79" s="45" t="str">
        <f>IF(ISBLANK(N79),"",LARGE(M72:M78,1)+1)</f>
        <v/>
      </c>
      <c r="N79" s="46"/>
      <c r="O79" s="46"/>
      <c r="P79" s="46"/>
      <c r="Q79" s="46"/>
      <c r="R79" s="46"/>
      <c r="S79" s="46"/>
      <c r="T79" s="46"/>
      <c r="U79" s="50"/>
      <c r="AP79" s="276" t="s">
        <v>202</v>
      </c>
      <c r="AQ79" s="276"/>
      <c r="AR79" s="276"/>
      <c r="AS79" s="276"/>
      <c r="AT79" s="276"/>
      <c r="AU79" s="276"/>
      <c r="AV79" s="276"/>
    </row>
    <row r="80" spans="1:53" ht="15.75" customHeight="1" x14ac:dyDescent="0.25">
      <c r="C80" s="105">
        <v>1</v>
      </c>
      <c r="D80" s="45" t="str">
        <f>IF(ISBLANK(E80),"",LARGE(D72:D79,1)+1)</f>
        <v/>
      </c>
      <c r="E80" s="46"/>
      <c r="F80" s="46"/>
      <c r="G80" s="46"/>
      <c r="H80" s="46"/>
      <c r="I80" s="46"/>
      <c r="J80" s="46"/>
      <c r="K80" s="46"/>
      <c r="L80" s="46"/>
      <c r="M80" s="45" t="str">
        <f>IF(ISBLANK(N80),"",LARGE(M72:M79,1)+1)</f>
        <v/>
      </c>
      <c r="N80" s="46"/>
      <c r="O80" s="46"/>
      <c r="P80" s="46"/>
      <c r="Q80" s="46"/>
      <c r="R80" s="46"/>
      <c r="S80" s="46"/>
      <c r="T80" s="46"/>
      <c r="U80" s="50"/>
      <c r="AP80" s="276" t="s">
        <v>203</v>
      </c>
      <c r="AQ80" s="276"/>
      <c r="AR80" s="276"/>
      <c r="AS80" s="276"/>
      <c r="AT80" s="276"/>
      <c r="AU80" s="276"/>
      <c r="AV80" s="276"/>
    </row>
    <row r="81" spans="2:49" s="23" customFormat="1" ht="15.75" x14ac:dyDescent="0.25">
      <c r="B81" s="2"/>
      <c r="C81" s="105">
        <v>1</v>
      </c>
      <c r="D81" s="45" t="str">
        <f>IF(ISBLANK(E81),"",LARGE(D72:D80,1)+1)</f>
        <v/>
      </c>
      <c r="E81" s="46"/>
      <c r="F81" s="46"/>
      <c r="G81" s="46"/>
      <c r="H81" s="46"/>
      <c r="I81" s="46"/>
      <c r="J81" s="46"/>
      <c r="K81" s="46"/>
      <c r="L81" s="46"/>
      <c r="M81" s="45" t="str">
        <f>IF(ISBLANK(N81),"",LARGE(M72:M80,1)+1)</f>
        <v/>
      </c>
      <c r="N81" s="46"/>
      <c r="O81" s="46"/>
      <c r="P81" s="46"/>
      <c r="Q81" s="46"/>
      <c r="R81" s="46"/>
      <c r="S81" s="46"/>
      <c r="T81" s="46"/>
      <c r="U81" s="50"/>
      <c r="AO81" s="2"/>
      <c r="AP81" s="276"/>
      <c r="AQ81" s="276"/>
      <c r="AR81" s="276"/>
      <c r="AS81" s="276"/>
      <c r="AT81" s="276"/>
      <c r="AU81" s="276"/>
      <c r="AV81" s="276"/>
      <c r="AW81" s="2"/>
    </row>
    <row r="82" spans="2:49" s="23" customFormat="1" ht="15.75" x14ac:dyDescent="0.25">
      <c r="B82" s="2"/>
      <c r="C82" s="105">
        <v>1</v>
      </c>
      <c r="D82" s="45">
        <f>IF(ISBLANK(E82),"",LARGE(D72:D81,1)+1)</f>
        <v>4</v>
      </c>
      <c r="E82" s="46" t="s">
        <v>53</v>
      </c>
      <c r="F82" s="46"/>
      <c r="G82" s="46"/>
      <c r="H82" s="46"/>
      <c r="I82" s="46"/>
      <c r="J82" s="46"/>
      <c r="K82" s="46"/>
      <c r="L82" s="46"/>
      <c r="M82" s="45" t="str">
        <f>IF(ISBLANK(N82),"",LARGE(M72:M81,1)+1)</f>
        <v/>
      </c>
      <c r="N82" s="46"/>
      <c r="O82" s="46"/>
      <c r="P82" s="46"/>
      <c r="Q82" s="46"/>
      <c r="R82" s="46"/>
      <c r="S82" s="46"/>
      <c r="T82" s="46"/>
      <c r="U82" s="50"/>
      <c r="AO82" s="2"/>
      <c r="AP82" s="6"/>
      <c r="AQ82" s="6"/>
      <c r="AR82" s="6"/>
      <c r="AS82" s="6"/>
      <c r="AT82" s="6"/>
      <c r="AU82" s="6"/>
      <c r="AV82" s="6"/>
      <c r="AW82" s="2"/>
    </row>
    <row r="83" spans="2:49" s="23" customFormat="1" ht="15.75" x14ac:dyDescent="0.25">
      <c r="B83" s="2"/>
      <c r="C83" s="105">
        <v>1</v>
      </c>
      <c r="D83" s="45" t="str">
        <f>IF(ISBLANK(E83),"",LARGE(D72:D82,1)+1)</f>
        <v/>
      </c>
      <c r="E83" s="46"/>
      <c r="F83" s="46"/>
      <c r="G83" s="46" t="s">
        <v>71</v>
      </c>
      <c r="H83" s="46"/>
      <c r="I83" s="46"/>
      <c r="J83" s="46"/>
      <c r="K83" s="46"/>
      <c r="L83" s="46"/>
      <c r="M83" s="45" t="str">
        <f>IF(ISBLANK(N83),"",LARGE(M72:M82,1)+1)</f>
        <v/>
      </c>
      <c r="N83" s="46"/>
      <c r="O83" s="46"/>
      <c r="P83" s="46"/>
      <c r="Q83" s="46"/>
      <c r="R83" s="46"/>
      <c r="S83" s="46"/>
      <c r="T83" s="46"/>
      <c r="U83" s="50"/>
      <c r="AO83" s="2"/>
      <c r="AP83" s="277" t="s">
        <v>204</v>
      </c>
      <c r="AQ83" s="277"/>
      <c r="AR83" s="277"/>
      <c r="AS83" s="277"/>
      <c r="AT83" s="277"/>
      <c r="AU83" s="277"/>
      <c r="AV83" s="277"/>
      <c r="AW83" s="2"/>
    </row>
    <row r="84" spans="2:49" s="23" customFormat="1" ht="15.75" x14ac:dyDescent="0.25">
      <c r="B84" s="2"/>
      <c r="C84" s="105">
        <v>1</v>
      </c>
      <c r="D84" s="45" t="str">
        <f>IF(ISBLANK(E84),"",LARGE(D72:D83,1)+1)</f>
        <v/>
      </c>
      <c r="E84" s="46"/>
      <c r="F84" s="46"/>
      <c r="G84" s="46" t="s">
        <v>74</v>
      </c>
      <c r="H84" s="46"/>
      <c r="I84" s="46"/>
      <c r="J84" s="46"/>
      <c r="K84" s="46"/>
      <c r="L84" s="46"/>
      <c r="M84" s="45" t="str">
        <f>IF(ISBLANK(N84),"",LARGE(M72:M83,1)+1)</f>
        <v/>
      </c>
      <c r="N84" s="46"/>
      <c r="O84" s="46"/>
      <c r="P84" s="46"/>
      <c r="Q84" s="46"/>
      <c r="R84" s="46"/>
      <c r="S84" s="46"/>
      <c r="T84" s="46"/>
      <c r="U84" s="50"/>
      <c r="AO84" s="2"/>
      <c r="AP84" s="278" t="s">
        <v>205</v>
      </c>
      <c r="AQ84" s="278"/>
      <c r="AR84" s="278"/>
      <c r="AS84" s="278"/>
      <c r="AT84" s="278"/>
      <c r="AU84" s="278"/>
      <c r="AV84" s="278"/>
      <c r="AW84" s="2"/>
    </row>
    <row r="85" spans="2:49" s="23" customFormat="1" ht="15.75" x14ac:dyDescent="0.25">
      <c r="B85" s="2"/>
      <c r="C85" s="105">
        <v>1</v>
      </c>
      <c r="D85" s="45">
        <f>IF(ISBLANK(E85),"",LARGE(D72:D84,1)+1)</f>
        <v>5</v>
      </c>
      <c r="E85" s="46" t="s">
        <v>206</v>
      </c>
      <c r="F85" s="46"/>
      <c r="G85" s="46"/>
      <c r="H85" s="46"/>
      <c r="I85" s="46"/>
      <c r="J85" s="46"/>
      <c r="K85" s="46"/>
      <c r="L85" s="46"/>
      <c r="M85" s="45" t="str">
        <f>IF(ISBLANK(N85),"",LARGE(M72:M84,1)+1)</f>
        <v/>
      </c>
      <c r="N85" s="46"/>
      <c r="O85" s="46"/>
      <c r="P85" s="46"/>
      <c r="Q85" s="46"/>
      <c r="R85" s="46"/>
      <c r="S85" s="46"/>
      <c r="T85" s="46"/>
      <c r="U85" s="50"/>
      <c r="AO85" s="2"/>
      <c r="AP85" s="279" t="s">
        <v>207</v>
      </c>
      <c r="AQ85" s="279"/>
      <c r="AR85" s="279"/>
      <c r="AS85" s="279"/>
      <c r="AT85" s="279"/>
      <c r="AU85" s="279"/>
      <c r="AV85" s="279"/>
      <c r="AW85" s="2"/>
    </row>
    <row r="86" spans="2:49" s="23" customFormat="1" ht="15.75" x14ac:dyDescent="0.25">
      <c r="B86" s="2"/>
      <c r="C86" s="105">
        <v>1</v>
      </c>
      <c r="D86" s="45" t="str">
        <f>IF(ISBLANK(E86),"",LARGE(D72:D85,1)+1)</f>
        <v/>
      </c>
      <c r="E86" s="46"/>
      <c r="F86" s="46"/>
      <c r="G86" s="46"/>
      <c r="H86" s="46"/>
      <c r="I86" s="46"/>
      <c r="J86" s="46"/>
      <c r="K86" s="46"/>
      <c r="L86" s="46"/>
      <c r="M86" s="45" t="str">
        <f>IF(ISBLANK(N86),"",LARGE(M72:M85,1)+1)</f>
        <v/>
      </c>
      <c r="N86" s="46"/>
      <c r="O86" s="46"/>
      <c r="P86" s="46"/>
      <c r="Q86" s="46"/>
      <c r="R86" s="46"/>
      <c r="S86" s="46"/>
      <c r="T86" s="46"/>
      <c r="U86" s="50"/>
      <c r="AO86" s="2"/>
      <c r="AP86" s="2"/>
      <c r="AQ86" s="2"/>
      <c r="AR86" s="2"/>
      <c r="AS86" s="2"/>
      <c r="AT86" s="280"/>
      <c r="AU86" s="2"/>
      <c r="AV86" s="280"/>
      <c r="AW86" s="2"/>
    </row>
    <row r="87" spans="2:49" s="23" customFormat="1" ht="15.75" x14ac:dyDescent="0.25">
      <c r="B87" s="2"/>
      <c r="C87" s="105">
        <v>1</v>
      </c>
      <c r="D87" s="45" t="str">
        <f>IF(ISBLANK(E87),"",LARGE(D72:D86,1)+1)</f>
        <v/>
      </c>
      <c r="E87" s="46"/>
      <c r="F87" s="46"/>
      <c r="G87" s="149"/>
      <c r="H87" s="149"/>
      <c r="I87" s="149"/>
      <c r="J87" s="149"/>
      <c r="K87" s="149"/>
      <c r="L87" s="149"/>
      <c r="M87" s="45" t="str">
        <f>IF(ISBLANK(N87),"",LARGE(M72:M86,1)+1)</f>
        <v/>
      </c>
      <c r="N87" s="46"/>
      <c r="O87" s="46"/>
      <c r="P87" s="149"/>
      <c r="Q87" s="149"/>
      <c r="R87" s="149"/>
      <c r="S87" s="149"/>
      <c r="T87" s="149"/>
      <c r="U87" s="150"/>
      <c r="AO87" s="2"/>
      <c r="AP87" s="145" t="s">
        <v>208</v>
      </c>
      <c r="AQ87" s="145" t="s">
        <v>209</v>
      </c>
      <c r="AR87" s="145" t="s">
        <v>210</v>
      </c>
      <c r="AS87" s="145" t="s">
        <v>211</v>
      </c>
      <c r="AT87" s="280"/>
      <c r="AU87" s="2"/>
      <c r="AV87" s="280"/>
      <c r="AW87" s="2"/>
    </row>
    <row r="88" spans="2:49" s="23" customFormat="1" ht="15.75" x14ac:dyDescent="0.25">
      <c r="B88" s="2"/>
      <c r="C88" s="105">
        <v>1</v>
      </c>
      <c r="D88" s="45" t="str">
        <f>IF(ISBLANK(E88),"",LARGE(D72:D87,1)+1)</f>
        <v/>
      </c>
      <c r="E88" s="46"/>
      <c r="F88" s="46"/>
      <c r="G88" s="46"/>
      <c r="H88" s="46"/>
      <c r="I88" s="46"/>
      <c r="J88" s="46"/>
      <c r="K88" s="46"/>
      <c r="L88" s="46"/>
      <c r="M88" s="45" t="str">
        <f>IF(ISBLANK(N88),"",LARGE(M72:M87,1)+1)</f>
        <v/>
      </c>
      <c r="N88" s="46"/>
      <c r="O88" s="46"/>
      <c r="P88" s="46"/>
      <c r="Q88" s="46"/>
      <c r="R88" s="46"/>
      <c r="S88" s="46"/>
      <c r="T88" s="46"/>
      <c r="U88" s="50"/>
      <c r="AO88" s="2"/>
      <c r="AW88" s="2"/>
    </row>
    <row r="89" spans="2:49" s="23" customFormat="1" ht="15.75" x14ac:dyDescent="0.25">
      <c r="B89" s="2"/>
      <c r="C89" s="105">
        <v>1</v>
      </c>
      <c r="D89" s="45" t="str">
        <f>IF(ISBLANK(E89),"",LARGE(D72:D88,1)+1)</f>
        <v/>
      </c>
      <c r="E89" s="46"/>
      <c r="F89" s="46"/>
      <c r="G89" s="46"/>
      <c r="H89" s="46"/>
      <c r="I89" s="46"/>
      <c r="J89" s="46"/>
      <c r="K89" s="46"/>
      <c r="L89" s="46"/>
      <c r="M89" s="45" t="str">
        <f>IF(ISBLANK(N89),"",LARGE(M72:M88,1)+1)</f>
        <v/>
      </c>
      <c r="N89" s="46"/>
      <c r="O89" s="46"/>
      <c r="P89" s="46"/>
      <c r="Q89" s="46"/>
      <c r="R89" s="46"/>
      <c r="S89" s="46"/>
      <c r="T89" s="46"/>
      <c r="U89" s="50"/>
      <c r="AO89" s="2"/>
      <c r="AW89" s="2"/>
    </row>
    <row r="90" spans="2:49" s="23" customFormat="1" ht="15.75" x14ac:dyDescent="0.25">
      <c r="B90" s="2"/>
      <c r="C90" s="105">
        <v>1</v>
      </c>
      <c r="D90" s="45" t="str">
        <f>IF(ISBLANK(E90),"",LARGE(D72:D89,1)+1)</f>
        <v/>
      </c>
      <c r="E90" s="46"/>
      <c r="F90" s="46"/>
      <c r="G90" s="46"/>
      <c r="H90" s="46"/>
      <c r="I90" s="46"/>
      <c r="J90" s="46"/>
      <c r="K90" s="46"/>
      <c r="L90" s="46"/>
      <c r="M90" s="45" t="str">
        <f>IF(ISBLANK(N90),"",LARGE(M72:M89,1)+1)</f>
        <v/>
      </c>
      <c r="N90" s="46"/>
      <c r="O90" s="46"/>
      <c r="P90" s="46"/>
      <c r="Q90" s="46"/>
      <c r="R90" s="46"/>
      <c r="S90" s="46"/>
      <c r="T90" s="46"/>
      <c r="U90" s="50"/>
      <c r="AO90" s="2"/>
      <c r="AW90" s="2"/>
    </row>
    <row r="91" spans="2:49" s="23" customFormat="1" ht="15.75" x14ac:dyDescent="0.25">
      <c r="B91" s="2"/>
      <c r="C91" s="105">
        <v>1</v>
      </c>
      <c r="D91" s="45" t="str">
        <f>IF(ISBLANK(E91),"",LARGE(D72:D90,1)+1)</f>
        <v/>
      </c>
      <c r="E91" s="46"/>
      <c r="F91" s="46"/>
      <c r="G91" s="46"/>
      <c r="H91" s="46"/>
      <c r="I91" s="46"/>
      <c r="J91" s="46"/>
      <c r="K91" s="46"/>
      <c r="L91" s="46"/>
      <c r="M91" s="45" t="str">
        <f>IF(ISBLANK(N91),"",LARGE(M72:M90,1)+1)</f>
        <v/>
      </c>
      <c r="N91" s="46"/>
      <c r="O91" s="46"/>
      <c r="P91" s="46"/>
      <c r="Q91" s="46"/>
      <c r="R91" s="46"/>
      <c r="S91" s="46"/>
      <c r="T91" s="46"/>
      <c r="U91" s="50"/>
      <c r="AO91" s="2"/>
      <c r="AW91" s="2"/>
    </row>
    <row r="92" spans="2:49" s="23" customFormat="1" ht="15.75" x14ac:dyDescent="0.25">
      <c r="B92" s="2"/>
      <c r="C92" s="105">
        <v>1</v>
      </c>
      <c r="D92" s="45" t="str">
        <f>IF(ISBLANK(E92),"",LARGE(D72:D91,1)+1)</f>
        <v/>
      </c>
      <c r="E92" s="46"/>
      <c r="F92" s="46"/>
      <c r="G92" s="46"/>
      <c r="H92" s="46"/>
      <c r="I92" s="46"/>
      <c r="J92" s="46"/>
      <c r="K92" s="46"/>
      <c r="L92" s="46"/>
      <c r="M92" s="45" t="str">
        <f>IF(ISBLANK(N92),"",LARGE(M72:M91,1)+1)</f>
        <v/>
      </c>
      <c r="N92" s="46"/>
      <c r="O92" s="46"/>
      <c r="P92" s="46"/>
      <c r="Q92" s="46"/>
      <c r="R92" s="46"/>
      <c r="S92" s="46"/>
      <c r="T92" s="46"/>
      <c r="U92" s="50"/>
      <c r="AO92" s="2"/>
      <c r="AW92" s="2"/>
    </row>
    <row r="93" spans="2:49" s="23" customFormat="1" ht="15.75" x14ac:dyDescent="0.25">
      <c r="B93" s="2"/>
      <c r="C93" s="105">
        <v>1</v>
      </c>
      <c r="D93" s="45" t="str">
        <f>IF(ISBLANK(E93),"",LARGE(D72:D92,1)+1)</f>
        <v/>
      </c>
      <c r="E93" s="46"/>
      <c r="F93" s="46"/>
      <c r="G93" s="46"/>
      <c r="H93" s="46"/>
      <c r="I93" s="46"/>
      <c r="J93" s="46"/>
      <c r="K93" s="46"/>
      <c r="L93" s="46"/>
      <c r="M93" s="45" t="str">
        <f>IF(ISBLANK(N93),"",LARGE(M72:M92,1)+1)</f>
        <v/>
      </c>
      <c r="N93" s="46"/>
      <c r="O93" s="46"/>
      <c r="P93" s="46"/>
      <c r="Q93" s="46"/>
      <c r="R93" s="46"/>
      <c r="S93" s="46"/>
      <c r="T93" s="46"/>
      <c r="U93" s="50"/>
      <c r="AO93" s="2"/>
      <c r="AW93" s="2"/>
    </row>
    <row r="94" spans="2:49" s="23" customFormat="1" ht="15.75" x14ac:dyDescent="0.25">
      <c r="B94" s="2"/>
      <c r="C94" s="105">
        <v>1</v>
      </c>
      <c r="D94" s="45" t="str">
        <f>IF(ISBLANK(E94),"",LARGE(D72:D93,1)+1)</f>
        <v/>
      </c>
      <c r="E94" s="46"/>
      <c r="F94" s="46"/>
      <c r="G94" s="46"/>
      <c r="H94" s="46"/>
      <c r="I94" s="46"/>
      <c r="J94" s="46"/>
      <c r="K94" s="46"/>
      <c r="L94" s="46"/>
      <c r="M94" s="45" t="str">
        <f>IF(ISBLANK(N94),"",LARGE(M72:M93,1)+1)</f>
        <v/>
      </c>
      <c r="N94" s="46"/>
      <c r="O94" s="46"/>
      <c r="P94" s="46"/>
      <c r="Q94" s="46"/>
      <c r="R94" s="46"/>
      <c r="S94" s="46"/>
      <c r="T94" s="46"/>
      <c r="U94" s="50"/>
      <c r="AO94" s="2"/>
      <c r="AW94" s="2"/>
    </row>
    <row r="95" spans="2:49" s="23" customFormat="1" ht="15.75" x14ac:dyDescent="0.25">
      <c r="B95" s="2"/>
      <c r="C95" s="105">
        <v>1</v>
      </c>
      <c r="D95" s="45" t="str">
        <f>IF(ISBLANK(E95),"",LARGE(D72:D94,1)+1)</f>
        <v/>
      </c>
      <c r="E95" s="46"/>
      <c r="F95" s="46"/>
      <c r="G95" s="46"/>
      <c r="H95" s="46"/>
      <c r="I95" s="46"/>
      <c r="J95" s="46"/>
      <c r="K95" s="46"/>
      <c r="L95" s="46"/>
      <c r="M95" s="45" t="str">
        <f>IF(ISBLANK(N95),"",LARGE(M72:M94,1)+1)</f>
        <v/>
      </c>
      <c r="N95" s="46"/>
      <c r="O95" s="46"/>
      <c r="P95" s="46"/>
      <c r="Q95" s="46"/>
      <c r="R95" s="46"/>
      <c r="S95" s="46"/>
      <c r="T95" s="46"/>
      <c r="U95" s="50"/>
      <c r="AO95" s="2"/>
      <c r="AW95" s="2"/>
    </row>
    <row r="96" spans="2:49" s="23" customFormat="1" ht="15.75" x14ac:dyDescent="0.25">
      <c r="B96" s="2"/>
      <c r="C96" s="105">
        <v>1</v>
      </c>
      <c r="D96" s="45" t="str">
        <f>IF(ISBLANK(E96),"",LARGE(D72:D95,1)+1)</f>
        <v/>
      </c>
      <c r="E96" s="46"/>
      <c r="F96" s="46"/>
      <c r="G96" s="46"/>
      <c r="H96" s="46"/>
      <c r="I96" s="46"/>
      <c r="J96" s="46"/>
      <c r="K96" s="46"/>
      <c r="L96" s="46"/>
      <c r="M96" s="45" t="str">
        <f>IF(ISBLANK(N96),"",LARGE(M72:M95,1)+1)</f>
        <v/>
      </c>
      <c r="N96" s="46"/>
      <c r="O96" s="46"/>
      <c r="P96" s="46"/>
      <c r="Q96" s="46"/>
      <c r="R96" s="46"/>
      <c r="S96" s="46"/>
      <c r="T96" s="46"/>
      <c r="U96" s="50"/>
      <c r="AO96" s="2"/>
      <c r="AW96" s="2"/>
    </row>
    <row r="97" spans="2:49" s="23" customFormat="1" ht="15.75" x14ac:dyDescent="0.25">
      <c r="B97" s="2"/>
      <c r="C97" s="105">
        <v>1</v>
      </c>
      <c r="D97" s="45" t="str">
        <f>IF(ISBLANK(E97),"",LARGE(D72:D96,1)+1)</f>
        <v/>
      </c>
      <c r="E97" s="46"/>
      <c r="F97" s="46"/>
      <c r="G97" s="46"/>
      <c r="H97" s="46"/>
      <c r="I97" s="46"/>
      <c r="J97" s="46"/>
      <c r="K97" s="46"/>
      <c r="L97" s="46"/>
      <c r="M97" s="45" t="str">
        <f>IF(ISBLANK(N97),"",LARGE(M72:M96,1)+1)</f>
        <v/>
      </c>
      <c r="N97" s="46"/>
      <c r="O97" s="46"/>
      <c r="P97" s="46"/>
      <c r="Q97" s="46"/>
      <c r="R97" s="46"/>
      <c r="S97" s="46"/>
      <c r="T97" s="46"/>
      <c r="U97" s="50"/>
      <c r="AO97" s="2"/>
      <c r="AW97" s="2"/>
    </row>
    <row r="98" spans="2:49" s="23" customFormat="1" ht="15.75" x14ac:dyDescent="0.25">
      <c r="B98" s="2"/>
      <c r="C98" s="105">
        <v>1</v>
      </c>
      <c r="D98" s="45" t="str">
        <f>IF(ISBLANK(E98),"",LARGE(D72:D97,1)+1)</f>
        <v/>
      </c>
      <c r="E98" s="46"/>
      <c r="F98" s="46"/>
      <c r="G98" s="46"/>
      <c r="H98" s="46"/>
      <c r="I98" s="46"/>
      <c r="J98" s="46"/>
      <c r="K98" s="46"/>
      <c r="L98" s="46"/>
      <c r="M98" s="45" t="str">
        <f>IF(ISBLANK(N98),"",LARGE(M72:M97,1)+1)</f>
        <v/>
      </c>
      <c r="N98" s="46"/>
      <c r="O98" s="46"/>
      <c r="P98" s="46"/>
      <c r="Q98" s="46"/>
      <c r="R98" s="46"/>
      <c r="S98" s="46"/>
      <c r="T98" s="46"/>
      <c r="U98" s="50"/>
      <c r="AO98" s="2"/>
      <c r="AW98" s="2"/>
    </row>
    <row r="99" spans="2:49" s="23" customFormat="1" ht="15.75" x14ac:dyDescent="0.25">
      <c r="B99" s="2"/>
      <c r="C99" s="105">
        <v>1</v>
      </c>
      <c r="D99" s="45" t="str">
        <f>IF(ISBLANK(E99),"",LARGE(D72:D98,1)+1)</f>
        <v/>
      </c>
      <c r="E99" s="46"/>
      <c r="F99" s="46"/>
      <c r="G99" s="46"/>
      <c r="H99" s="46"/>
      <c r="I99" s="46"/>
      <c r="J99" s="46"/>
      <c r="K99" s="46"/>
      <c r="L99" s="46"/>
      <c r="M99" s="45" t="str">
        <f>IF(ISBLANK(N99),"",LARGE(M72:M98,1)+1)</f>
        <v/>
      </c>
      <c r="N99" s="46"/>
      <c r="O99" s="46"/>
      <c r="P99" s="46"/>
      <c r="Q99" s="46"/>
      <c r="R99" s="46"/>
      <c r="S99" s="46"/>
      <c r="T99" s="46"/>
      <c r="U99" s="50"/>
      <c r="AO99" s="2"/>
      <c r="AW99" s="2"/>
    </row>
    <row r="100" spans="2:49" s="23" customFormat="1" ht="15.75" x14ac:dyDescent="0.25">
      <c r="B100" s="2"/>
      <c r="C100" s="105">
        <v>1</v>
      </c>
      <c r="D100" s="45" t="str">
        <f>IF(ISBLANK(E100),"",LARGE(D72:D99,1)+1)</f>
        <v/>
      </c>
      <c r="E100" s="46"/>
      <c r="F100" s="46"/>
      <c r="G100" s="46"/>
      <c r="H100" s="46"/>
      <c r="I100" s="46"/>
      <c r="J100" s="46"/>
      <c r="K100" s="46"/>
      <c r="L100" s="46"/>
      <c r="M100" s="45" t="str">
        <f>IF(ISBLANK(N100),"",LARGE(M72:M99,1)+1)</f>
        <v/>
      </c>
      <c r="N100" s="46"/>
      <c r="O100" s="46"/>
      <c r="P100" s="46"/>
      <c r="Q100" s="46"/>
      <c r="R100" s="46"/>
      <c r="S100" s="46"/>
      <c r="T100" s="46"/>
      <c r="U100" s="50"/>
      <c r="AO100" s="2"/>
      <c r="AW100" s="2"/>
    </row>
    <row r="101" spans="2:49" s="23" customFormat="1" ht="15.75" x14ac:dyDescent="0.25">
      <c r="B101" s="2"/>
      <c r="C101" s="105">
        <v>1</v>
      </c>
      <c r="D101" s="45" t="str">
        <f>IF(ISBLANK(E101),"",LARGE(D72:D100,1)+1)</f>
        <v/>
      </c>
      <c r="E101" s="46"/>
      <c r="F101" s="46"/>
      <c r="G101" s="46"/>
      <c r="H101" s="46"/>
      <c r="I101" s="46"/>
      <c r="J101" s="46"/>
      <c r="K101" s="46"/>
      <c r="L101" s="46"/>
      <c r="M101" s="45" t="str">
        <f>IF(ISBLANK(N101),"",LARGE(M72:M100,1)+1)</f>
        <v/>
      </c>
      <c r="N101" s="46"/>
      <c r="O101" s="46"/>
      <c r="P101" s="46"/>
      <c r="Q101" s="46"/>
      <c r="R101" s="46"/>
      <c r="S101" s="46"/>
      <c r="T101" s="46"/>
      <c r="U101" s="50"/>
      <c r="AO101" s="2"/>
      <c r="AW101" s="2"/>
    </row>
    <row r="102" spans="2:49" s="23" customFormat="1" ht="15.75" x14ac:dyDescent="0.25">
      <c r="B102" s="2"/>
      <c r="C102" s="105">
        <v>1</v>
      </c>
      <c r="D102" s="45" t="str">
        <f>IF(ISBLANK(E102),"",LARGE(D72:D101,1)+1)</f>
        <v/>
      </c>
      <c r="E102" s="46"/>
      <c r="F102" s="46"/>
      <c r="G102" s="46"/>
      <c r="H102" s="46"/>
      <c r="I102" s="46"/>
      <c r="J102" s="46"/>
      <c r="K102" s="46"/>
      <c r="L102" s="46"/>
      <c r="M102" s="45" t="str">
        <f>IF(ISBLANK(N102),"",LARGE(M72:M101,1)+1)</f>
        <v/>
      </c>
      <c r="N102" s="46"/>
      <c r="O102" s="46"/>
      <c r="P102" s="46"/>
      <c r="Q102" s="46"/>
      <c r="R102" s="46"/>
      <c r="S102" s="46"/>
      <c r="T102" s="46"/>
      <c r="U102" s="50"/>
      <c r="AO102" s="2"/>
      <c r="AW102" s="2"/>
    </row>
    <row r="103" spans="2:49" s="23" customFormat="1" ht="15.75" x14ac:dyDescent="0.25">
      <c r="B103" s="2"/>
      <c r="C103" s="105">
        <v>1</v>
      </c>
      <c r="D103" s="45" t="str">
        <f>IF(ISBLANK(E103),"",LARGE(D72:D102,1)+1)</f>
        <v/>
      </c>
      <c r="E103" s="46"/>
      <c r="F103" s="46"/>
      <c r="G103" s="46"/>
      <c r="H103" s="46"/>
      <c r="I103" s="46"/>
      <c r="J103" s="46"/>
      <c r="K103" s="46"/>
      <c r="L103" s="46"/>
      <c r="M103" s="45" t="str">
        <f>IF(ISBLANK(N103),"",LARGE(M72:M102,1)+1)</f>
        <v/>
      </c>
      <c r="N103" s="46"/>
      <c r="O103" s="46"/>
      <c r="P103" s="46"/>
      <c r="Q103" s="46"/>
      <c r="R103" s="46"/>
      <c r="S103" s="46"/>
      <c r="T103" s="46"/>
      <c r="U103" s="50"/>
      <c r="AO103" s="2"/>
      <c r="AW103" s="2"/>
    </row>
    <row r="104" spans="2:49" s="23" customFormat="1" ht="15.75" x14ac:dyDescent="0.25">
      <c r="B104" s="2"/>
      <c r="C104" s="105">
        <v>1</v>
      </c>
      <c r="D104" s="45" t="str">
        <f>IF(ISBLANK(E104),"",LARGE(D72:D103,1)+1)</f>
        <v/>
      </c>
      <c r="E104" s="46"/>
      <c r="F104" s="46"/>
      <c r="G104" s="46"/>
      <c r="H104" s="46"/>
      <c r="I104" s="46"/>
      <c r="J104" s="46"/>
      <c r="K104" s="46"/>
      <c r="L104" s="46"/>
      <c r="M104" s="45" t="str">
        <f>IF(ISBLANK(N104),"",LARGE(M72:M103,1)+1)</f>
        <v/>
      </c>
      <c r="N104" s="46"/>
      <c r="O104" s="46"/>
      <c r="P104" s="46"/>
      <c r="Q104" s="46"/>
      <c r="R104" s="46"/>
      <c r="S104" s="46"/>
      <c r="T104" s="46"/>
      <c r="U104" s="50"/>
      <c r="AO104" s="2"/>
      <c r="AW104" s="2"/>
    </row>
    <row r="105" spans="2:49" s="23" customFormat="1" ht="15.75" x14ac:dyDescent="0.25">
      <c r="B105" s="2"/>
      <c r="C105" s="105">
        <v>1</v>
      </c>
      <c r="D105" s="45" t="str">
        <f>IF(ISBLANK(E105),"",LARGE(D72:D104,1)+1)</f>
        <v/>
      </c>
      <c r="E105" s="46"/>
      <c r="F105" s="46"/>
      <c r="G105" s="46"/>
      <c r="H105" s="46"/>
      <c r="I105" s="46"/>
      <c r="J105" s="46"/>
      <c r="K105" s="46"/>
      <c r="L105" s="46"/>
      <c r="M105" s="45" t="str">
        <f>IF(ISBLANK(N105),"",LARGE(M72:M104,1)+1)</f>
        <v/>
      </c>
      <c r="N105" s="46"/>
      <c r="O105" s="46"/>
      <c r="P105" s="46"/>
      <c r="Q105" s="46"/>
      <c r="R105" s="46"/>
      <c r="S105" s="46"/>
      <c r="T105" s="46"/>
      <c r="U105" s="50"/>
      <c r="AO105" s="2"/>
      <c r="AW105" s="2"/>
    </row>
    <row r="106" spans="2:49" s="23" customFormat="1" ht="15.75" x14ac:dyDescent="0.25">
      <c r="B106" s="2"/>
      <c r="C106" s="105">
        <v>1</v>
      </c>
      <c r="D106" s="45" t="str">
        <f>IF(ISBLANK(E106),"",LARGE(D72:D105,1)+1)</f>
        <v/>
      </c>
      <c r="E106" s="46"/>
      <c r="F106" s="46"/>
      <c r="G106" s="46"/>
      <c r="H106" s="46"/>
      <c r="I106" s="46"/>
      <c r="J106" s="46"/>
      <c r="K106" s="46"/>
      <c r="L106" s="46"/>
      <c r="M106" s="45" t="str">
        <f>IF(ISBLANK(N106),"",LARGE(M72:M105,1)+1)</f>
        <v/>
      </c>
      <c r="N106" s="46"/>
      <c r="O106" s="46"/>
      <c r="P106" s="46"/>
      <c r="Q106" s="46"/>
      <c r="R106" s="46"/>
      <c r="S106" s="46"/>
      <c r="T106" s="46"/>
      <c r="U106" s="50"/>
      <c r="AO106" s="2"/>
      <c r="AW106" s="2"/>
    </row>
    <row r="107" spans="2:49" s="23" customFormat="1" ht="15.75" x14ac:dyDescent="0.25">
      <c r="B107" s="2"/>
      <c r="C107" s="105">
        <v>1</v>
      </c>
      <c r="D107" s="45" t="str">
        <f>IF(ISBLANK(E107),"",LARGE(D72:D106,1)+1)</f>
        <v/>
      </c>
      <c r="E107" s="46"/>
      <c r="F107" s="46"/>
      <c r="G107" s="46"/>
      <c r="H107" s="46"/>
      <c r="I107" s="46"/>
      <c r="J107" s="46"/>
      <c r="K107" s="46"/>
      <c r="L107" s="46"/>
      <c r="M107" s="45" t="str">
        <f>IF(ISBLANK(N107),"",LARGE(M72:M106,1)+1)</f>
        <v/>
      </c>
      <c r="N107" s="46"/>
      <c r="O107" s="46"/>
      <c r="P107" s="46"/>
      <c r="Q107" s="46"/>
      <c r="R107" s="46"/>
      <c r="S107" s="46"/>
      <c r="T107" s="46"/>
      <c r="U107" s="50"/>
      <c r="AO107" s="2"/>
      <c r="AW107" s="2"/>
    </row>
    <row r="108" spans="2:49" s="23" customFormat="1" ht="15.75" x14ac:dyDescent="0.25">
      <c r="B108" s="2"/>
      <c r="C108" s="105">
        <v>1</v>
      </c>
      <c r="D108" s="45" t="str">
        <f>IF(ISBLANK(E108),"",LARGE(D72:D107,1)+1)</f>
        <v/>
      </c>
      <c r="E108" s="46"/>
      <c r="F108" s="46"/>
      <c r="G108" s="46"/>
      <c r="H108" s="46"/>
      <c r="I108" s="46"/>
      <c r="J108" s="46"/>
      <c r="K108" s="46"/>
      <c r="L108" s="46"/>
      <c r="M108" s="45" t="str">
        <f>IF(ISBLANK(N108),"",LARGE(M72:M107,1)+1)</f>
        <v/>
      </c>
      <c r="N108" s="46"/>
      <c r="O108" s="46"/>
      <c r="P108" s="46"/>
      <c r="Q108" s="46"/>
      <c r="R108" s="46"/>
      <c r="S108" s="46"/>
      <c r="T108" s="46"/>
      <c r="U108" s="50"/>
      <c r="AO108" s="2"/>
      <c r="AW108" s="2"/>
    </row>
    <row r="109" spans="2:49" s="23" customFormat="1" ht="15.75" x14ac:dyDescent="0.25">
      <c r="B109" s="2"/>
      <c r="C109" s="105">
        <v>1</v>
      </c>
      <c r="D109" s="45" t="str">
        <f>IF(ISBLANK(E109),"",LARGE(D72:D108,1)+1)</f>
        <v/>
      </c>
      <c r="E109" s="46"/>
      <c r="F109" s="46"/>
      <c r="G109" s="46"/>
      <c r="H109" s="46"/>
      <c r="I109" s="46"/>
      <c r="J109" s="46"/>
      <c r="K109" s="46"/>
      <c r="L109" s="46"/>
      <c r="M109" s="45" t="str">
        <f>IF(ISBLANK(N109),"",LARGE(M72:M108,1)+1)</f>
        <v/>
      </c>
      <c r="N109" s="46"/>
      <c r="O109" s="46"/>
      <c r="P109" s="46"/>
      <c r="Q109" s="46"/>
      <c r="R109" s="46"/>
      <c r="S109" s="46"/>
      <c r="T109" s="46"/>
      <c r="U109" s="50"/>
      <c r="AO109" s="2"/>
      <c r="AW109" s="2"/>
    </row>
    <row r="110" spans="2:49" s="23" customFormat="1" ht="15.75" x14ac:dyDescent="0.25">
      <c r="B110" s="2"/>
      <c r="C110" s="105">
        <v>1</v>
      </c>
      <c r="D110" s="45" t="str">
        <f>IF(ISBLANK(E110),"",LARGE(D72:D109,1)+1)</f>
        <v/>
      </c>
      <c r="E110" s="46"/>
      <c r="F110" s="46"/>
      <c r="G110" s="46"/>
      <c r="H110" s="46"/>
      <c r="I110" s="46"/>
      <c r="J110" s="46"/>
      <c r="K110" s="46"/>
      <c r="L110" s="46"/>
      <c r="M110" s="45" t="str">
        <f>IF(ISBLANK(N110),"",LARGE(M72:M109,1)+1)</f>
        <v/>
      </c>
      <c r="N110" s="46"/>
      <c r="O110" s="46"/>
      <c r="P110" s="46"/>
      <c r="Q110" s="46"/>
      <c r="R110" s="46"/>
      <c r="S110" s="46"/>
      <c r="T110" s="46"/>
      <c r="U110" s="50"/>
      <c r="AO110" s="2"/>
      <c r="AW110" s="2"/>
    </row>
    <row r="111" spans="2:49" s="23" customFormat="1" ht="15.75" x14ac:dyDescent="0.25">
      <c r="B111" s="2"/>
      <c r="C111" s="105">
        <v>1</v>
      </c>
      <c r="D111" s="45" t="str">
        <f>IF(ISBLANK(E111),"",LARGE(D72:D110,1)+1)</f>
        <v/>
      </c>
      <c r="E111" s="46"/>
      <c r="F111" s="46"/>
      <c r="G111" s="46"/>
      <c r="H111" s="46"/>
      <c r="I111" s="46"/>
      <c r="J111" s="46"/>
      <c r="K111" s="46"/>
      <c r="L111" s="46"/>
      <c r="M111" s="45" t="str">
        <f>IF(ISBLANK(N111),"",LARGE(M72:M110,1)+1)</f>
        <v/>
      </c>
      <c r="N111" s="46"/>
      <c r="O111" s="46"/>
      <c r="P111" s="46"/>
      <c r="Q111" s="46"/>
      <c r="R111" s="46"/>
      <c r="S111" s="46"/>
      <c r="T111" s="46"/>
      <c r="U111" s="50"/>
      <c r="AO111" s="2"/>
      <c r="AW111" s="2"/>
    </row>
    <row r="112" spans="2:49" s="23" customFormat="1" ht="15.75" x14ac:dyDescent="0.25">
      <c r="B112" s="2"/>
      <c r="C112" s="105">
        <v>1</v>
      </c>
      <c r="D112" s="45" t="str">
        <f>IF(ISBLANK(E112),"",LARGE(D72:D111,1)+1)</f>
        <v/>
      </c>
      <c r="E112" s="46"/>
      <c r="F112" s="46"/>
      <c r="G112" s="46"/>
      <c r="H112" s="46"/>
      <c r="I112" s="46"/>
      <c r="J112" s="46"/>
      <c r="K112" s="46"/>
      <c r="L112" s="46"/>
      <c r="M112" s="45" t="str">
        <f>IF(ISBLANK(N112),"",LARGE(M72:M111,1)+1)</f>
        <v/>
      </c>
      <c r="N112" s="46"/>
      <c r="O112" s="46"/>
      <c r="P112" s="46"/>
      <c r="Q112" s="46"/>
      <c r="R112" s="46"/>
      <c r="S112" s="46"/>
      <c r="T112" s="46"/>
      <c r="U112" s="50"/>
      <c r="AO112" s="2"/>
      <c r="AW112" s="2"/>
    </row>
    <row r="113" spans="2:55" s="23" customFormat="1" ht="15.75" x14ac:dyDescent="0.25">
      <c r="B113" s="2"/>
      <c r="C113" s="105">
        <v>1</v>
      </c>
      <c r="D113" s="45" t="str">
        <f>IF(ISBLANK(E113),"",LARGE(D72:D112,1)+1)</f>
        <v/>
      </c>
      <c r="E113" s="46"/>
      <c r="F113" s="46"/>
      <c r="G113" s="46"/>
      <c r="H113" s="46"/>
      <c r="I113" s="46"/>
      <c r="J113" s="46"/>
      <c r="K113" s="46"/>
      <c r="L113" s="46"/>
      <c r="M113" s="45" t="str">
        <f>IF(ISBLANK(N113),"",LARGE(M72:M112,1)+1)</f>
        <v/>
      </c>
      <c r="N113" s="46"/>
      <c r="O113" s="46"/>
      <c r="P113" s="46"/>
      <c r="Q113" s="46"/>
      <c r="R113" s="46"/>
      <c r="S113" s="46"/>
      <c r="T113" s="46"/>
      <c r="U113" s="50"/>
      <c r="AO113" s="2"/>
      <c r="AW113" s="2"/>
    </row>
    <row r="114" spans="2:55" s="23" customFormat="1" ht="15.75" x14ac:dyDescent="0.25">
      <c r="B114" s="2"/>
      <c r="C114" s="105">
        <v>1</v>
      </c>
      <c r="D114" s="45" t="str">
        <f>IF(ISBLANK(E114),"",LARGE(D72:D113,1)+1)</f>
        <v/>
      </c>
      <c r="E114" s="46"/>
      <c r="F114" s="46"/>
      <c r="G114" s="46"/>
      <c r="H114" s="46"/>
      <c r="I114" s="46"/>
      <c r="J114" s="46"/>
      <c r="K114" s="46"/>
      <c r="L114" s="46"/>
      <c r="M114" s="45" t="str">
        <f>IF(ISBLANK(N114),"",LARGE(M72:M113,1)+1)</f>
        <v/>
      </c>
      <c r="N114" s="46"/>
      <c r="O114" s="46"/>
      <c r="P114" s="46"/>
      <c r="Q114" s="46"/>
      <c r="R114" s="46"/>
      <c r="S114" s="46"/>
      <c r="T114" s="46"/>
      <c r="U114" s="50"/>
      <c r="AO114" s="2"/>
      <c r="AW114" s="2"/>
    </row>
    <row r="115" spans="2:55" s="23" customFormat="1" ht="15.75" x14ac:dyDescent="0.25">
      <c r="B115" s="2"/>
      <c r="C115" s="105">
        <v>1</v>
      </c>
      <c r="D115" s="45" t="str">
        <f>IF(ISBLANK(E115),"",LARGE(D72:D114,1)+1)</f>
        <v/>
      </c>
      <c r="E115" s="46"/>
      <c r="F115" s="46"/>
      <c r="G115" s="46"/>
      <c r="H115" s="46"/>
      <c r="I115" s="46"/>
      <c r="J115" s="46"/>
      <c r="K115" s="46"/>
      <c r="L115" s="46"/>
      <c r="M115" s="45" t="str">
        <f>IF(ISBLANK(N115),"",LARGE(M72:M114,1)+1)</f>
        <v/>
      </c>
      <c r="N115" s="46"/>
      <c r="O115" s="46"/>
      <c r="P115" s="46"/>
      <c r="Q115" s="46"/>
      <c r="R115" s="46"/>
      <c r="S115" s="46"/>
      <c r="T115" s="46"/>
      <c r="U115" s="50"/>
      <c r="AO115" s="2"/>
      <c r="AW115" s="2"/>
    </row>
    <row r="116" spans="2:55" s="23" customFormat="1" ht="15.75" x14ac:dyDescent="0.25">
      <c r="B116" s="2"/>
      <c r="C116" s="1098"/>
      <c r="D116" s="45" t="str">
        <f>IF(ISBLANK(E116),"",LARGE(D72:D115,1)+1)</f>
        <v/>
      </c>
      <c r="E116" s="46"/>
      <c r="F116" s="46"/>
      <c r="G116" s="46"/>
      <c r="H116" s="46"/>
      <c r="I116" s="46"/>
      <c r="J116" s="46"/>
      <c r="K116" s="46"/>
      <c r="L116" s="46"/>
      <c r="M116" s="45" t="str">
        <f>IF(ISBLANK(N116),"",LARGE(M72:M115,1)+1)</f>
        <v/>
      </c>
      <c r="N116" s="46"/>
      <c r="O116" s="46"/>
      <c r="P116" s="46"/>
      <c r="Q116" s="46"/>
      <c r="R116" s="46"/>
      <c r="S116" s="46"/>
      <c r="T116" s="46"/>
      <c r="U116" s="50"/>
      <c r="AO116" s="2"/>
      <c r="AW116" s="2"/>
    </row>
    <row r="117" spans="2:55" s="23" customFormat="1" ht="15.75" x14ac:dyDescent="0.25">
      <c r="B117" s="2"/>
      <c r="C117" s="1098"/>
      <c r="D117" s="45" t="str">
        <f>IF(ISBLANK(E117),"",LARGE(D72:D116,1)+1)</f>
        <v/>
      </c>
      <c r="E117" s="46"/>
      <c r="F117" s="46"/>
      <c r="G117" s="46"/>
      <c r="H117" s="46"/>
      <c r="I117" s="46"/>
      <c r="J117" s="46"/>
      <c r="K117" s="46"/>
      <c r="L117" s="46"/>
      <c r="M117" s="45" t="str">
        <f>IF(ISBLANK(N117),"",LARGE(M72:M116,1)+1)</f>
        <v/>
      </c>
      <c r="N117" s="46"/>
      <c r="O117" s="46"/>
      <c r="P117" s="46"/>
      <c r="Q117" s="46"/>
      <c r="R117" s="46"/>
      <c r="S117" s="46"/>
      <c r="T117" s="46"/>
      <c r="U117" s="50"/>
      <c r="AO117" s="2"/>
      <c r="AW117" s="2"/>
    </row>
    <row r="118" spans="2:55" s="23" customFormat="1" ht="15.75" x14ac:dyDescent="0.25">
      <c r="B118" s="2"/>
      <c r="C118" s="1098"/>
      <c r="D118" s="45" t="str">
        <f>IF(ISBLANK(E118),"",LARGE(D72:D117,1)+1)</f>
        <v/>
      </c>
      <c r="E118" s="46"/>
      <c r="F118" s="46"/>
      <c r="G118" s="46"/>
      <c r="H118" s="46"/>
      <c r="I118" s="46"/>
      <c r="J118" s="46"/>
      <c r="K118" s="46"/>
      <c r="L118" s="46"/>
      <c r="M118" s="45" t="str">
        <f>IF(ISBLANK(N118),"",LARGE(M72:M117,1)+1)</f>
        <v/>
      </c>
      <c r="N118" s="46"/>
      <c r="O118" s="46"/>
      <c r="P118" s="46"/>
      <c r="Q118" s="46"/>
      <c r="R118" s="46"/>
      <c r="S118" s="46"/>
      <c r="T118" s="46"/>
      <c r="U118" s="50"/>
      <c r="AO118" s="2"/>
      <c r="AW118" s="2"/>
    </row>
    <row r="119" spans="2:55" s="23" customFormat="1" ht="15.75" x14ac:dyDescent="0.25">
      <c r="B119" s="2"/>
      <c r="C119" s="1098"/>
      <c r="D119" s="45" t="str">
        <f>IF(ISBLANK(E119),"",LARGE(D72:D118,1)+1)</f>
        <v/>
      </c>
      <c r="E119" s="46"/>
      <c r="F119" s="46"/>
      <c r="G119" s="46"/>
      <c r="H119" s="46"/>
      <c r="I119" s="46"/>
      <c r="J119" s="46"/>
      <c r="K119" s="46"/>
      <c r="L119" s="46"/>
      <c r="M119" s="45" t="str">
        <f>IF(ISBLANK(N119),"",LARGE(M72:M118,1)+1)</f>
        <v/>
      </c>
      <c r="N119" s="46"/>
      <c r="O119" s="46"/>
      <c r="P119" s="46"/>
      <c r="Q119" s="46"/>
      <c r="R119" s="46"/>
      <c r="S119" s="46"/>
      <c r="T119" s="46"/>
      <c r="U119" s="50"/>
      <c r="AO119" s="2"/>
      <c r="AW119" s="2"/>
    </row>
    <row r="120" spans="2:55" s="23" customFormat="1" ht="15.75" x14ac:dyDescent="0.25">
      <c r="B120" s="2"/>
      <c r="C120" s="1098"/>
      <c r="D120" s="45" t="str">
        <f>IF(ISBLANK(E120),"",LARGE(D72:D119,1)+1)</f>
        <v/>
      </c>
      <c r="E120" s="46"/>
      <c r="F120" s="46"/>
      <c r="G120" s="46"/>
      <c r="H120" s="46"/>
      <c r="I120" s="46"/>
      <c r="J120" s="46"/>
      <c r="K120" s="46"/>
      <c r="L120" s="46"/>
      <c r="M120" s="45" t="str">
        <f>IF(ISBLANK(N120),"",LARGE(M72:M119,1)+1)</f>
        <v/>
      </c>
      <c r="N120" s="46"/>
      <c r="O120" s="46"/>
      <c r="P120" s="46"/>
      <c r="Q120" s="46"/>
      <c r="R120" s="46"/>
      <c r="S120" s="46"/>
      <c r="T120" s="46"/>
      <c r="U120" s="50"/>
      <c r="AO120" s="2"/>
      <c r="AW120" s="2"/>
    </row>
    <row r="121" spans="2:55" s="23" customFormat="1" ht="15.75" x14ac:dyDescent="0.25">
      <c r="B121" s="2"/>
      <c r="C121" s="1098"/>
      <c r="D121" s="45" t="str">
        <f>IF(ISBLANK(E121),"",LARGE(D72:D120,1)+1)</f>
        <v/>
      </c>
      <c r="E121" s="46"/>
      <c r="F121" s="46"/>
      <c r="G121" s="46"/>
      <c r="H121" s="46"/>
      <c r="I121" s="46"/>
      <c r="J121" s="46"/>
      <c r="K121" s="46"/>
      <c r="L121" s="46"/>
      <c r="M121" s="45" t="str">
        <f>IF(ISBLANK(N121),"",LARGE(M72:M120,1)+1)</f>
        <v/>
      </c>
      <c r="N121" s="46"/>
      <c r="O121" s="46"/>
      <c r="P121" s="46"/>
      <c r="Q121" s="46"/>
      <c r="R121" s="46"/>
      <c r="S121" s="46"/>
      <c r="T121" s="46"/>
      <c r="U121" s="50"/>
      <c r="AO121" s="2"/>
      <c r="AW121" s="2"/>
    </row>
    <row r="122" spans="2:55" s="23" customFormat="1" ht="15.75" x14ac:dyDescent="0.25">
      <c r="B122" s="2"/>
      <c r="C122" s="1098"/>
      <c r="D122" s="45" t="str">
        <f>IF(ISBLANK(E122),"",LARGE(D72:D121,1)+1)</f>
        <v/>
      </c>
      <c r="E122" s="46"/>
      <c r="F122" s="46"/>
      <c r="G122" s="46"/>
      <c r="H122" s="46"/>
      <c r="I122" s="46"/>
      <c r="J122" s="46"/>
      <c r="K122" s="46"/>
      <c r="L122" s="46"/>
      <c r="M122" s="45" t="str">
        <f>IF(ISBLANK(N122),"",LARGE(M72:M121,1)+1)</f>
        <v/>
      </c>
      <c r="N122" s="46"/>
      <c r="O122" s="46"/>
      <c r="P122" s="46"/>
      <c r="Q122" s="46"/>
      <c r="R122" s="46"/>
      <c r="S122" s="46"/>
      <c r="T122" s="46"/>
      <c r="U122" s="50"/>
      <c r="AO122" s="2"/>
      <c r="AW122" s="2"/>
    </row>
    <row r="123" spans="2:55" s="23" customFormat="1" ht="18.75" x14ac:dyDescent="0.25">
      <c r="B123" s="2"/>
      <c r="C123" s="1098"/>
      <c r="D123" s="1102" t="s">
        <v>186</v>
      </c>
      <c r="E123" s="252"/>
      <c r="F123" s="252"/>
      <c r="G123" s="253"/>
      <c r="H123" s="253"/>
      <c r="I123" s="253"/>
      <c r="J123" s="253"/>
      <c r="K123" s="254"/>
      <c r="L123" s="254"/>
      <c r="M123" s="254"/>
      <c r="N123" s="253"/>
      <c r="O123" s="253"/>
      <c r="P123" s="253"/>
      <c r="Q123" s="253"/>
      <c r="R123" s="253"/>
      <c r="S123" s="253"/>
      <c r="T123" s="253"/>
      <c r="U123" s="255"/>
      <c r="AO123" s="2"/>
      <c r="AW123" s="2"/>
    </row>
    <row r="124" spans="2:55" s="23" customFormat="1" ht="18.75" x14ac:dyDescent="0.25">
      <c r="B124" s="2"/>
      <c r="C124" s="1098"/>
      <c r="D124" s="1102"/>
      <c r="E124" s="252"/>
      <c r="F124" s="259"/>
      <c r="G124" s="259"/>
      <c r="H124" s="259"/>
      <c r="I124" s="259"/>
      <c r="J124" s="259"/>
      <c r="K124" s="259"/>
      <c r="L124" s="259"/>
      <c r="M124" s="259"/>
      <c r="N124" s="259"/>
      <c r="O124" s="259"/>
      <c r="P124" s="259"/>
      <c r="Q124" s="259"/>
      <c r="R124" s="259"/>
      <c r="S124" s="259"/>
      <c r="T124" s="259"/>
      <c r="U124" s="260"/>
      <c r="AO124" s="2"/>
      <c r="AW124" s="2"/>
    </row>
    <row r="125" spans="2:55" s="23" customFormat="1" x14ac:dyDescent="0.25">
      <c r="B125" s="2"/>
      <c r="C125" s="1098"/>
      <c r="D125" s="263" t="s">
        <v>11</v>
      </c>
      <c r="E125" s="263"/>
      <c r="F125" s="267"/>
      <c r="G125" s="264" t="str">
        <f ca="1">CELL("nomfichier")</f>
        <v>E:\Joël Leboucher\Desktop\[Fiche.Coktail.xlsx]Nota</v>
      </c>
      <c r="H125" s="265"/>
      <c r="I125" s="265"/>
      <c r="J125" s="265"/>
      <c r="K125" s="265"/>
      <c r="L125" s="265"/>
      <c r="M125" s="265"/>
      <c r="N125" s="265"/>
      <c r="O125" s="265"/>
      <c r="P125" s="265"/>
      <c r="Q125" s="265"/>
      <c r="R125" s="265"/>
      <c r="S125" s="265"/>
      <c r="T125" s="265"/>
      <c r="U125" s="266"/>
      <c r="AO125" s="2"/>
      <c r="AW125" s="2"/>
    </row>
    <row r="126" spans="2:55" s="23" customFormat="1" ht="15.75" thickBot="1" x14ac:dyDescent="0.3">
      <c r="B126" s="2"/>
      <c r="C126" s="1099"/>
      <c r="D126" s="270">
        <v>7</v>
      </c>
      <c r="E126" s="270">
        <v>7</v>
      </c>
      <c r="F126" s="270">
        <v>7</v>
      </c>
      <c r="G126" s="270">
        <v>7</v>
      </c>
      <c r="H126" s="270">
        <v>7</v>
      </c>
      <c r="I126" s="270">
        <v>7</v>
      </c>
      <c r="J126" s="270">
        <v>30</v>
      </c>
      <c r="K126" s="270">
        <v>0.65</v>
      </c>
      <c r="L126" s="270">
        <v>5</v>
      </c>
      <c r="M126" s="270">
        <v>7</v>
      </c>
      <c r="N126" s="270">
        <v>5</v>
      </c>
      <c r="O126" s="270">
        <v>3</v>
      </c>
      <c r="P126" s="270">
        <v>7</v>
      </c>
      <c r="Q126" s="270">
        <v>7</v>
      </c>
      <c r="R126" s="270">
        <v>10</v>
      </c>
      <c r="S126" s="270">
        <v>8</v>
      </c>
      <c r="T126" s="270">
        <v>9</v>
      </c>
      <c r="U126" s="271">
        <v>10</v>
      </c>
      <c r="AO126" s="2"/>
      <c r="AW126" s="2"/>
    </row>
    <row r="127" spans="2:55" x14ac:dyDescent="0.25">
      <c r="BC127" s="281" t="s">
        <v>212</v>
      </c>
    </row>
  </sheetData>
  <mergeCells count="81">
    <mergeCell ref="C72:C79"/>
    <mergeCell ref="AP72:AV72"/>
    <mergeCell ref="C116:C126"/>
    <mergeCell ref="D123:D124"/>
    <mergeCell ref="AQ64:AV65"/>
    <mergeCell ref="L65:M65"/>
    <mergeCell ref="W66:W67"/>
    <mergeCell ref="AP66:AV68"/>
    <mergeCell ref="C70:C71"/>
    <mergeCell ref="D70:R71"/>
    <mergeCell ref="S70:T71"/>
    <mergeCell ref="U70:U71"/>
    <mergeCell ref="AP71:AV71"/>
    <mergeCell ref="AX41:AY42"/>
    <mergeCell ref="AX43:AY44"/>
    <mergeCell ref="AX46:AY47"/>
    <mergeCell ref="AP58:AV58"/>
    <mergeCell ref="C59:C69"/>
    <mergeCell ref="N59:O59"/>
    <mergeCell ref="V59:V69"/>
    <mergeCell ref="L62:M62"/>
    <mergeCell ref="L63:M63"/>
    <mergeCell ref="L64:M64"/>
    <mergeCell ref="AX39:AY40"/>
    <mergeCell ref="AX21:AY22"/>
    <mergeCell ref="AP23:AV24"/>
    <mergeCell ref="AX23:AY24"/>
    <mergeCell ref="AX25:AY26"/>
    <mergeCell ref="AX27:AY28"/>
    <mergeCell ref="AX29:AY30"/>
    <mergeCell ref="AX31:AY32"/>
    <mergeCell ref="AX33:AY34"/>
    <mergeCell ref="AP34:AV35"/>
    <mergeCell ref="AX35:AY36"/>
    <mergeCell ref="AX37:AY38"/>
    <mergeCell ref="AP17:AV17"/>
    <mergeCell ref="AX17:AY18"/>
    <mergeCell ref="A18:A19"/>
    <mergeCell ref="N18:Q18"/>
    <mergeCell ref="AQ18:AU18"/>
    <mergeCell ref="AX19:AY20"/>
    <mergeCell ref="A10:A12"/>
    <mergeCell ref="C11:C18"/>
    <mergeCell ref="V11:V18"/>
    <mergeCell ref="AX11:AY12"/>
    <mergeCell ref="J12:M13"/>
    <mergeCell ref="N12:O13"/>
    <mergeCell ref="AP12:AV12"/>
    <mergeCell ref="A13:A15"/>
    <mergeCell ref="AV13:AV14"/>
    <mergeCell ref="AX13:AY14"/>
    <mergeCell ref="N14:O14"/>
    <mergeCell ref="N15:O15"/>
    <mergeCell ref="AU15:AV16"/>
    <mergeCell ref="AX15:AY16"/>
    <mergeCell ref="A16:A17"/>
    <mergeCell ref="D17:I17"/>
    <mergeCell ref="AM2:AN2"/>
    <mergeCell ref="AL9:AM10"/>
    <mergeCell ref="AN9:AN10"/>
    <mergeCell ref="AP9:AV11"/>
    <mergeCell ref="AX9:AY10"/>
    <mergeCell ref="C2:C6"/>
    <mergeCell ref="D2:S3"/>
    <mergeCell ref="T2:U2"/>
    <mergeCell ref="V2:V6"/>
    <mergeCell ref="W2:AL3"/>
    <mergeCell ref="AX7:AY7"/>
    <mergeCell ref="AX8:AY8"/>
    <mergeCell ref="C9:C10"/>
    <mergeCell ref="D9:R10"/>
    <mergeCell ref="S9:T10"/>
    <mergeCell ref="U9:U10"/>
    <mergeCell ref="V9:V10"/>
    <mergeCell ref="W9:AK10"/>
    <mergeCell ref="T3:U5"/>
    <mergeCell ref="AM3:AN5"/>
    <mergeCell ref="M5:S5"/>
    <mergeCell ref="AF5:AL5"/>
    <mergeCell ref="T6:U6"/>
    <mergeCell ref="AM6:AN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82D2B-3536-4097-8C4B-6CEAF4C88359}">
  <dimension ref="A1:BC69"/>
  <sheetViews>
    <sheetView showZeros="0" topLeftCell="A10" workbookViewId="0">
      <selection activeCell="D18" sqref="D18:I20"/>
    </sheetView>
  </sheetViews>
  <sheetFormatPr baseColWidth="10" defaultRowHeight="15" x14ac:dyDescent="0.25"/>
  <cols>
    <col min="1" max="1" width="48" style="23" customWidth="1"/>
    <col min="2" max="2" width="11.42578125" style="2"/>
    <col min="3" max="3" width="3.7109375" style="23" customWidth="1"/>
    <col min="4" max="9" width="7.7109375" style="23" customWidth="1"/>
    <col min="10" max="10" width="30.7109375" style="23" customWidth="1"/>
    <col min="11" max="11" width="1.140625" style="23" customWidth="1"/>
    <col min="12" max="12" width="5.7109375" style="23" customWidth="1"/>
    <col min="13" max="13" width="8.7109375" style="23" customWidth="1"/>
    <col min="14" max="14" width="5.7109375" style="23" customWidth="1"/>
    <col min="15" max="15" width="3.7109375" style="23" customWidth="1"/>
    <col min="16" max="17" width="7.7109375" style="23" customWidth="1"/>
    <col min="18" max="18" width="10.7109375" style="23" customWidth="1"/>
    <col min="19" max="19" width="8.7109375" style="23" customWidth="1"/>
    <col min="20" max="20" width="9.7109375" style="23" customWidth="1"/>
    <col min="21" max="21" width="10.7109375" style="23" customWidth="1"/>
    <col min="22" max="22" width="3.7109375" style="23" customWidth="1"/>
    <col min="23" max="28" width="7.7109375" style="23" customWidth="1"/>
    <col min="29" max="29" width="30.7109375" style="23" customWidth="1"/>
    <col min="30" max="30" width="1.140625" style="23" customWidth="1"/>
    <col min="31" max="31" width="5.7109375" style="23" customWidth="1"/>
    <col min="32" max="32" width="8.7109375" style="23" customWidth="1"/>
    <col min="33" max="33" width="5.7109375" style="23" customWidth="1"/>
    <col min="34" max="34" width="3.7109375" style="23" customWidth="1"/>
    <col min="35" max="36" width="7.7109375" style="23" customWidth="1"/>
    <col min="37" max="37" width="10.7109375" style="23" customWidth="1"/>
    <col min="38" max="38" width="8.7109375" style="23" customWidth="1"/>
    <col min="39" max="39" width="9.7109375" style="23" customWidth="1"/>
    <col min="40" max="40" width="10.7109375" style="23" customWidth="1"/>
    <col min="41" max="41" width="11.42578125" style="2"/>
    <col min="42" max="47" width="13.7109375" style="23" customWidth="1"/>
    <col min="48" max="48" width="13.7109375" style="2" customWidth="1"/>
    <col min="49" max="49" width="12.7109375" style="2" customWidth="1"/>
    <col min="50" max="16384" width="11.42578125" style="2"/>
  </cols>
  <sheetData>
    <row r="1" spans="1:53" ht="15.75" thickBot="1" x14ac:dyDescent="0.3">
      <c r="A1" s="1">
        <v>47.29</v>
      </c>
      <c r="C1" s="3">
        <v>3</v>
      </c>
      <c r="D1" s="4">
        <v>7</v>
      </c>
      <c r="E1" s="4">
        <v>7</v>
      </c>
      <c r="F1" s="4">
        <v>7</v>
      </c>
      <c r="G1" s="4">
        <v>7</v>
      </c>
      <c r="H1" s="4">
        <v>7</v>
      </c>
      <c r="I1" s="4">
        <v>7</v>
      </c>
      <c r="J1" s="4">
        <v>30</v>
      </c>
      <c r="K1" s="4">
        <v>0.65</v>
      </c>
      <c r="L1" s="4">
        <v>5</v>
      </c>
      <c r="M1" s="4">
        <v>7</v>
      </c>
      <c r="N1" s="4">
        <v>5</v>
      </c>
      <c r="O1" s="4">
        <v>3</v>
      </c>
      <c r="P1" s="4">
        <v>7</v>
      </c>
      <c r="Q1" s="4">
        <v>7</v>
      </c>
      <c r="R1" s="4">
        <v>10</v>
      </c>
      <c r="S1" s="4">
        <v>8</v>
      </c>
      <c r="T1" s="4">
        <v>9</v>
      </c>
      <c r="U1" s="4">
        <v>10</v>
      </c>
      <c r="V1" s="3">
        <v>3</v>
      </c>
      <c r="W1" s="4">
        <v>7</v>
      </c>
      <c r="X1" s="4">
        <v>7</v>
      </c>
      <c r="Y1" s="4">
        <v>7</v>
      </c>
      <c r="Z1" s="4">
        <v>7</v>
      </c>
      <c r="AA1" s="4">
        <v>7</v>
      </c>
      <c r="AB1" s="4">
        <v>7</v>
      </c>
      <c r="AC1" s="4">
        <v>30</v>
      </c>
      <c r="AD1" s="4">
        <v>0.65</v>
      </c>
      <c r="AE1" s="4">
        <v>5</v>
      </c>
      <c r="AF1" s="4">
        <v>7</v>
      </c>
      <c r="AG1" s="4">
        <v>5</v>
      </c>
      <c r="AH1" s="4">
        <v>3</v>
      </c>
      <c r="AI1" s="4">
        <v>7</v>
      </c>
      <c r="AJ1" s="4">
        <v>7</v>
      </c>
      <c r="AK1" s="4">
        <v>10</v>
      </c>
      <c r="AL1" s="4">
        <v>8</v>
      </c>
      <c r="AM1" s="4">
        <v>9</v>
      </c>
      <c r="AN1" s="4">
        <v>10</v>
      </c>
      <c r="AP1" s="5"/>
      <c r="AQ1" s="5"/>
      <c r="AR1" s="5"/>
      <c r="AS1" s="5"/>
      <c r="AT1" s="5"/>
      <c r="AU1" s="5"/>
      <c r="AV1" s="5"/>
      <c r="AW1" s="5"/>
    </row>
    <row r="2" spans="1:53" s="6" customFormat="1" ht="17.25" customHeight="1" x14ac:dyDescent="0.2">
      <c r="C2" s="1036" t="s">
        <v>0</v>
      </c>
      <c r="D2" s="1039" t="s">
        <v>213</v>
      </c>
      <c r="E2" s="1039"/>
      <c r="F2" s="1039"/>
      <c r="G2" s="1039"/>
      <c r="H2" s="1039"/>
      <c r="I2" s="1039"/>
      <c r="J2" s="1039"/>
      <c r="K2" s="1039"/>
      <c r="L2" s="1039"/>
      <c r="M2" s="1039"/>
      <c r="N2" s="1039"/>
      <c r="O2" s="1039"/>
      <c r="P2" s="1039"/>
      <c r="Q2" s="1039"/>
      <c r="R2" s="1039"/>
      <c r="S2" s="1039"/>
      <c r="T2" s="1041" t="s">
        <v>2</v>
      </c>
      <c r="U2" s="1042"/>
      <c r="V2" s="1036" t="s">
        <v>0</v>
      </c>
      <c r="W2" s="1039" t="s">
        <v>3</v>
      </c>
      <c r="X2" s="1039"/>
      <c r="Y2" s="1039"/>
      <c r="Z2" s="1039"/>
      <c r="AA2" s="1039"/>
      <c r="AB2" s="1039"/>
      <c r="AC2" s="1039"/>
      <c r="AD2" s="1039"/>
      <c r="AE2" s="1039"/>
      <c r="AF2" s="1039"/>
      <c r="AG2" s="1039"/>
      <c r="AH2" s="1039"/>
      <c r="AI2" s="1039"/>
      <c r="AJ2" s="1039"/>
      <c r="AK2" s="1039"/>
      <c r="AL2" s="1039"/>
      <c r="AM2" s="1041" t="s">
        <v>2</v>
      </c>
      <c r="AN2" s="1042"/>
    </row>
    <row r="3" spans="1:53" s="6" customFormat="1" ht="17.25" customHeight="1" x14ac:dyDescent="0.2">
      <c r="C3" s="1037"/>
      <c r="D3" s="1040"/>
      <c r="E3" s="1040"/>
      <c r="F3" s="1040"/>
      <c r="G3" s="1040"/>
      <c r="H3" s="1040"/>
      <c r="I3" s="1040"/>
      <c r="J3" s="1040"/>
      <c r="K3" s="1040"/>
      <c r="L3" s="1040"/>
      <c r="M3" s="1040"/>
      <c r="N3" s="1040"/>
      <c r="O3" s="1040"/>
      <c r="P3" s="1040"/>
      <c r="Q3" s="1040"/>
      <c r="R3" s="1040"/>
      <c r="S3" s="1040"/>
      <c r="T3" s="1023">
        <v>19</v>
      </c>
      <c r="U3" s="1024"/>
      <c r="V3" s="1037"/>
      <c r="W3" s="1040"/>
      <c r="X3" s="1040"/>
      <c r="Y3" s="1040"/>
      <c r="Z3" s="1040"/>
      <c r="AA3" s="1040"/>
      <c r="AB3" s="1040"/>
      <c r="AC3" s="1040"/>
      <c r="AD3" s="1040"/>
      <c r="AE3" s="1040"/>
      <c r="AF3" s="1040"/>
      <c r="AG3" s="1040"/>
      <c r="AH3" s="1040"/>
      <c r="AI3" s="1040"/>
      <c r="AJ3" s="1040"/>
      <c r="AK3" s="1040"/>
      <c r="AL3" s="1040"/>
      <c r="AM3" s="1023">
        <v>19</v>
      </c>
      <c r="AN3" s="1024"/>
    </row>
    <row r="4" spans="1:53" s="6" customFormat="1" ht="17.25" customHeight="1" x14ac:dyDescent="0.2">
      <c r="A4" s="7"/>
      <c r="C4" s="1037"/>
      <c r="D4" s="11"/>
      <c r="E4" s="11"/>
      <c r="F4" s="11"/>
      <c r="G4" s="8"/>
      <c r="H4" s="8"/>
      <c r="I4" s="8"/>
      <c r="J4" s="8"/>
      <c r="K4" s="8"/>
      <c r="L4" s="8"/>
      <c r="M4" s="8"/>
      <c r="N4" s="8"/>
      <c r="O4" s="8"/>
      <c r="P4" s="8"/>
      <c r="Q4" s="8"/>
      <c r="R4" s="8"/>
      <c r="S4" s="8"/>
      <c r="T4" s="1023"/>
      <c r="U4" s="1024"/>
      <c r="V4" s="1037"/>
      <c r="W4" s="11" t="s">
        <v>5</v>
      </c>
      <c r="X4" s="11"/>
      <c r="Y4" s="11"/>
      <c r="Z4" s="8"/>
      <c r="AA4" s="8"/>
      <c r="AB4" s="8"/>
      <c r="AC4" s="8"/>
      <c r="AD4" s="8"/>
      <c r="AE4" s="8"/>
      <c r="AF4" s="8"/>
      <c r="AG4" s="8"/>
      <c r="AH4" s="8"/>
      <c r="AI4" s="8"/>
      <c r="AJ4" s="8"/>
      <c r="AK4" s="8"/>
      <c r="AL4" s="8"/>
      <c r="AM4" s="1023"/>
      <c r="AN4" s="1024"/>
    </row>
    <row r="5" spans="1:53" s="6" customFormat="1" ht="17.25" customHeight="1" x14ac:dyDescent="0.2">
      <c r="A5" s="11"/>
      <c r="C5" s="1037"/>
      <c r="D5" s="11"/>
      <c r="E5" s="11"/>
      <c r="F5" s="11"/>
      <c r="G5" s="8"/>
      <c r="H5" s="8"/>
      <c r="I5" s="8"/>
      <c r="J5" s="8"/>
      <c r="K5" s="8"/>
      <c r="L5" s="12" t="s">
        <v>6</v>
      </c>
      <c r="M5" s="1025">
        <f ca="1">NOW()</f>
        <v>44719.949278125001</v>
      </c>
      <c r="N5" s="1025"/>
      <c r="O5" s="1025"/>
      <c r="P5" s="1025"/>
      <c r="Q5" s="1025"/>
      <c r="R5" s="1025"/>
      <c r="S5" s="1025"/>
      <c r="T5" s="1023"/>
      <c r="U5" s="1024"/>
      <c r="V5" s="1037"/>
      <c r="W5" s="11"/>
      <c r="X5" s="11"/>
      <c r="Y5" s="11"/>
      <c r="Z5" s="8"/>
      <c r="AA5" s="8"/>
      <c r="AB5" s="8"/>
      <c r="AC5" s="8"/>
      <c r="AD5" s="8"/>
      <c r="AE5" s="12" t="s">
        <v>6</v>
      </c>
      <c r="AF5" s="1025">
        <f ca="1">NOW()</f>
        <v>44719.949278125001</v>
      </c>
      <c r="AG5" s="1025"/>
      <c r="AH5" s="1025"/>
      <c r="AI5" s="1025"/>
      <c r="AJ5" s="1025"/>
      <c r="AK5" s="1025"/>
      <c r="AL5" s="1025"/>
      <c r="AM5" s="1023"/>
      <c r="AN5" s="1024"/>
    </row>
    <row r="6" spans="1:53" s="6" customFormat="1" ht="17.25" customHeight="1" thickBot="1" x14ac:dyDescent="0.25">
      <c r="A6" s="13" t="s">
        <v>7</v>
      </c>
      <c r="C6" s="1038"/>
      <c r="D6" s="13" t="s">
        <v>7</v>
      </c>
      <c r="E6" s="13"/>
      <c r="F6" s="13"/>
      <c r="G6" s="14"/>
      <c r="H6" s="14"/>
      <c r="I6" s="14"/>
      <c r="J6" s="14"/>
      <c r="K6" s="14"/>
      <c r="L6" s="14"/>
      <c r="M6" s="14"/>
      <c r="N6" s="14"/>
      <c r="O6" s="14"/>
      <c r="P6" s="14"/>
      <c r="Q6" s="14"/>
      <c r="R6" s="14"/>
      <c r="S6" s="14"/>
      <c r="T6" s="1026" t="s">
        <v>8</v>
      </c>
      <c r="U6" s="1027"/>
      <c r="V6" s="1038"/>
      <c r="W6" s="13" t="s">
        <v>7</v>
      </c>
      <c r="X6" s="13"/>
      <c r="Y6" s="13"/>
      <c r="Z6" s="14"/>
      <c r="AA6" s="14"/>
      <c r="AB6" s="14"/>
      <c r="AC6" s="14"/>
      <c r="AD6" s="14"/>
      <c r="AE6" s="14"/>
      <c r="AF6" s="14"/>
      <c r="AG6" s="14"/>
      <c r="AH6" s="14"/>
      <c r="AI6" s="14"/>
      <c r="AJ6" s="14"/>
      <c r="AK6" s="14"/>
      <c r="AL6" s="14"/>
      <c r="AM6" s="1026" t="s">
        <v>8</v>
      </c>
      <c r="AN6" s="1027"/>
      <c r="AP6" s="15"/>
      <c r="AQ6" s="15"/>
      <c r="AR6" s="16" t="s">
        <v>9</v>
      </c>
      <c r="AS6" s="17" t="s">
        <v>10</v>
      </c>
      <c r="AT6" s="15"/>
      <c r="AU6" s="15"/>
      <c r="AV6" s="15"/>
    </row>
    <row r="7" spans="1:53" s="6" customFormat="1" ht="15" customHeight="1" x14ac:dyDescent="0.2">
      <c r="A7" s="18" t="s">
        <v>11</v>
      </c>
      <c r="D7" s="18" t="s">
        <v>11</v>
      </c>
      <c r="E7" s="18"/>
      <c r="F7" s="18"/>
      <c r="G7" s="19" t="str">
        <f ca="1">CELL("nomfichier")</f>
        <v>E:\Joël Leboucher\Desktop\[Fiche.Coktail.xlsx]Nota</v>
      </c>
      <c r="H7" s="19"/>
      <c r="I7" s="19"/>
      <c r="J7" s="19"/>
      <c r="K7" s="20"/>
      <c r="L7" s="20"/>
      <c r="M7" s="20"/>
      <c r="N7" s="20"/>
      <c r="O7" s="20"/>
      <c r="P7" s="20"/>
      <c r="Q7" s="20"/>
      <c r="R7" s="20"/>
      <c r="T7" s="21" t="s">
        <v>12</v>
      </c>
      <c r="U7" s="22"/>
      <c r="W7" s="18" t="s">
        <v>11</v>
      </c>
      <c r="X7" s="18"/>
      <c r="Y7" s="18"/>
      <c r="Z7" s="19" t="str">
        <f ca="1">CELL("nomfichier")</f>
        <v>E:\Joël Leboucher\Desktop\[Fiche.Coktail.xlsx]Nota</v>
      </c>
      <c r="AA7" s="19"/>
      <c r="AB7" s="19"/>
      <c r="AC7" s="19"/>
      <c r="AD7" s="20"/>
      <c r="AE7" s="20"/>
      <c r="AF7" s="20"/>
      <c r="AG7" s="20"/>
      <c r="AH7" s="20"/>
      <c r="AI7" s="20"/>
      <c r="AJ7" s="20"/>
      <c r="AK7" s="20"/>
      <c r="AM7" s="21" t="s">
        <v>12</v>
      </c>
      <c r="AN7" s="22"/>
      <c r="AX7" s="1028" t="s">
        <v>13</v>
      </c>
      <c r="AY7" s="1029"/>
    </row>
    <row r="8" spans="1:53" ht="16.5" thickBot="1" x14ac:dyDescent="0.3">
      <c r="C8" s="24"/>
      <c r="D8" s="25" t="str">
        <f>LEFT(ADDRESS(1,COLUMN(),4),LEN(ADDRESS(1,COLUMN(),4))-1)</f>
        <v>D</v>
      </c>
      <c r="E8" s="26"/>
      <c r="F8" s="24"/>
      <c r="G8" s="24"/>
      <c r="H8" s="27"/>
      <c r="I8" s="27"/>
      <c r="J8" s="25" t="str">
        <f>LEFT(ADDRESS(1,COLUMN(),4),LEN(ADDRESS(1,COLUMN(),4))-1)</f>
        <v>J</v>
      </c>
      <c r="K8" s="24"/>
      <c r="L8" s="2"/>
      <c r="M8" s="25" t="str">
        <f>LEFT(ADDRESS(1,COLUMN(),4),LEN(ADDRESS(1,COLUMN(),4))-1)</f>
        <v>M</v>
      </c>
      <c r="N8" s="24"/>
      <c r="O8" s="24"/>
      <c r="P8" s="24"/>
      <c r="Q8" s="24"/>
      <c r="R8" s="24"/>
      <c r="S8" s="24"/>
      <c r="U8" s="25" t="str">
        <f>LEFT(ADDRESS(1,COLUMN(),4),LEN(ADDRESS(1,COLUMN(),4))-1)</f>
        <v>U</v>
      </c>
      <c r="V8" s="24"/>
      <c r="W8" s="25" t="str">
        <f>LEFT(ADDRESS(1,COLUMN(),4),LEN(ADDRESS(1,COLUMN(),4))-1)</f>
        <v>W</v>
      </c>
      <c r="X8" s="24"/>
      <c r="Y8" s="24"/>
      <c r="Z8" s="24"/>
      <c r="AA8" s="27"/>
      <c r="AB8" s="27"/>
      <c r="AC8" s="25" t="str">
        <f>LEFT(ADDRESS(1,COLUMN(),4),LEN(ADDRESS(1,COLUMN(),4))-1)</f>
        <v>AC</v>
      </c>
      <c r="AD8" s="24"/>
      <c r="AE8" s="2"/>
      <c r="AF8" s="25" t="str">
        <f>LEFT(ADDRESS(1,COLUMN(),4),LEN(ADDRESS(1,COLUMN(),4))-1)</f>
        <v>AF</v>
      </c>
      <c r="AG8" s="24"/>
      <c r="AH8" s="24"/>
      <c r="AI8" s="24"/>
      <c r="AJ8" s="24"/>
      <c r="AK8" s="24"/>
      <c r="AL8" s="24"/>
      <c r="AN8" s="25" t="str">
        <f>LEFT(ADDRESS(1,COLUMN(),4),LEN(ADDRESS(1,COLUMN(),4))-1)</f>
        <v>AN</v>
      </c>
      <c r="AP8" s="28"/>
      <c r="AQ8" s="28"/>
      <c r="AR8" s="28"/>
      <c r="AS8" s="28" t="str">
        <f ca="1">"Page "&amp;_xlfn.SHEET()&amp;" sur "&amp;_xlfn.SHEETS()</f>
        <v>Page 3 sur 11</v>
      </c>
      <c r="AT8" s="28"/>
      <c r="AU8" s="29"/>
      <c r="AV8" s="29"/>
      <c r="AW8" s="5"/>
      <c r="AX8" s="1028" t="s">
        <v>14</v>
      </c>
      <c r="AY8" s="1029"/>
    </row>
    <row r="9" spans="1:53" ht="18.75" customHeight="1" x14ac:dyDescent="0.25">
      <c r="A9" s="30" t="s">
        <v>15</v>
      </c>
      <c r="C9" s="1030" t="s">
        <v>0</v>
      </c>
      <c r="D9" s="1032" t="s">
        <v>214</v>
      </c>
      <c r="E9" s="1019"/>
      <c r="F9" s="1019"/>
      <c r="G9" s="1019"/>
      <c r="H9" s="1019"/>
      <c r="I9" s="1019"/>
      <c r="J9" s="1019"/>
      <c r="K9" s="1019"/>
      <c r="L9" s="1019"/>
      <c r="M9" s="1019"/>
      <c r="N9" s="1019"/>
      <c r="O9" s="1019"/>
      <c r="P9" s="1019"/>
      <c r="Q9" s="1019"/>
      <c r="R9" s="1019"/>
      <c r="S9" s="1008" t="s">
        <v>215</v>
      </c>
      <c r="T9" s="1008"/>
      <c r="U9" s="1010" t="s">
        <v>18</v>
      </c>
      <c r="V9" s="1030" t="s">
        <v>0</v>
      </c>
      <c r="W9" s="1032" t="str">
        <f>D9</f>
        <v>Punch exotique recette Exemple à remplacer par la vôtre</v>
      </c>
      <c r="X9" s="1019"/>
      <c r="Y9" s="1019"/>
      <c r="Z9" s="1019"/>
      <c r="AA9" s="1019"/>
      <c r="AB9" s="1019"/>
      <c r="AC9" s="1019"/>
      <c r="AD9" s="1019"/>
      <c r="AE9" s="1019"/>
      <c r="AF9" s="1019"/>
      <c r="AG9" s="1019"/>
      <c r="AH9" s="1019"/>
      <c r="AI9" s="1019"/>
      <c r="AJ9" s="1019"/>
      <c r="AK9" s="1019"/>
      <c r="AL9" s="1008" t="s">
        <v>215</v>
      </c>
      <c r="AM9" s="1008"/>
      <c r="AN9" s="1010" t="str">
        <f>U9</f>
        <v>Code</v>
      </c>
      <c r="AP9" s="1043" t="s">
        <v>19</v>
      </c>
      <c r="AQ9" s="1044"/>
      <c r="AR9" s="1044"/>
      <c r="AS9" s="1044"/>
      <c r="AT9" s="1044"/>
      <c r="AU9" s="1044"/>
      <c r="AV9" s="1045"/>
      <c r="AW9" s="5"/>
      <c r="AX9" s="1049" t="s">
        <v>20</v>
      </c>
      <c r="AY9" s="1049"/>
      <c r="BA9" s="31" t="s">
        <v>21</v>
      </c>
    </row>
    <row r="10" spans="1:53" ht="21" customHeight="1" x14ac:dyDescent="0.25">
      <c r="A10" s="1050" t="s">
        <v>22</v>
      </c>
      <c r="C10" s="1031"/>
      <c r="D10" s="1033"/>
      <c r="E10" s="1034"/>
      <c r="F10" s="1034"/>
      <c r="G10" s="1034"/>
      <c r="H10" s="1034"/>
      <c r="I10" s="1034"/>
      <c r="J10" s="1034"/>
      <c r="K10" s="1034"/>
      <c r="L10" s="1034"/>
      <c r="M10" s="1034"/>
      <c r="N10" s="1034"/>
      <c r="O10" s="1034"/>
      <c r="P10" s="1034"/>
      <c r="Q10" s="1034"/>
      <c r="R10" s="1034"/>
      <c r="S10" s="1035"/>
      <c r="T10" s="1035"/>
      <c r="U10" s="1011"/>
      <c r="V10" s="1031"/>
      <c r="W10" s="1033"/>
      <c r="X10" s="1034"/>
      <c r="Y10" s="1034"/>
      <c r="Z10" s="1034"/>
      <c r="AA10" s="1034"/>
      <c r="AB10" s="1034"/>
      <c r="AC10" s="1034"/>
      <c r="AD10" s="1034"/>
      <c r="AE10" s="1034"/>
      <c r="AF10" s="1034"/>
      <c r="AG10" s="1034"/>
      <c r="AH10" s="1034"/>
      <c r="AI10" s="1034"/>
      <c r="AJ10" s="1034"/>
      <c r="AK10" s="1034"/>
      <c r="AL10" s="1035"/>
      <c r="AM10" s="1035"/>
      <c r="AN10" s="1011"/>
      <c r="AP10" s="1046"/>
      <c r="AQ10" s="1047"/>
      <c r="AR10" s="1047"/>
      <c r="AS10" s="1047"/>
      <c r="AT10" s="1047"/>
      <c r="AU10" s="1047"/>
      <c r="AV10" s="1048"/>
      <c r="AW10" s="5"/>
      <c r="AX10" s="1049"/>
      <c r="AY10" s="1049"/>
      <c r="BA10" s="31"/>
    </row>
    <row r="11" spans="1:53" ht="18.75" customHeight="1" x14ac:dyDescent="0.25">
      <c r="A11" s="1050"/>
      <c r="C11" s="1051" t="s">
        <v>23</v>
      </c>
      <c r="D11" s="32" t="s">
        <v>24</v>
      </c>
      <c r="E11" s="33"/>
      <c r="F11" s="34"/>
      <c r="G11" s="34"/>
      <c r="H11" s="34"/>
      <c r="I11" s="34"/>
      <c r="J11" s="34"/>
      <c r="K11" s="34"/>
      <c r="L11" s="34"/>
      <c r="M11" s="34"/>
      <c r="N11" s="34"/>
      <c r="O11" s="34"/>
      <c r="P11" s="34"/>
      <c r="Q11" s="34"/>
      <c r="R11" s="34"/>
      <c r="S11" s="34"/>
      <c r="T11" s="34"/>
      <c r="U11" s="35"/>
      <c r="V11" s="1051" t="s">
        <v>23</v>
      </c>
      <c r="W11" s="36">
        <v>0</v>
      </c>
      <c r="X11" s="37" t="s">
        <v>25</v>
      </c>
      <c r="Y11" s="37"/>
      <c r="Z11" s="38"/>
      <c r="AA11" s="39"/>
      <c r="AB11" s="39"/>
      <c r="AC11" s="39"/>
      <c r="AD11" s="39"/>
      <c r="AE11" s="39"/>
      <c r="AF11" s="36">
        <f>MAX(W11:W65)</f>
        <v>11</v>
      </c>
      <c r="AG11" s="37" t="s">
        <v>25</v>
      </c>
      <c r="AH11" s="37"/>
      <c r="AI11" s="38"/>
      <c r="AJ11" s="39"/>
      <c r="AK11" s="39"/>
      <c r="AL11" s="39"/>
      <c r="AM11" s="39"/>
      <c r="AN11" s="40"/>
      <c r="AP11" s="1046"/>
      <c r="AQ11" s="1047"/>
      <c r="AR11" s="1047"/>
      <c r="AS11" s="1047"/>
      <c r="AT11" s="1047"/>
      <c r="AU11" s="1047"/>
      <c r="AV11" s="1048"/>
      <c r="AW11" s="5"/>
      <c r="AX11" s="1052" t="s">
        <v>26</v>
      </c>
      <c r="AY11" s="1052"/>
      <c r="BA11" s="31" t="s">
        <v>27</v>
      </c>
    </row>
    <row r="12" spans="1:53" ht="18.75" customHeight="1" x14ac:dyDescent="0.25">
      <c r="A12" s="1050"/>
      <c r="B12" s="5" t="s">
        <v>28</v>
      </c>
      <c r="C12" s="1051"/>
      <c r="D12" s="41" t="s">
        <v>29</v>
      </c>
      <c r="E12" s="41"/>
      <c r="F12" s="42"/>
      <c r="G12" s="42"/>
      <c r="H12" s="39"/>
      <c r="I12" s="39"/>
      <c r="J12" s="1053" t="s">
        <v>30</v>
      </c>
      <c r="K12" s="1053"/>
      <c r="L12" s="1053"/>
      <c r="M12" s="1053"/>
      <c r="N12" s="1054">
        <v>20</v>
      </c>
      <c r="O12" s="1054"/>
      <c r="P12" s="57"/>
      <c r="Q12" s="57"/>
      <c r="R12" s="57"/>
      <c r="S12" s="42"/>
      <c r="T12" s="43"/>
      <c r="U12" s="44"/>
      <c r="V12" s="1051"/>
      <c r="W12" s="45" t="str">
        <f>IF(ISBLANK(X12),"",LARGE(W11:W11,1)+1)</f>
        <v/>
      </c>
      <c r="X12" s="37"/>
      <c r="Y12" s="46"/>
      <c r="Z12" s="38"/>
      <c r="AA12" s="38"/>
      <c r="AB12" s="38"/>
      <c r="AC12" s="38"/>
      <c r="AD12" s="38"/>
      <c r="AE12" s="38"/>
      <c r="AF12" s="45" t="str">
        <f>IF(ISBLANK(AG12),"",LARGE(AF11:AF11,1)+1)</f>
        <v/>
      </c>
      <c r="AG12" s="37"/>
      <c r="AH12" s="37"/>
      <c r="AI12" s="38"/>
      <c r="AJ12" s="38"/>
      <c r="AK12" s="38"/>
      <c r="AL12" s="38"/>
      <c r="AM12" s="38"/>
      <c r="AN12" s="47"/>
      <c r="AP12" s="1055" t="s">
        <v>31</v>
      </c>
      <c r="AQ12" s="1056"/>
      <c r="AR12" s="1056"/>
      <c r="AS12" s="1056"/>
      <c r="AT12" s="1056"/>
      <c r="AU12" s="1056"/>
      <c r="AV12" s="1057"/>
      <c r="AW12" s="5"/>
      <c r="AX12" s="1052"/>
      <c r="AY12" s="1052"/>
      <c r="BA12" s="31" t="s">
        <v>32</v>
      </c>
    </row>
    <row r="13" spans="1:53" ht="18.75" customHeight="1" x14ac:dyDescent="0.25">
      <c r="A13" s="1058" t="s">
        <v>33</v>
      </c>
      <c r="C13" s="1051"/>
      <c r="D13" s="48">
        <v>30</v>
      </c>
      <c r="E13" s="49"/>
      <c r="F13" s="49"/>
      <c r="G13" s="49"/>
      <c r="H13" s="49"/>
      <c r="I13" s="49"/>
      <c r="J13" s="1053"/>
      <c r="K13" s="1053"/>
      <c r="L13" s="1053"/>
      <c r="M13" s="1053"/>
      <c r="N13" s="1054"/>
      <c r="O13" s="1054"/>
      <c r="P13" s="57"/>
      <c r="Q13" s="57"/>
      <c r="R13" s="57"/>
      <c r="S13" s="42"/>
      <c r="T13" s="43"/>
      <c r="U13" s="44"/>
      <c r="V13" s="1051"/>
      <c r="W13" s="45">
        <f>IF(ISBLANK(X13),"",LARGE(W11:W12,1)+1)</f>
        <v>1</v>
      </c>
      <c r="X13" s="46" t="s">
        <v>34</v>
      </c>
      <c r="Y13" s="46"/>
      <c r="Z13" s="46"/>
      <c r="AA13" s="46"/>
      <c r="AB13" s="46"/>
      <c r="AC13" s="46"/>
      <c r="AD13" s="46"/>
      <c r="AE13" s="46"/>
      <c r="AF13" s="45">
        <f>IF(ISBLANK(AG13),"",LARGE(AF11:AF12,1)+1)</f>
        <v>12</v>
      </c>
      <c r="AG13" s="46" t="s">
        <v>34</v>
      </c>
      <c r="AH13" s="46"/>
      <c r="AI13" s="46"/>
      <c r="AJ13" s="46"/>
      <c r="AK13" s="46"/>
      <c r="AL13" s="46"/>
      <c r="AM13" s="46"/>
      <c r="AN13" s="50"/>
      <c r="AP13" s="51"/>
      <c r="AQ13" s="52"/>
      <c r="AR13" s="52"/>
      <c r="AS13" s="52"/>
      <c r="AT13" s="52"/>
      <c r="AU13" s="53" t="s">
        <v>35</v>
      </c>
      <c r="AV13" s="1011" t="s">
        <v>18</v>
      </c>
      <c r="AW13" s="5"/>
      <c r="AX13" s="1059" t="s">
        <v>36</v>
      </c>
      <c r="AY13" s="1059"/>
      <c r="BA13" s="31" t="s">
        <v>37</v>
      </c>
    </row>
    <row r="14" spans="1:53" ht="18.75" customHeight="1" x14ac:dyDescent="0.25">
      <c r="A14" s="1058"/>
      <c r="C14" s="1051"/>
      <c r="D14" s="54">
        <f>D13/100</f>
        <v>0.3</v>
      </c>
      <c r="E14" s="41"/>
      <c r="F14" s="55"/>
      <c r="G14" s="42"/>
      <c r="H14" s="56"/>
      <c r="I14" s="42"/>
      <c r="J14" s="42"/>
      <c r="K14" s="57"/>
      <c r="L14" s="58"/>
      <c r="M14" s="59"/>
      <c r="N14" s="1060">
        <f>D14*N12</f>
        <v>6</v>
      </c>
      <c r="O14" s="1060"/>
      <c r="Q14" s="60"/>
      <c r="R14" s="58"/>
      <c r="S14" s="41"/>
      <c r="T14" s="61" t="s">
        <v>38</v>
      </c>
      <c r="U14" s="62">
        <f>U63</f>
        <v>10.937142857142856</v>
      </c>
      <c r="V14" s="1051"/>
      <c r="W14" s="45" t="str">
        <f>IF(ISBLANK(X14),"",LARGE(W11:W13,1)+1)</f>
        <v/>
      </c>
      <c r="X14" s="46"/>
      <c r="Y14" s="46"/>
      <c r="Z14" s="46" t="s">
        <v>39</v>
      </c>
      <c r="AA14" s="46"/>
      <c r="AB14" s="46"/>
      <c r="AC14" s="46"/>
      <c r="AD14" s="46"/>
      <c r="AE14" s="46"/>
      <c r="AF14" s="45" t="str">
        <f>IF(ISBLANK(AG14),"",LARGE(AF11:AF13,1)+1)</f>
        <v/>
      </c>
      <c r="AG14" s="46"/>
      <c r="AH14" s="46"/>
      <c r="AI14" s="46" t="s">
        <v>39</v>
      </c>
      <c r="AJ14" s="46"/>
      <c r="AK14" s="46"/>
      <c r="AL14" s="46"/>
      <c r="AM14" s="46"/>
      <c r="AN14" s="50"/>
      <c r="AP14" s="51"/>
      <c r="AQ14" s="52"/>
      <c r="AR14" s="52"/>
      <c r="AS14" s="52"/>
      <c r="AT14" s="52"/>
      <c r="AU14" s="53"/>
      <c r="AV14" s="1011"/>
      <c r="AW14" s="5"/>
      <c r="AX14" s="1059"/>
      <c r="AY14" s="1059"/>
      <c r="BA14" s="31" t="s">
        <v>40</v>
      </c>
    </row>
    <row r="15" spans="1:53" ht="16.5" customHeight="1" x14ac:dyDescent="0.25">
      <c r="A15" s="1058"/>
      <c r="C15" s="1051"/>
      <c r="D15" s="63" t="s">
        <v>41</v>
      </c>
      <c r="E15" s="64"/>
      <c r="F15" s="5"/>
      <c r="G15" s="55"/>
      <c r="H15" s="65"/>
      <c r="I15" s="65"/>
      <c r="J15" s="66"/>
      <c r="K15" s="67"/>
      <c r="L15" s="67"/>
      <c r="M15" s="68" t="s">
        <v>42</v>
      </c>
      <c r="N15" s="1061">
        <f>U14/N12</f>
        <v>0.54685714285714282</v>
      </c>
      <c r="O15" s="1061"/>
      <c r="P15" s="69"/>
      <c r="Q15" s="69"/>
      <c r="R15" s="69"/>
      <c r="S15" s="69"/>
      <c r="T15" s="70" t="s">
        <v>43</v>
      </c>
      <c r="U15" s="71">
        <v>10</v>
      </c>
      <c r="V15" s="1051"/>
      <c r="W15" s="45" t="str">
        <f>IF(ISBLANK(X15),"",LARGE(W11:W14,1)+1)</f>
        <v/>
      </c>
      <c r="X15" s="46"/>
      <c r="Y15" s="46"/>
      <c r="Z15" s="46"/>
      <c r="AA15" s="46"/>
      <c r="AB15" s="46"/>
      <c r="AC15" s="46"/>
      <c r="AD15" s="46"/>
      <c r="AE15" s="46"/>
      <c r="AF15" s="45" t="str">
        <f>IF(ISBLANK(AG15),"",LARGE(AF11:AF14,1)+1)</f>
        <v/>
      </c>
      <c r="AG15" s="46"/>
      <c r="AH15" s="46"/>
      <c r="AI15" s="46"/>
      <c r="AJ15" s="46"/>
      <c r="AK15" s="46"/>
      <c r="AL15" s="46"/>
      <c r="AM15" s="46"/>
      <c r="AN15" s="50"/>
      <c r="AP15" s="72"/>
      <c r="AQ15" s="73"/>
      <c r="AR15" s="73"/>
      <c r="AS15" s="73"/>
      <c r="AT15" s="53" t="s">
        <v>44</v>
      </c>
      <c r="AU15" s="1062" t="s">
        <v>17</v>
      </c>
      <c r="AV15" s="1063"/>
      <c r="AW15" s="5"/>
      <c r="AX15" s="1064" t="s">
        <v>45</v>
      </c>
      <c r="AY15" s="1064"/>
      <c r="BA15" s="31" t="s">
        <v>46</v>
      </c>
    </row>
    <row r="16" spans="1:53" ht="15.75" customHeight="1" x14ac:dyDescent="0.25">
      <c r="A16" s="1065" t="s">
        <v>47</v>
      </c>
      <c r="C16" s="1051"/>
      <c r="D16" s="74">
        <v>20</v>
      </c>
      <c r="E16" s="75">
        <f>(G16*D16)/100</f>
        <v>7</v>
      </c>
      <c r="F16" s="75">
        <f>G16/100</f>
        <v>0.35</v>
      </c>
      <c r="G16" s="76">
        <v>35</v>
      </c>
      <c r="H16" s="77" t="s">
        <v>48</v>
      </c>
      <c r="I16" s="78"/>
      <c r="J16" s="55"/>
      <c r="K16" s="67"/>
      <c r="L16" s="67"/>
      <c r="M16" s="67"/>
      <c r="N16" s="79"/>
      <c r="O16" s="79"/>
      <c r="P16" s="79"/>
      <c r="Q16" s="79"/>
      <c r="R16" s="79"/>
      <c r="S16" s="79"/>
      <c r="T16" s="80" t="s">
        <v>49</v>
      </c>
      <c r="U16" s="81">
        <f>U14/U15</f>
        <v>1.0937142857142856</v>
      </c>
      <c r="V16" s="1051"/>
      <c r="W16" s="45" t="str">
        <f>IF(ISBLANK(X16),"",LARGE(W11:W15,1)+1)</f>
        <v/>
      </c>
      <c r="X16" s="46"/>
      <c r="Y16" s="46"/>
      <c r="Z16" s="46"/>
      <c r="AA16" s="46"/>
      <c r="AB16" s="46"/>
      <c r="AC16" s="46"/>
      <c r="AD16" s="46"/>
      <c r="AE16" s="46"/>
      <c r="AF16" s="45">
        <f>IF(ISBLANK(AG16),"",LARGE(AF11:AF15,1)+1)</f>
        <v>13</v>
      </c>
      <c r="AG16" s="46" t="s">
        <v>50</v>
      </c>
      <c r="AH16" s="46"/>
      <c r="AI16" s="46"/>
      <c r="AJ16" s="46"/>
      <c r="AK16" s="46"/>
      <c r="AL16" s="46"/>
      <c r="AM16" s="46"/>
      <c r="AN16" s="50"/>
      <c r="AP16" s="72"/>
      <c r="AQ16" s="73"/>
      <c r="AR16" s="73"/>
      <c r="AS16" s="53"/>
      <c r="AT16" s="53"/>
      <c r="AU16" s="1062"/>
      <c r="AV16" s="1063"/>
      <c r="AW16" s="5"/>
      <c r="AX16" s="1064"/>
      <c r="AY16" s="1064"/>
      <c r="BA16" s="31" t="s">
        <v>51</v>
      </c>
    </row>
    <row r="17" spans="1:55" ht="18.75" customHeight="1" x14ac:dyDescent="0.25">
      <c r="A17" s="1065"/>
      <c r="C17" s="1051"/>
      <c r="D17" s="1066" t="s">
        <v>52</v>
      </c>
      <c r="E17" s="1067"/>
      <c r="F17" s="1067"/>
      <c r="G17" s="1067"/>
      <c r="H17" s="1067"/>
      <c r="I17" s="1067"/>
      <c r="J17" s="82" t="str">
        <f>IF(E59&gt;10,"Erreur dans la saisie des 1/10","")</f>
        <v/>
      </c>
      <c r="K17" s="83" t="str">
        <f>IF(E59&gt;10,E59,"")</f>
        <v/>
      </c>
      <c r="L17" s="84"/>
      <c r="M17" s="84"/>
      <c r="N17" s="85"/>
      <c r="O17" s="85"/>
      <c r="P17" s="85"/>
      <c r="Q17" s="85"/>
      <c r="R17" s="85"/>
      <c r="S17" s="86"/>
      <c r="T17" s="87"/>
      <c r="U17" s="88"/>
      <c r="V17" s="1051"/>
      <c r="W17" s="45" t="str">
        <f>IF(ISBLANK(X17),"",LARGE(W11:W16,1)+1)</f>
        <v/>
      </c>
      <c r="X17" s="46"/>
      <c r="Y17" s="46"/>
      <c r="Z17" s="46" t="s">
        <v>216</v>
      </c>
      <c r="AA17" s="46"/>
      <c r="AB17" s="46"/>
      <c r="AC17" s="46"/>
      <c r="AD17" s="46"/>
      <c r="AE17" s="46"/>
      <c r="AF17" s="45">
        <f>IF(ISBLANK(AG17),"",LARGE(AF11:AF16,1)+1)</f>
        <v>14</v>
      </c>
      <c r="AG17" s="46" t="s">
        <v>54</v>
      </c>
      <c r="AH17" s="46"/>
      <c r="AI17" s="46"/>
      <c r="AJ17" s="46"/>
      <c r="AK17" s="46"/>
      <c r="AL17" s="46"/>
      <c r="AM17" s="46"/>
      <c r="AN17" s="50"/>
      <c r="AP17" s="1068" t="s">
        <v>55</v>
      </c>
      <c r="AQ17" s="1069"/>
      <c r="AR17" s="1069"/>
      <c r="AS17" s="1069"/>
      <c r="AT17" s="1069"/>
      <c r="AU17" s="1069"/>
      <c r="AV17" s="1070"/>
      <c r="AW17" s="5"/>
      <c r="AX17" s="1071" t="s">
        <v>56</v>
      </c>
      <c r="AY17" s="1071"/>
      <c r="BA17" s="31"/>
    </row>
    <row r="18" spans="1:55" ht="24" customHeight="1" x14ac:dyDescent="0.25">
      <c r="A18" s="1072" t="s">
        <v>57</v>
      </c>
      <c r="C18" s="1051"/>
      <c r="D18" s="89" t="s">
        <v>58</v>
      </c>
      <c r="E18" s="90" t="s">
        <v>59</v>
      </c>
      <c r="F18" s="91" t="s">
        <v>60</v>
      </c>
      <c r="G18" s="92" t="s">
        <v>61</v>
      </c>
      <c r="H18" s="93" t="s">
        <v>62</v>
      </c>
      <c r="I18" s="94" t="s">
        <v>63</v>
      </c>
      <c r="J18" s="95" t="s">
        <v>55</v>
      </c>
      <c r="K18" s="96"/>
      <c r="L18" s="97" t="s">
        <v>58</v>
      </c>
      <c r="M18" s="98" t="s">
        <v>64</v>
      </c>
      <c r="N18" s="1073" t="s">
        <v>65</v>
      </c>
      <c r="O18" s="1073"/>
      <c r="P18" s="1073"/>
      <c r="Q18" s="1073"/>
      <c r="R18" s="99" t="s">
        <v>66</v>
      </c>
      <c r="S18" s="100" t="s">
        <v>67</v>
      </c>
      <c r="T18" s="101" t="s">
        <v>68</v>
      </c>
      <c r="U18" s="102" t="s">
        <v>69</v>
      </c>
      <c r="V18" s="1051"/>
      <c r="W18" s="45" t="str">
        <f>IF(ISBLANK(X18),"",LARGE(W11:W17,1)+1)</f>
        <v/>
      </c>
      <c r="X18" s="46"/>
      <c r="Y18" s="46"/>
      <c r="Z18" s="46" t="s">
        <v>217</v>
      </c>
      <c r="AA18" s="46"/>
      <c r="AB18" s="46"/>
      <c r="AC18" s="46"/>
      <c r="AD18" s="46"/>
      <c r="AE18" s="46"/>
      <c r="AF18" s="45">
        <f>IF(ISBLANK(AG18),"",LARGE(AF11:AF17,1)+1)</f>
        <v>15</v>
      </c>
      <c r="AG18" s="46" t="s">
        <v>53</v>
      </c>
      <c r="AH18" s="46"/>
      <c r="AI18" s="46"/>
      <c r="AJ18" s="46"/>
      <c r="AK18" s="46"/>
      <c r="AL18" s="46"/>
      <c r="AM18" s="46"/>
      <c r="AN18" s="50"/>
      <c r="AP18" s="103"/>
      <c r="AQ18" s="1074" t="s">
        <v>52</v>
      </c>
      <c r="AR18" s="1074"/>
      <c r="AS18" s="1074"/>
      <c r="AT18" s="1074"/>
      <c r="AU18" s="1074"/>
      <c r="AV18" s="104"/>
      <c r="AW18" s="5"/>
      <c r="AX18" s="1071"/>
      <c r="AY18" s="1071"/>
      <c r="BA18" s="31" t="s">
        <v>70</v>
      </c>
    </row>
    <row r="19" spans="1:55" ht="15.75" x14ac:dyDescent="0.25">
      <c r="A19" s="1072"/>
      <c r="C19" s="105">
        <v>1</v>
      </c>
      <c r="D19" s="106"/>
      <c r="E19" s="107"/>
      <c r="F19" s="108"/>
      <c r="G19" s="109"/>
      <c r="H19" s="110"/>
      <c r="I19" s="111"/>
      <c r="J19" s="112"/>
      <c r="K19" s="113">
        <f t="shared" ref="K19:K58" si="0">IF(E19&gt;0,IF(ISBLANK(D19),E19,D19*E19),IF(F19&gt;0,IF(ISBLANK(D19),F19,D19*F19),IF(G19&gt;0,IF(ISBLANK(D19),G19,D19*G19),IF(H19&gt;0,IF(ISBLANK(D19),H19,D19*H19),IF(I19&gt;0,IF(ISBLANK(D19),I19,D19*I19),0)))))</f>
        <v>0</v>
      </c>
      <c r="L19" s="114">
        <f>IF(ISTEXT(D19),D19,IF(ISBLANK(D19),0,(D19/E16*N14)))</f>
        <v>0</v>
      </c>
      <c r="M19" s="115"/>
      <c r="N19" s="116">
        <f>IF(K19=0,0,IF(E19&gt;0,(K19/E16)*N14,IF(K19=0,0,IF(F19&gt;0,(K19/E16)*N14,IF(K19=0,0,IF(G19&gt;0,(K19/E16)*N14,IF(K19=0,0,IF(H19&gt;0,(K19/E16)*N14,0))))))))</f>
        <v>0</v>
      </c>
      <c r="O19" s="117" t="str">
        <f t="shared" ref="O19:O58" si="1">IF(E19&gt;0,"/10",IF(F19&gt;0,"L",IF(G19&gt;0,"cl",IF(H19&gt;0,"ml",""))))</f>
        <v/>
      </c>
      <c r="P19" s="118">
        <f>IF(E19&gt;0,(N19/1000)/E16*N14,IF(F19&gt;0,N19,IF(G19&gt;0,N19/100,IF(H19&gt;0,N19/1000,0))))</f>
        <v>0</v>
      </c>
      <c r="Q19" s="119">
        <f>IF(P19=0,0,P19/P59)</f>
        <v>0</v>
      </c>
      <c r="R19" s="120">
        <f>IF(K19=0,0,IF(I19&gt;0,(K19/1000/E16)*N14,0))</f>
        <v>0</v>
      </c>
      <c r="S19" s="121">
        <f>IF(R19=0,0,R19/R59)</f>
        <v>0</v>
      </c>
      <c r="T19" s="122"/>
      <c r="U19" s="123">
        <f t="shared" ref="U19:U58" si="2">IF(P19&gt;0,P19*T19,IF(R19&gt;0,R19*T19,L19*T19))</f>
        <v>0</v>
      </c>
      <c r="V19" s="105">
        <v>1</v>
      </c>
      <c r="W19" s="124" t="str">
        <f>IF(ISBLANK(X19),"",LARGE(W11:W18,1)+1)</f>
        <v/>
      </c>
      <c r="X19" s="46"/>
      <c r="Y19" s="46"/>
      <c r="Z19" s="46" t="s">
        <v>218</v>
      </c>
      <c r="AA19" s="46"/>
      <c r="AB19" s="46"/>
      <c r="AC19" s="46"/>
      <c r="AD19" s="46"/>
      <c r="AE19" s="46"/>
      <c r="AF19" s="45" t="str">
        <f>IF(ISBLANK(AG19),"",LARGE(AF11:AF18,1)+1)</f>
        <v/>
      </c>
      <c r="AG19" s="46"/>
      <c r="AH19" s="46"/>
      <c r="AI19" s="46" t="s">
        <v>71</v>
      </c>
      <c r="AJ19" s="46"/>
      <c r="AK19" s="46"/>
      <c r="AL19" s="46"/>
      <c r="AM19" s="46"/>
      <c r="AN19" s="50"/>
      <c r="AP19" s="125" t="s">
        <v>58</v>
      </c>
      <c r="AQ19" s="90" t="s">
        <v>59</v>
      </c>
      <c r="AR19" s="91" t="s">
        <v>60</v>
      </c>
      <c r="AS19" s="92" t="s">
        <v>61</v>
      </c>
      <c r="AT19" s="93" t="s">
        <v>62</v>
      </c>
      <c r="AU19" s="126" t="s">
        <v>63</v>
      </c>
      <c r="AV19" s="127" t="s">
        <v>64</v>
      </c>
      <c r="AW19" s="5"/>
      <c r="AX19" s="1075" t="s">
        <v>72</v>
      </c>
      <c r="AY19" s="1075"/>
      <c r="BA19" s="31" t="s">
        <v>73</v>
      </c>
    </row>
    <row r="20" spans="1:55" ht="15.75" x14ac:dyDescent="0.25">
      <c r="A20" s="128"/>
      <c r="C20" s="105">
        <v>1</v>
      </c>
      <c r="D20" s="129"/>
      <c r="E20" s="107"/>
      <c r="F20" s="108"/>
      <c r="G20" s="130"/>
      <c r="H20" s="131"/>
      <c r="I20" s="111"/>
      <c r="J20" s="112"/>
      <c r="K20" s="113">
        <f t="shared" si="0"/>
        <v>0</v>
      </c>
      <c r="L20" s="114">
        <f>IF(ISTEXT(D20),D20,IF(ISBLANK(D20),0,(D20/E16*N14)))</f>
        <v>0</v>
      </c>
      <c r="M20" s="115"/>
      <c r="N20" s="116">
        <f>IF(K20=0,0,IF(E20&gt;0,(K20/E16)*N14,IF(K20=0,0,IF(F20&gt;0,(K20/E16)*N14,IF(K20=0,0,IF(G20&gt;0,(K20/E16)*N14,IF(K20=0,0,IF(H20&gt;0,(K20/E16)*N14,0))))))))</f>
        <v>0</v>
      </c>
      <c r="O20" s="117" t="str">
        <f t="shared" si="1"/>
        <v/>
      </c>
      <c r="P20" s="118">
        <f>IF(E20&gt;0,(N20/1000)/E16*N14,IF(F20&gt;0,N20,IF(G20&gt;0,N20/100,IF(H20&gt;0,N20/1000,0))))</f>
        <v>0</v>
      </c>
      <c r="Q20" s="132">
        <f>IF(P20=0,0,P20/P59)</f>
        <v>0</v>
      </c>
      <c r="R20" s="120">
        <f>IF(K20=0,0,IF(I20&gt;0,(K20/1000/E16)*N14,0))</f>
        <v>0</v>
      </c>
      <c r="S20" s="121">
        <f>IF(R20=0,0,R20/R59)</f>
        <v>0</v>
      </c>
      <c r="T20" s="133"/>
      <c r="U20" s="123">
        <f t="shared" si="2"/>
        <v>0</v>
      </c>
      <c r="V20" s="105">
        <v>1</v>
      </c>
      <c r="W20" s="124" t="str">
        <f>IF(ISBLANK(X20),"",LARGE(W11:W19,1)+1)</f>
        <v/>
      </c>
      <c r="X20" s="46"/>
      <c r="Y20" s="46"/>
      <c r="Z20" s="46" t="s">
        <v>219</v>
      </c>
      <c r="AA20" s="46"/>
      <c r="AB20" s="46"/>
      <c r="AC20" s="46"/>
      <c r="AD20" s="46"/>
      <c r="AE20" s="46"/>
      <c r="AF20" s="45" t="str">
        <f>IF(ISBLANK(AG20),"",LARGE(AF11:AF19,1)+1)</f>
        <v/>
      </c>
      <c r="AG20" s="46"/>
      <c r="AH20" s="46"/>
      <c r="AI20" s="46" t="s">
        <v>74</v>
      </c>
      <c r="AJ20" s="46"/>
      <c r="AK20" s="46"/>
      <c r="AL20" s="46"/>
      <c r="AM20" s="46"/>
      <c r="AN20" s="50"/>
      <c r="AP20" s="134" t="s">
        <v>75</v>
      </c>
      <c r="AQ20" s="135"/>
      <c r="AR20" s="136"/>
      <c r="AS20" s="137"/>
      <c r="AT20" s="138"/>
      <c r="AU20" s="139"/>
      <c r="AV20" s="140"/>
      <c r="AW20" s="5"/>
      <c r="AX20" s="1075"/>
      <c r="AY20" s="1075"/>
      <c r="BA20" s="31" t="s">
        <v>76</v>
      </c>
    </row>
    <row r="21" spans="1:55" ht="15.75" customHeight="1" x14ac:dyDescent="0.25">
      <c r="A21" s="112" t="s">
        <v>220</v>
      </c>
      <c r="C21" s="105">
        <v>1</v>
      </c>
      <c r="D21" s="129"/>
      <c r="E21" s="107"/>
      <c r="F21" s="108"/>
      <c r="G21" s="130"/>
      <c r="H21" s="131"/>
      <c r="I21" s="111"/>
      <c r="J21" s="112"/>
      <c r="K21" s="113">
        <f t="shared" si="0"/>
        <v>0</v>
      </c>
      <c r="L21" s="114">
        <f>IF(ISTEXT(D21),D21,IF(ISBLANK(D21),0,(D21/E16*N14)))</f>
        <v>0</v>
      </c>
      <c r="M21" s="115"/>
      <c r="N21" s="116">
        <f>IF(K21=0,0,IF(E21&gt;0,(K21/E16)*N14,IF(K21=0,0,IF(F21&gt;0,(K21/E16)*N14,IF(K21=0,0,IF(G21&gt;0,(K21/E16)*N14,IF(K21=0,0,IF(H21&gt;0,(K21/E16)*N14,0))))))))</f>
        <v>0</v>
      </c>
      <c r="O21" s="117" t="str">
        <f t="shared" si="1"/>
        <v/>
      </c>
      <c r="P21" s="118">
        <f>IF(E21&gt;0,(N21/1000)/E16*N14,IF(F21&gt;0,N21,IF(G21&gt;0,N21/100,IF(H21&gt;0,N21/1000,0))))</f>
        <v>0</v>
      </c>
      <c r="Q21" s="132">
        <f>IF(P21=0,0,P21/P59)</f>
        <v>0</v>
      </c>
      <c r="R21" s="120">
        <f>IF(K21=0,0,IF(I21&gt;0,(K21/1000/E16)*N14,0))</f>
        <v>0</v>
      </c>
      <c r="S21" s="121">
        <f>IF(R21=0,0,R21/R59)</f>
        <v>0</v>
      </c>
      <c r="T21" s="133"/>
      <c r="U21" s="123">
        <f t="shared" si="2"/>
        <v>0</v>
      </c>
      <c r="V21" s="105">
        <v>1</v>
      </c>
      <c r="W21" s="124" t="str">
        <f>IF(ISBLANK(X21),"",LARGE(W11:W20,1)+1)</f>
        <v/>
      </c>
      <c r="X21" s="46"/>
      <c r="Y21" s="46"/>
      <c r="Z21" s="46" t="s">
        <v>221</v>
      </c>
      <c r="AA21" s="46"/>
      <c r="AB21" s="46"/>
      <c r="AC21" s="46"/>
      <c r="AD21" s="46"/>
      <c r="AE21" s="46"/>
      <c r="AF21" s="45" t="str">
        <f>IF(ISBLANK(AG21),"",LARGE(AF11:AF20,1)+1)</f>
        <v/>
      </c>
      <c r="AG21" s="46"/>
      <c r="AH21" s="46"/>
      <c r="AI21" s="46"/>
      <c r="AJ21" s="46"/>
      <c r="AK21" s="46"/>
      <c r="AL21" s="46"/>
      <c r="AM21" s="46"/>
      <c r="AN21" s="50"/>
      <c r="AP21" s="141">
        <v>2</v>
      </c>
      <c r="AQ21" s="107">
        <v>3</v>
      </c>
      <c r="AR21" s="108">
        <v>0.5</v>
      </c>
      <c r="AS21" s="109">
        <v>30</v>
      </c>
      <c r="AT21" s="110">
        <v>60</v>
      </c>
      <c r="AU21" s="111">
        <v>25</v>
      </c>
      <c r="AV21" s="142" t="s">
        <v>77</v>
      </c>
      <c r="AW21" s="5"/>
      <c r="AX21" s="1077" t="s">
        <v>78</v>
      </c>
      <c r="AY21" s="1077"/>
      <c r="BA21" s="31" t="s">
        <v>79</v>
      </c>
    </row>
    <row r="22" spans="1:55" ht="16.5" customHeight="1" x14ac:dyDescent="0.25">
      <c r="A22" s="112" t="s">
        <v>222</v>
      </c>
      <c r="C22" s="105">
        <v>1</v>
      </c>
      <c r="D22" s="129"/>
      <c r="E22" s="107"/>
      <c r="F22" s="108"/>
      <c r="G22" s="130"/>
      <c r="H22" s="131"/>
      <c r="I22" s="111"/>
      <c r="J22" s="143"/>
      <c r="K22" s="113">
        <f t="shared" si="0"/>
        <v>0</v>
      </c>
      <c r="L22" s="114">
        <f>IF(ISTEXT(D22),D22,IF(ISBLANK(D22),0,(D22/E16*N14)))</f>
        <v>0</v>
      </c>
      <c r="M22" s="115"/>
      <c r="N22" s="116">
        <f>IF(K22=0,0,IF(E22&gt;0,(K22/E16)*N14,IF(K22=0,0,IF(F22&gt;0,(K22/E16)*N14,IF(K22=0,0,IF(G22&gt;0,(K22/E16)*N14,IF(K22=0,0,IF(H22&gt;0,(K22/E16)*N14,0))))))))</f>
        <v>0</v>
      </c>
      <c r="O22" s="117" t="str">
        <f t="shared" si="1"/>
        <v/>
      </c>
      <c r="P22" s="118">
        <f>IF(E22&gt;0,(N22/1000)/E16*N14,IF(F22&gt;0,N22,IF(G22&gt;0,N22/100,IF(H22&gt;0,N22/1000,0))))</f>
        <v>0</v>
      </c>
      <c r="Q22" s="132">
        <f>IF(P22=0,0,P22/P59)</f>
        <v>0</v>
      </c>
      <c r="R22" s="120">
        <f>IF(K22=0,0,IF(I22&gt;0,(K22/1000/E16)*N14,0))</f>
        <v>0</v>
      </c>
      <c r="S22" s="121">
        <f>IF(R22=0,0,R22/R59)</f>
        <v>0</v>
      </c>
      <c r="T22" s="133"/>
      <c r="U22" s="123">
        <f t="shared" si="2"/>
        <v>0</v>
      </c>
      <c r="V22" s="105">
        <v>1</v>
      </c>
      <c r="W22" s="124" t="str">
        <f>IF(ISBLANK(X22),"",LARGE(W11:W21,1)+1)</f>
        <v/>
      </c>
      <c r="X22" s="46"/>
      <c r="Y22" s="46"/>
      <c r="Z22" s="46" t="s">
        <v>223</v>
      </c>
      <c r="AA22" s="46"/>
      <c r="AB22" s="46"/>
      <c r="AC22" s="46"/>
      <c r="AD22" s="46"/>
      <c r="AE22" s="46"/>
      <c r="AF22" s="45" t="str">
        <f>IF(ISBLANK(AG22),"",LARGE(AF11:AF21,1)+1)</f>
        <v/>
      </c>
      <c r="AG22" s="46"/>
      <c r="AH22" s="46"/>
      <c r="AI22" s="46"/>
      <c r="AJ22" s="46"/>
      <c r="AK22" s="46"/>
      <c r="AL22" s="46"/>
      <c r="AM22" s="46"/>
      <c r="AN22" s="50"/>
      <c r="AP22" s="144"/>
      <c r="AQ22" s="145" t="s">
        <v>80</v>
      </c>
      <c r="AR22" s="145" t="s">
        <v>81</v>
      </c>
      <c r="AS22" s="145" t="s">
        <v>82</v>
      </c>
      <c r="AT22" s="145" t="s">
        <v>83</v>
      </c>
      <c r="AU22" s="145" t="s">
        <v>84</v>
      </c>
      <c r="AV22" s="146"/>
      <c r="AW22" s="5"/>
      <c r="AX22" s="1077"/>
      <c r="AY22" s="1077"/>
      <c r="BA22" s="31"/>
    </row>
    <row r="23" spans="1:55" ht="15.75" x14ac:dyDescent="0.25">
      <c r="A23" s="112" t="s">
        <v>224</v>
      </c>
      <c r="C23" s="105">
        <v>1</v>
      </c>
      <c r="D23" s="129"/>
      <c r="E23" s="107"/>
      <c r="F23" s="108">
        <v>4</v>
      </c>
      <c r="G23" s="130"/>
      <c r="H23" s="131"/>
      <c r="I23" s="111"/>
      <c r="J23" s="112" t="s">
        <v>225</v>
      </c>
      <c r="K23" s="113">
        <f t="shared" si="0"/>
        <v>4</v>
      </c>
      <c r="L23" s="114">
        <f>IF(ISTEXT(D23),D23,IF(ISBLANK(D23),0,(D23/E16*N14)))</f>
        <v>0</v>
      </c>
      <c r="M23" s="115"/>
      <c r="N23" s="116">
        <f>IF(K23=0,0,IF(E23&gt;0,(K23/E16)*N14,IF(K23=0,0,IF(F23&gt;0,(K23/E16)*N14,IF(K23=0,0,IF(G23&gt;0,(K23/E16)*N14,IF(K23=0,0,IF(H23&gt;0,(K23/E16)*N14,0))))))))</f>
        <v>3.4285714285714284</v>
      </c>
      <c r="O23" s="117" t="str">
        <f t="shared" si="1"/>
        <v>L</v>
      </c>
      <c r="P23" s="118">
        <f>IF(E23&gt;0,(N23/1000)/E16*N14,IF(F23&gt;0,N23,IF(G23&gt;0,N23/100,IF(H23&gt;0,N23/1000,0))))</f>
        <v>3.4285714285714284</v>
      </c>
      <c r="Q23" s="132">
        <f>IF(P23=0,0,P23/P59)</f>
        <v>0.53333333333333344</v>
      </c>
      <c r="R23" s="120">
        <f>IF(K23=0,0,IF(I23&gt;0,(K23/1000/E16)*N14,0))</f>
        <v>0</v>
      </c>
      <c r="S23" s="121">
        <f>IF(R23=0,0,R23/R59)</f>
        <v>0</v>
      </c>
      <c r="T23" s="133">
        <v>1</v>
      </c>
      <c r="U23" s="123">
        <f t="shared" si="2"/>
        <v>3.4285714285714284</v>
      </c>
      <c r="V23" s="105">
        <v>1</v>
      </c>
      <c r="W23" s="124">
        <f>IF(ISBLANK(X23),"",LARGE(W11:W22,1)+1)</f>
        <v>2</v>
      </c>
      <c r="X23" s="46" t="s">
        <v>227</v>
      </c>
      <c r="Y23" s="46"/>
      <c r="Z23" s="46"/>
      <c r="AA23" s="46"/>
      <c r="AB23" s="46"/>
      <c r="AC23" s="46"/>
      <c r="AD23" s="46"/>
      <c r="AE23" s="46"/>
      <c r="AF23" s="45" t="str">
        <f>IF(ISBLANK(AG23),"",LARGE(AF11:AF22,1)+1)</f>
        <v/>
      </c>
      <c r="AG23" s="46"/>
      <c r="AH23" s="46"/>
      <c r="AI23" s="46"/>
      <c r="AJ23" s="46"/>
      <c r="AK23" s="46"/>
      <c r="AL23" s="46"/>
      <c r="AM23" s="46"/>
      <c r="AN23" s="50"/>
      <c r="AP23" s="1078" t="s">
        <v>85</v>
      </c>
      <c r="AQ23" s="1079"/>
      <c r="AR23" s="1079"/>
      <c r="AS23" s="1079"/>
      <c r="AT23" s="1079"/>
      <c r="AU23" s="1079"/>
      <c r="AV23" s="1080"/>
      <c r="AW23" s="5"/>
      <c r="AX23" s="1081" t="s">
        <v>86</v>
      </c>
      <c r="AY23" s="1081"/>
      <c r="BA23" s="31" t="s">
        <v>87</v>
      </c>
    </row>
    <row r="24" spans="1:55" ht="16.5" customHeight="1" x14ac:dyDescent="0.25">
      <c r="A24" s="112" t="s">
        <v>228</v>
      </c>
      <c r="C24" s="105">
        <v>1</v>
      </c>
      <c r="D24" s="129">
        <v>1</v>
      </c>
      <c r="E24" s="107"/>
      <c r="F24" s="108"/>
      <c r="G24" s="130">
        <v>10</v>
      </c>
      <c r="H24" s="131"/>
      <c r="I24" s="111"/>
      <c r="J24" s="143" t="s">
        <v>229</v>
      </c>
      <c r="K24" s="113">
        <f t="shared" si="0"/>
        <v>10</v>
      </c>
      <c r="L24" s="114">
        <f>IF(ISTEXT(D24),D24,IF(ISBLANK(D24),0,(D24/E16*N14)))</f>
        <v>0.8571428571428571</v>
      </c>
      <c r="M24" s="115" t="s">
        <v>230</v>
      </c>
      <c r="N24" s="116">
        <f>IF(K24=0,0,IF(E24&gt;0,(K24/E16)*N14,IF(K24=0,0,IF(F24&gt;0,(K24/E16)*N14,IF(K24=0,0,IF(G24&gt;0,(K24/E16)*N14,IF(K24=0,0,IF(H24&gt;0,(K24/E16)*N14,0))))))))</f>
        <v>8.5714285714285712</v>
      </c>
      <c r="O24" s="117" t="str">
        <f t="shared" si="1"/>
        <v>cl</v>
      </c>
      <c r="P24" s="118">
        <f>IF(E24&gt;0,(N24/1000)/E16*N14,IF(F24&gt;0,N24,IF(G24&gt;0,N24/100,IF(H24&gt;0,N24/1000,0))))</f>
        <v>8.5714285714285715E-2</v>
      </c>
      <c r="Q24" s="132">
        <f>IF(P24=0,0,P24/P59)</f>
        <v>1.3333333333333336E-2</v>
      </c>
      <c r="R24" s="120">
        <f>IF(K24=0,0,IF(I24&gt;0,(K24/1000/E16)*N14,0))</f>
        <v>0</v>
      </c>
      <c r="S24" s="121">
        <f>IF(R24=0,0,R24/R59)</f>
        <v>0</v>
      </c>
      <c r="T24" s="133">
        <v>1</v>
      </c>
      <c r="U24" s="123">
        <f t="shared" si="2"/>
        <v>8.5714285714285715E-2</v>
      </c>
      <c r="V24" s="105">
        <v>1</v>
      </c>
      <c r="W24" s="124">
        <f>IF(ISBLANK(X24),"",LARGE(W11:W23,1)+1)</f>
        <v>3</v>
      </c>
      <c r="X24" s="46" t="s">
        <v>232</v>
      </c>
      <c r="Y24" s="46"/>
      <c r="Z24" s="46"/>
      <c r="AA24" s="46"/>
      <c r="AB24" s="46"/>
      <c r="AC24" s="46"/>
      <c r="AD24" s="46"/>
      <c r="AE24" s="46"/>
      <c r="AF24" s="45" t="str">
        <f>IF(ISBLANK(AG24),"",LARGE(AF11:AF23,1)+1)</f>
        <v/>
      </c>
      <c r="AG24" s="46"/>
      <c r="AH24" s="46"/>
      <c r="AI24" s="46"/>
      <c r="AJ24" s="46"/>
      <c r="AK24" s="46"/>
      <c r="AL24" s="46"/>
      <c r="AM24" s="46"/>
      <c r="AN24" s="50"/>
      <c r="AP24" s="1078"/>
      <c r="AQ24" s="1079"/>
      <c r="AR24" s="1079"/>
      <c r="AS24" s="1079"/>
      <c r="AT24" s="1079"/>
      <c r="AU24" s="1079"/>
      <c r="AV24" s="1080"/>
      <c r="AW24" s="5"/>
      <c r="AX24" s="1081"/>
      <c r="AY24" s="1081"/>
      <c r="BA24" s="31" t="s">
        <v>88</v>
      </c>
    </row>
    <row r="25" spans="1:55" ht="15.75" customHeight="1" x14ac:dyDescent="0.25">
      <c r="A25" s="112" t="s">
        <v>233</v>
      </c>
      <c r="C25" s="105">
        <v>1</v>
      </c>
      <c r="D25" s="129"/>
      <c r="E25" s="107"/>
      <c r="F25" s="108">
        <v>1</v>
      </c>
      <c r="G25" s="130"/>
      <c r="H25" s="131"/>
      <c r="I25" s="111"/>
      <c r="J25" s="112" t="s">
        <v>234</v>
      </c>
      <c r="K25" s="113">
        <f t="shared" si="0"/>
        <v>1</v>
      </c>
      <c r="L25" s="114">
        <f>IF(ISTEXT(D25),D25,IF(ISBLANK(D25),0,(D25/E16*N14)))</f>
        <v>0</v>
      </c>
      <c r="M25" s="115"/>
      <c r="N25" s="116">
        <f>IF(K25=0,0,IF(E25&gt;0,(K25/E16)*N14,IF(K25=0,0,IF(F25&gt;0,(K25/E16)*N14,IF(K25=0,0,IF(G25&gt;0,(K25/E16)*N14,IF(K25=0,0,IF(H25&gt;0,(K25/E16)*N14,0))))))))</f>
        <v>0.8571428571428571</v>
      </c>
      <c r="O25" s="117" t="str">
        <f t="shared" si="1"/>
        <v>L</v>
      </c>
      <c r="P25" s="118">
        <f>IF(E25&gt;0,(N25/1000)/E16*N14,IF(F25&gt;0,N25,IF(G25&gt;0,N25/100,IF(H25&gt;0,N25/1000,0))))</f>
        <v>0.8571428571428571</v>
      </c>
      <c r="Q25" s="132">
        <f>IF(P25=0,0,P25/P59)</f>
        <v>0.13333333333333336</v>
      </c>
      <c r="R25" s="120">
        <f>IF(K25=0,0,IF(I25&gt;0,(K25/1000/E16)*N14,0))</f>
        <v>0</v>
      </c>
      <c r="S25" s="121">
        <f>IF(R25=0,0,R25/R59)</f>
        <v>0</v>
      </c>
      <c r="T25" s="133">
        <v>1</v>
      </c>
      <c r="U25" s="123">
        <f t="shared" si="2"/>
        <v>0.8571428571428571</v>
      </c>
      <c r="V25" s="105">
        <v>1</v>
      </c>
      <c r="W25" s="124">
        <f>IF(ISBLANK(X25),"",LARGE(W11:W24,1)+1)</f>
        <v>4</v>
      </c>
      <c r="X25" s="46" t="s">
        <v>235</v>
      </c>
      <c r="Y25" s="46"/>
      <c r="Z25" s="46"/>
      <c r="AA25" s="46"/>
      <c r="AB25" s="46"/>
      <c r="AC25" s="46"/>
      <c r="AD25" s="46"/>
      <c r="AE25" s="46"/>
      <c r="AF25" s="45" t="str">
        <f>IF(ISBLANK(AG25),"",LARGE(AF11:AF24,1)+1)</f>
        <v/>
      </c>
      <c r="AG25" s="46"/>
      <c r="AH25" s="46"/>
      <c r="AI25" s="46"/>
      <c r="AJ25" s="46"/>
      <c r="AK25" s="46"/>
      <c r="AL25" s="46"/>
      <c r="AM25" s="46"/>
      <c r="AN25" s="50"/>
      <c r="AP25" s="103" t="s">
        <v>89</v>
      </c>
      <c r="AQ25" s="42"/>
      <c r="AR25" s="42"/>
      <c r="AS25" s="42"/>
      <c r="AT25" s="42"/>
      <c r="AU25" s="42"/>
      <c r="AV25" s="104"/>
      <c r="AW25" s="5"/>
      <c r="AX25" s="1082" t="s">
        <v>90</v>
      </c>
      <c r="AY25" s="1082"/>
      <c r="BA25" s="31" t="s">
        <v>91</v>
      </c>
    </row>
    <row r="26" spans="1:55" ht="15.75" x14ac:dyDescent="0.25">
      <c r="A26" s="112" t="s">
        <v>236</v>
      </c>
      <c r="C26" s="105">
        <v>1</v>
      </c>
      <c r="D26" s="129"/>
      <c r="E26" s="107"/>
      <c r="F26" s="108">
        <v>1</v>
      </c>
      <c r="G26" s="130"/>
      <c r="H26" s="131"/>
      <c r="I26" s="111"/>
      <c r="J26" s="112" t="s">
        <v>237</v>
      </c>
      <c r="K26" s="113">
        <f t="shared" si="0"/>
        <v>1</v>
      </c>
      <c r="L26" s="114">
        <f>IF(ISTEXT(D26),D26,IF(ISBLANK(D26),0,(D26/E16*N14)))</f>
        <v>0</v>
      </c>
      <c r="M26" s="115"/>
      <c r="N26" s="116">
        <f>IF(K26=0,0,IF(E26&gt;0,(K26/E16)*N14,IF(K26=0,0,IF(F26&gt;0,(K26/E16)*N14,IF(K26=0,0,IF(G26&gt;0,(K26/E16)*N14,IF(K26=0,0,IF(H26&gt;0,(K26/E16)*N14,0))))))))</f>
        <v>0.8571428571428571</v>
      </c>
      <c r="O26" s="117" t="str">
        <f t="shared" si="1"/>
        <v>L</v>
      </c>
      <c r="P26" s="118">
        <f>IF(E26&gt;0,(N26/1000)/E16*N14,IF(F26&gt;0,N26,IF(G26&gt;0,N26/100,IF(H26&gt;0,N26/1000,0))))</f>
        <v>0.8571428571428571</v>
      </c>
      <c r="Q26" s="132">
        <f>IF(P26=0,0,P26/P59)</f>
        <v>0.13333333333333336</v>
      </c>
      <c r="R26" s="120">
        <f>IF(K26=0,0,IF(I26&gt;0,(K26/1000/E16)*N14,0))</f>
        <v>0</v>
      </c>
      <c r="S26" s="121">
        <f>IF(R26=0,0,R26/R59)</f>
        <v>0</v>
      </c>
      <c r="T26" s="133">
        <v>1</v>
      </c>
      <c r="U26" s="123">
        <f t="shared" si="2"/>
        <v>0.8571428571428571</v>
      </c>
      <c r="V26" s="105">
        <v>1</v>
      </c>
      <c r="W26" s="124">
        <f>IF(ISBLANK(X26),"",LARGE(W11:W25,1)+1)</f>
        <v>5</v>
      </c>
      <c r="X26" s="46" t="s">
        <v>238</v>
      </c>
      <c r="Y26" s="46"/>
      <c r="Z26" s="46"/>
      <c r="AA26" s="46"/>
      <c r="AB26" s="46"/>
      <c r="AC26" s="46"/>
      <c r="AD26" s="46"/>
      <c r="AE26" s="46"/>
      <c r="AF26" s="45" t="str">
        <f>IF(ISBLANK(AG26),"",LARGE(AF11:AF25,1)+1)</f>
        <v/>
      </c>
      <c r="AG26" s="46"/>
      <c r="AH26" s="46"/>
      <c r="AI26" s="46"/>
      <c r="AJ26" s="46"/>
      <c r="AK26" s="46"/>
      <c r="AL26" s="46"/>
      <c r="AM26" s="46"/>
      <c r="AN26" s="50"/>
      <c r="AP26" s="125" t="s">
        <v>58</v>
      </c>
      <c r="AQ26" s="98" t="s">
        <v>64</v>
      </c>
      <c r="AR26" s="42"/>
      <c r="AS26" s="42"/>
      <c r="AT26" s="42"/>
      <c r="AU26" s="42"/>
      <c r="AV26" s="104"/>
      <c r="AW26" s="5"/>
      <c r="AX26" s="1082"/>
      <c r="AY26" s="1082"/>
      <c r="BA26" s="31" t="s">
        <v>92</v>
      </c>
    </row>
    <row r="27" spans="1:55" ht="15.75" x14ac:dyDescent="0.25">
      <c r="A27" s="112" t="s">
        <v>239</v>
      </c>
      <c r="C27" s="105">
        <v>1</v>
      </c>
      <c r="D27" s="129"/>
      <c r="E27" s="107"/>
      <c r="F27" s="108">
        <v>1</v>
      </c>
      <c r="G27" s="130"/>
      <c r="H27" s="131"/>
      <c r="I27" s="111"/>
      <c r="J27" s="112" t="s">
        <v>240</v>
      </c>
      <c r="K27" s="113">
        <f t="shared" si="0"/>
        <v>1</v>
      </c>
      <c r="L27" s="114">
        <f>IF(ISTEXT(D27),D27,IF(ISBLANK(D27),0,(D27/E16*N14)))</f>
        <v>0</v>
      </c>
      <c r="M27" s="115"/>
      <c r="N27" s="116">
        <f>IF(K27=0,0,IF(E27&gt;0,(K27/E16)*N14,IF(K27=0,0,IF(F27&gt;0,(K27/E16)*N14,IF(K27=0,0,IF(G27&gt;0,(K27/E16)*N14,IF(K27=0,0,IF(H27&gt;0,(K27/E16)*N14,0))))))))</f>
        <v>0.8571428571428571</v>
      </c>
      <c r="O27" s="117" t="str">
        <f t="shared" si="1"/>
        <v>L</v>
      </c>
      <c r="P27" s="118">
        <f>IF(E27&gt;0,(N27/1000)/E16*N14,IF(F27&gt;0,N27,IF(G27&gt;0,N27/100,IF(H27&gt;0,N27/1000,0))))</f>
        <v>0.8571428571428571</v>
      </c>
      <c r="Q27" s="132">
        <f>IF(P27=0,0,P27/P59)</f>
        <v>0.13333333333333336</v>
      </c>
      <c r="R27" s="120">
        <f>IF(K27=0,0,IF(I27&gt;0,(K27/1000/E16)*N14,0))</f>
        <v>0</v>
      </c>
      <c r="S27" s="121">
        <f>IF(R27=0,0,R27/R59)</f>
        <v>0</v>
      </c>
      <c r="T27" s="133">
        <v>1</v>
      </c>
      <c r="U27" s="123">
        <f t="shared" si="2"/>
        <v>0.8571428571428571</v>
      </c>
      <c r="V27" s="105">
        <v>1</v>
      </c>
      <c r="W27" s="124">
        <f>IF(ISBLANK(X27),"",LARGE(W11:W26,1)+1)</f>
        <v>6</v>
      </c>
      <c r="X27" s="46" t="s">
        <v>241</v>
      </c>
      <c r="Y27" s="46"/>
      <c r="Z27" s="46"/>
      <c r="AA27" s="46"/>
      <c r="AB27" s="46"/>
      <c r="AC27" s="46"/>
      <c r="AD27" s="46"/>
      <c r="AE27" s="46"/>
      <c r="AF27" s="45" t="str">
        <f>IF(ISBLANK(AG27),"",LARGE(AF11:AF26,1)+1)</f>
        <v/>
      </c>
      <c r="AG27" s="46"/>
      <c r="AH27" s="46"/>
      <c r="AI27" s="46"/>
      <c r="AJ27" s="46"/>
      <c r="AK27" s="46"/>
      <c r="AL27" s="46"/>
      <c r="AM27" s="46"/>
      <c r="AN27" s="50"/>
      <c r="AP27" s="147">
        <v>2</v>
      </c>
      <c r="AQ27" s="115" t="s">
        <v>93</v>
      </c>
      <c r="AR27" s="42"/>
      <c r="AS27" s="42"/>
      <c r="AT27" s="42"/>
      <c r="AU27" s="42"/>
      <c r="AV27" s="104"/>
      <c r="AW27" s="5"/>
      <c r="AX27" s="1083" t="s">
        <v>94</v>
      </c>
      <c r="AY27" s="1083"/>
    </row>
    <row r="28" spans="1:55" ht="15.75" x14ac:dyDescent="0.25">
      <c r="A28" s="112" t="s">
        <v>242</v>
      </c>
      <c r="C28" s="105">
        <v>1</v>
      </c>
      <c r="D28" s="129">
        <v>2</v>
      </c>
      <c r="E28" s="107"/>
      <c r="F28" s="108"/>
      <c r="G28" s="130"/>
      <c r="H28" s="131"/>
      <c r="I28" s="111"/>
      <c r="J28" s="112" t="s">
        <v>243</v>
      </c>
      <c r="K28" s="113">
        <f t="shared" si="0"/>
        <v>0</v>
      </c>
      <c r="L28" s="114">
        <f>IF(ISTEXT(D28),D28,IF(ISBLANK(D28),0,(D28/E16*N14)))</f>
        <v>1.7142857142857142</v>
      </c>
      <c r="M28" s="115" t="s">
        <v>244</v>
      </c>
      <c r="N28" s="116">
        <f>IF(K28=0,0,IF(E28&gt;0,(K28/E16)*N14,IF(K28=0,0,IF(F28&gt;0,(K28/E16)*N14,IF(K28=0,0,IF(G28&gt;0,(K28/E16)*N14,IF(K28=0,0,IF(H28&gt;0,(K28/E16)*N14,0))))))))</f>
        <v>0</v>
      </c>
      <c r="O28" s="117" t="str">
        <f t="shared" si="1"/>
        <v/>
      </c>
      <c r="P28" s="118">
        <f>IF(E28&gt;0,(N28/1000)/E16*N14,IF(F28&gt;0,N28,IF(G28&gt;0,N28/100,IF(H28&gt;0,N28/1000,0))))</f>
        <v>0</v>
      </c>
      <c r="Q28" s="132">
        <f>IF(P28=0,0,P28/P59)</f>
        <v>0</v>
      </c>
      <c r="R28" s="120">
        <f>IF(K28=0,0,IF(I28&gt;0,(K28/1000/E16)*N14,0))</f>
        <v>0</v>
      </c>
      <c r="S28" s="121">
        <f>IF(R28=0,0,R28/R59)</f>
        <v>0</v>
      </c>
      <c r="T28" s="133">
        <v>1</v>
      </c>
      <c r="U28" s="123">
        <f t="shared" si="2"/>
        <v>1.7142857142857142</v>
      </c>
      <c r="V28" s="105">
        <v>1</v>
      </c>
      <c r="W28" s="124" t="str">
        <f>IF(ISBLANK(X28),"",LARGE(W11:W27,1)+1)</f>
        <v/>
      </c>
      <c r="X28" s="46"/>
      <c r="Y28" s="46"/>
      <c r="Z28" s="46" t="s">
        <v>245</v>
      </c>
      <c r="AA28" s="46"/>
      <c r="AB28" s="46"/>
      <c r="AC28" s="46"/>
      <c r="AD28" s="46"/>
      <c r="AE28" s="46"/>
      <c r="AF28" s="45" t="str">
        <f>IF(ISBLANK(AG28),"",LARGE(AF11:AF27,1)+1)</f>
        <v/>
      </c>
      <c r="AG28" s="46"/>
      <c r="AH28" s="46"/>
      <c r="AI28" s="46"/>
      <c r="AJ28" s="46"/>
      <c r="AK28" s="46"/>
      <c r="AL28" s="46"/>
      <c r="AM28" s="46"/>
      <c r="AN28" s="50"/>
      <c r="AP28" s="144" t="s">
        <v>95</v>
      </c>
      <c r="AR28" s="42"/>
      <c r="AS28" s="42"/>
      <c r="AT28" s="42"/>
      <c r="AU28" s="42"/>
      <c r="AV28" s="104"/>
      <c r="AW28" s="5"/>
      <c r="AX28" s="1083"/>
      <c r="AY28" s="1083"/>
      <c r="BA28" s="148" t="s">
        <v>96</v>
      </c>
      <c r="BB28" s="148" t="s">
        <v>97</v>
      </c>
      <c r="BC28" s="148"/>
    </row>
    <row r="29" spans="1:55" ht="15.75" x14ac:dyDescent="0.25">
      <c r="A29" s="112" t="s">
        <v>246</v>
      </c>
      <c r="C29" s="105">
        <v>1</v>
      </c>
      <c r="D29" s="129"/>
      <c r="E29" s="107"/>
      <c r="F29" s="108"/>
      <c r="G29" s="130">
        <v>40</v>
      </c>
      <c r="H29" s="131"/>
      <c r="I29" s="111"/>
      <c r="J29" s="112" t="s">
        <v>247</v>
      </c>
      <c r="K29" s="113">
        <f t="shared" si="0"/>
        <v>40</v>
      </c>
      <c r="L29" s="114">
        <f>IF(ISTEXT(D29),D29,IF(ISBLANK(D29),0,(D29/E16*N14)))</f>
        <v>0</v>
      </c>
      <c r="M29" s="115"/>
      <c r="N29" s="116">
        <f>IF(K29=0,0,IF(E29&gt;0,(K29/E16)*N14,IF(K29=0,0,IF(F29&gt;0,(K29/E16)*N14,IF(K29=0,0,IF(G29&gt;0,(K29/E16)*N14,IF(K29=0,0,IF(H29&gt;0,(K29/E16)*N14,0))))))))</f>
        <v>34.285714285714285</v>
      </c>
      <c r="O29" s="117" t="str">
        <f t="shared" si="1"/>
        <v>cl</v>
      </c>
      <c r="P29" s="118">
        <f>IF(E29&gt;0,(N29/1000)/E16*N14,IF(F29&gt;0,N29,IF(G29&gt;0,N29/100,IF(H29&gt;0,N29/1000,0))))</f>
        <v>0.34285714285714286</v>
      </c>
      <c r="Q29" s="132">
        <f>IF(P29=0,0,P29/P59)</f>
        <v>5.3333333333333344E-2</v>
      </c>
      <c r="R29" s="120">
        <f>IF(K29=0,0,IF(I29&gt;0,(K29/1000/E16)*N14,0))</f>
        <v>0</v>
      </c>
      <c r="S29" s="121">
        <f>IF(R29=0,0,R29/R59)</f>
        <v>0</v>
      </c>
      <c r="T29" s="133">
        <v>1</v>
      </c>
      <c r="U29" s="123">
        <f t="shared" si="2"/>
        <v>0.34285714285714286</v>
      </c>
      <c r="V29" s="105">
        <v>1</v>
      </c>
      <c r="W29" s="124">
        <f>IF(ISBLANK(X29),"",LARGE(W11:W28,1)+1)</f>
        <v>7</v>
      </c>
      <c r="X29" s="46" t="s">
        <v>248</v>
      </c>
      <c r="Y29" s="46"/>
      <c r="Z29" s="46"/>
      <c r="AA29" s="46"/>
      <c r="AB29" s="46"/>
      <c r="AC29" s="46"/>
      <c r="AD29" s="46"/>
      <c r="AE29" s="46"/>
      <c r="AF29" s="45" t="str">
        <f>IF(ISBLANK(AG29),"",LARGE(AF11:AF28,1)+1)</f>
        <v/>
      </c>
      <c r="AG29" s="46"/>
      <c r="AH29" s="46"/>
      <c r="AI29" s="46"/>
      <c r="AJ29" s="46"/>
      <c r="AK29" s="46"/>
      <c r="AL29" s="46"/>
      <c r="AM29" s="46"/>
      <c r="AN29" s="50"/>
      <c r="AP29" s="125" t="s">
        <v>58</v>
      </c>
      <c r="AQ29" s="94" t="s">
        <v>63</v>
      </c>
      <c r="AR29" s="95" t="s">
        <v>64</v>
      </c>
      <c r="AS29" s="42"/>
      <c r="AT29" s="42"/>
      <c r="AU29" s="42"/>
      <c r="AV29" s="104"/>
      <c r="AW29" s="5"/>
      <c r="AX29" s="1084" t="s">
        <v>98</v>
      </c>
      <c r="AY29" s="1084"/>
      <c r="BA29" s="148" t="s">
        <v>99</v>
      </c>
      <c r="BB29" s="148" t="s">
        <v>100</v>
      </c>
      <c r="BC29" s="148"/>
    </row>
    <row r="30" spans="1:55" ht="18.75" customHeight="1" x14ac:dyDescent="0.25">
      <c r="A30" s="282"/>
      <c r="C30" s="105">
        <v>1</v>
      </c>
      <c r="D30" s="129"/>
      <c r="E30" s="107"/>
      <c r="F30" s="108"/>
      <c r="G30" s="130"/>
      <c r="H30" s="131"/>
      <c r="I30" s="111"/>
      <c r="J30" s="112"/>
      <c r="K30" s="113">
        <f t="shared" si="0"/>
        <v>0</v>
      </c>
      <c r="L30" s="114">
        <f>IF(ISTEXT(D30),D30,IF(ISBLANK(D30),0,(D30/E16*N14)))</f>
        <v>0</v>
      </c>
      <c r="M30" s="115"/>
      <c r="N30" s="116">
        <f>IF(K30=0,0,IF(E30&gt;0,(K30/E16)*N14,IF(K30=0,0,IF(F30&gt;0,(K30/E16)*N14,IF(K30=0,0,IF(G30&gt;0,(K30/E16)*N14,IF(K30=0,0,IF(H30&gt;0,(K30/E16)*N14,0))))))))</f>
        <v>0</v>
      </c>
      <c r="O30" s="117" t="str">
        <f t="shared" si="1"/>
        <v/>
      </c>
      <c r="P30" s="118">
        <f>IF(E30&gt;0,(N30/1000)/E16*N14,IF(F30&gt;0,N30,IF(G30&gt;0,N30/100,IF(H30&gt;0,N30/1000,0))))</f>
        <v>0</v>
      </c>
      <c r="Q30" s="132">
        <f>IF(P30=0,0,P30/P59)</f>
        <v>0</v>
      </c>
      <c r="R30" s="120">
        <f>IF(K30=0,0,IF(I30&gt;0,(K30/1000/E16)*N14,0))</f>
        <v>0</v>
      </c>
      <c r="S30" s="121">
        <f>IF(R30=0,0,R30/R59)</f>
        <v>0</v>
      </c>
      <c r="T30" s="133"/>
      <c r="U30" s="123">
        <f t="shared" si="2"/>
        <v>0</v>
      </c>
      <c r="V30" s="105">
        <v>1</v>
      </c>
      <c r="W30" s="124">
        <f>IF(ISBLANK(X30),"",LARGE(W11:W29,1)+1)</f>
        <v>8</v>
      </c>
      <c r="X30" s="46" t="s">
        <v>249</v>
      </c>
      <c r="Y30" s="46"/>
      <c r="Z30" s="149"/>
      <c r="AA30" s="149"/>
      <c r="AB30" s="149"/>
      <c r="AC30" s="149"/>
      <c r="AD30" s="149"/>
      <c r="AE30" s="149"/>
      <c r="AF30" s="45" t="str">
        <f>IF(ISBLANK(AG30),"",LARGE(AF11:AF29,1)+1)</f>
        <v/>
      </c>
      <c r="AG30" s="46"/>
      <c r="AH30" s="46"/>
      <c r="AI30" s="149"/>
      <c r="AJ30" s="149"/>
      <c r="AK30" s="149"/>
      <c r="AL30" s="149"/>
      <c r="AM30" s="149"/>
      <c r="AN30" s="150"/>
      <c r="AP30" s="147">
        <v>2</v>
      </c>
      <c r="AQ30" s="151">
        <v>50</v>
      </c>
      <c r="AR30" s="152" t="s">
        <v>93</v>
      </c>
      <c r="AS30" s="42"/>
      <c r="AT30" s="42"/>
      <c r="AU30" s="42"/>
      <c r="AV30" s="104"/>
      <c r="AW30" s="5"/>
      <c r="AX30" s="1084"/>
      <c r="AY30" s="1084"/>
      <c r="BA30" s="148" t="s">
        <v>101</v>
      </c>
      <c r="BB30" s="148" t="s">
        <v>102</v>
      </c>
      <c r="BC30" s="148"/>
    </row>
    <row r="31" spans="1:55" ht="15.75" customHeight="1" x14ac:dyDescent="0.25">
      <c r="A31" s="112" t="s">
        <v>216</v>
      </c>
      <c r="C31" s="105">
        <v>1</v>
      </c>
      <c r="D31" s="129"/>
      <c r="E31" s="107"/>
      <c r="F31" s="108"/>
      <c r="G31" s="130"/>
      <c r="H31" s="131"/>
      <c r="I31" s="111"/>
      <c r="J31" s="112"/>
      <c r="K31" s="113">
        <f t="shared" si="0"/>
        <v>0</v>
      </c>
      <c r="L31" s="114">
        <f>IF(ISTEXT(D31),D31,IF(ISBLANK(D31),0,(D31/E16*N14)))</f>
        <v>0</v>
      </c>
      <c r="M31" s="115"/>
      <c r="N31" s="116">
        <f>IF(K31=0,0,IF(E31&gt;0,(K31/E16)*N14,IF(K31=0,0,IF(F31&gt;0,(K31/E16)*N14,IF(K31=0,0,IF(G31&gt;0,(K31/E16)*N14,IF(K31=0,0,IF(H31&gt;0,(K31/E16)*N14,0))))))))</f>
        <v>0</v>
      </c>
      <c r="O31" s="117" t="str">
        <f t="shared" si="1"/>
        <v/>
      </c>
      <c r="P31" s="118">
        <f>IF(E31&gt;0,(N31/1000)/E16*N14,IF(F31&gt;0,N31,IF(G31&gt;0,N31/100,IF(H31&gt;0,N31/1000,0))))</f>
        <v>0</v>
      </c>
      <c r="Q31" s="132">
        <f>IF(P31=0,0,P31/P59)</f>
        <v>0</v>
      </c>
      <c r="R31" s="120">
        <f>IF(K31=0,0,IF(I31&gt;0,(K31/1000/E16)*N14,0))</f>
        <v>0</v>
      </c>
      <c r="S31" s="121">
        <f>IF(R31=0,0,R31/R59)</f>
        <v>0</v>
      </c>
      <c r="T31" s="133"/>
      <c r="U31" s="123">
        <f t="shared" si="2"/>
        <v>0</v>
      </c>
      <c r="V31" s="105">
        <v>1</v>
      </c>
      <c r="W31" s="124" t="str">
        <f>IF(ISBLANK(X31),"",LARGE(W11:W30,1)+1)</f>
        <v/>
      </c>
      <c r="X31" s="46"/>
      <c r="Y31" s="46"/>
      <c r="Z31" s="46" t="s">
        <v>250</v>
      </c>
      <c r="AA31" s="46"/>
      <c r="AB31" s="46"/>
      <c r="AC31" s="46"/>
      <c r="AD31" s="46"/>
      <c r="AE31" s="46"/>
      <c r="AF31" s="45" t="str">
        <f>IF(ISBLANK(AG31),"",LARGE(AF11:AF30,1)+1)</f>
        <v/>
      </c>
      <c r="AG31" s="46"/>
      <c r="AH31" s="46"/>
      <c r="AI31" s="46"/>
      <c r="AJ31" s="46"/>
      <c r="AK31" s="46"/>
      <c r="AL31" s="46"/>
      <c r="AM31" s="46"/>
      <c r="AN31" s="50"/>
      <c r="AP31" s="147">
        <v>3</v>
      </c>
      <c r="AQ31" s="151">
        <v>20</v>
      </c>
      <c r="AR31" s="152" t="s">
        <v>103</v>
      </c>
      <c r="AS31" s="42"/>
      <c r="AT31" s="42"/>
      <c r="AU31" s="42"/>
      <c r="AV31" s="104"/>
      <c r="AW31" s="5"/>
      <c r="AX31" s="1064" t="s">
        <v>104</v>
      </c>
      <c r="AY31" s="1064"/>
      <c r="BA31" s="148" t="s">
        <v>105</v>
      </c>
      <c r="BB31" s="148" t="s">
        <v>106</v>
      </c>
      <c r="BC31" s="148"/>
    </row>
    <row r="32" spans="1:55" ht="15.75" customHeight="1" x14ac:dyDescent="0.25">
      <c r="A32" s="112" t="s">
        <v>251</v>
      </c>
      <c r="C32" s="105">
        <v>1</v>
      </c>
      <c r="D32" s="129"/>
      <c r="E32" s="107"/>
      <c r="F32" s="108"/>
      <c r="G32" s="130"/>
      <c r="H32" s="131"/>
      <c r="I32" s="111"/>
      <c r="J32" s="112"/>
      <c r="K32" s="113">
        <f t="shared" si="0"/>
        <v>0</v>
      </c>
      <c r="L32" s="114">
        <f>IF(ISTEXT(D32),D32,IF(ISBLANK(D32),0,(D32/E16*N14)))</f>
        <v>0</v>
      </c>
      <c r="M32" s="115"/>
      <c r="N32" s="116">
        <f>IF(K32=0,0,IF(E32&gt;0,(K32/E16)*N14,IF(K32=0,0,IF(F32&gt;0,(K32/E16)*N14,IF(K32=0,0,IF(G32&gt;0,(K32/E16)*N14,IF(K32=0,0,IF(H32&gt;0,(K32/E16)*N14,0))))))))</f>
        <v>0</v>
      </c>
      <c r="O32" s="117" t="str">
        <f t="shared" si="1"/>
        <v/>
      </c>
      <c r="P32" s="118">
        <f>IF(E32&gt;0,(N32/1000)/E16*N14,IF(F32&gt;0,N32,IF(G32&gt;0,N32/100,IF(H32&gt;0,N32/1000,0))))</f>
        <v>0</v>
      </c>
      <c r="Q32" s="132">
        <f>IF(P32=0,0,P32/P59)</f>
        <v>0</v>
      </c>
      <c r="R32" s="120">
        <f>IF(K32=0,0,IF(I32&gt;0,(K32/1000/E16)*N14,0))</f>
        <v>0</v>
      </c>
      <c r="S32" s="121">
        <f>IF(R32=0,0,R32/R59)</f>
        <v>0</v>
      </c>
      <c r="T32" s="133"/>
      <c r="U32" s="123">
        <f t="shared" si="2"/>
        <v>0</v>
      </c>
      <c r="V32" s="105">
        <v>1</v>
      </c>
      <c r="W32" s="124">
        <f>IF(ISBLANK(X32),"",LARGE(W11:W31,1)+1)</f>
        <v>9</v>
      </c>
      <c r="X32" s="46" t="s">
        <v>252</v>
      </c>
      <c r="Y32" s="46"/>
      <c r="Z32" s="46"/>
      <c r="AA32" s="46"/>
      <c r="AB32" s="46"/>
      <c r="AC32" s="46"/>
      <c r="AD32" s="46"/>
      <c r="AE32" s="46"/>
      <c r="AF32" s="45" t="str">
        <f>IF(ISBLANK(AG32),"",LARGE(AF11:AF31,1)+1)</f>
        <v/>
      </c>
      <c r="AG32" s="46"/>
      <c r="AH32" s="46"/>
      <c r="AI32" s="46"/>
      <c r="AJ32" s="46"/>
      <c r="AK32" s="46"/>
      <c r="AL32" s="46"/>
      <c r="AM32" s="46"/>
      <c r="AN32" s="50"/>
      <c r="AP32" s="103"/>
      <c r="AQ32" s="42" t="s">
        <v>107</v>
      </c>
      <c r="AR32" s="42"/>
      <c r="AS32" s="42"/>
      <c r="AT32" s="42"/>
      <c r="AU32" s="42"/>
      <c r="AV32" s="104"/>
      <c r="AW32" s="5"/>
      <c r="AX32" s="1064"/>
      <c r="AY32" s="1064"/>
      <c r="BA32" s="148" t="s">
        <v>108</v>
      </c>
      <c r="BB32" s="148" t="s">
        <v>109</v>
      </c>
      <c r="BC32" s="148"/>
    </row>
    <row r="33" spans="1:55" ht="15.75" x14ac:dyDescent="0.25">
      <c r="A33" s="112" t="s">
        <v>253</v>
      </c>
      <c r="C33" s="105">
        <v>1</v>
      </c>
      <c r="D33" s="129"/>
      <c r="E33" s="107"/>
      <c r="F33" s="108"/>
      <c r="G33" s="130"/>
      <c r="H33" s="131"/>
      <c r="I33" s="111"/>
      <c r="J33" s="112"/>
      <c r="K33" s="113">
        <f t="shared" si="0"/>
        <v>0</v>
      </c>
      <c r="L33" s="114">
        <f>IF(ISTEXT(D33),D33,IF(ISBLANK(D33),0,(D33/E16*N14)))</f>
        <v>0</v>
      </c>
      <c r="M33" s="115"/>
      <c r="N33" s="116">
        <f>IF(K33=0,0,IF(E33&gt;0,(K33/E16)*N14,IF(K33=0,0,IF(F33&gt;0,(K33/E16)*N14,IF(K33=0,0,IF(G33&gt;0,(K33/E16)*N14,IF(K33=0,0,IF(H33&gt;0,(K33/E16)*N14,0))))))))</f>
        <v>0</v>
      </c>
      <c r="O33" s="117" t="str">
        <f t="shared" si="1"/>
        <v/>
      </c>
      <c r="P33" s="118">
        <f>IF(E33&gt;0,(N33/1000)/E16*N14,IF(F33&gt;0,N33,IF(G33&gt;0,N33/100,IF(H33&gt;0,N33/1000,0))))</f>
        <v>0</v>
      </c>
      <c r="Q33" s="132">
        <f>IF(P33=0,0,P33/P59)</f>
        <v>0</v>
      </c>
      <c r="R33" s="120">
        <f>IF(K33=0,0,IF(I33&gt;0,(K33/1000/E16)*N14,0))</f>
        <v>0</v>
      </c>
      <c r="S33" s="121">
        <f>IF(R33=0,0,R33/R59)</f>
        <v>0</v>
      </c>
      <c r="T33" s="133"/>
      <c r="U33" s="123">
        <f t="shared" si="2"/>
        <v>0</v>
      </c>
      <c r="V33" s="105">
        <v>1</v>
      </c>
      <c r="W33" s="124">
        <f>IF(ISBLANK(X33),"",LARGE(W11:W32,1)+1)</f>
        <v>10</v>
      </c>
      <c r="X33" s="46" t="s">
        <v>254</v>
      </c>
      <c r="Y33" s="46"/>
      <c r="Z33" s="46"/>
      <c r="AA33" s="46"/>
      <c r="AB33" s="46"/>
      <c r="AC33" s="46"/>
      <c r="AD33" s="46"/>
      <c r="AE33" s="46"/>
      <c r="AF33" s="45" t="str">
        <f>IF(ISBLANK(AG33),"",LARGE(AF11:AF32,1)+1)</f>
        <v/>
      </c>
      <c r="AG33" s="46"/>
      <c r="AH33" s="46"/>
      <c r="AI33" s="46"/>
      <c r="AJ33" s="46"/>
      <c r="AK33" s="46"/>
      <c r="AL33" s="46"/>
      <c r="AM33" s="46"/>
      <c r="AN33" s="50"/>
      <c r="AP33" s="103"/>
      <c r="AQ33" s="42"/>
      <c r="AR33" s="42"/>
      <c r="AS33" s="42"/>
      <c r="AT33" s="42"/>
      <c r="AU33" s="42"/>
      <c r="AV33" s="104"/>
      <c r="AW33" s="5"/>
      <c r="AX33" s="1085" t="s">
        <v>110</v>
      </c>
      <c r="AY33" s="1085"/>
      <c r="BA33" s="148" t="s">
        <v>111</v>
      </c>
      <c r="BB33" s="148" t="s">
        <v>112</v>
      </c>
      <c r="BC33" s="148"/>
    </row>
    <row r="34" spans="1:55" ht="15.75" customHeight="1" x14ac:dyDescent="0.25">
      <c r="A34" s="112" t="s">
        <v>219</v>
      </c>
      <c r="C34" s="105">
        <v>1</v>
      </c>
      <c r="D34" s="129"/>
      <c r="E34" s="107"/>
      <c r="F34" s="108"/>
      <c r="G34" s="130"/>
      <c r="H34" s="131"/>
      <c r="I34" s="111"/>
      <c r="J34" s="112"/>
      <c r="K34" s="113">
        <f t="shared" si="0"/>
        <v>0</v>
      </c>
      <c r="L34" s="114">
        <f>IF(ISTEXT(D34),D34,IF(ISBLANK(D34),0,(D34/E16*N14)))</f>
        <v>0</v>
      </c>
      <c r="M34" s="115"/>
      <c r="N34" s="116">
        <f>IF(K34=0,0,IF(E34&gt;0,(K34/E16)*N14,IF(K34=0,0,IF(F34&gt;0,(K34/E16)*N14,IF(K34=0,0,IF(G34&gt;0,(K34/E16)*N14,IF(K34=0,0,IF(H34&gt;0,(K34/E16)*N14,0))))))))</f>
        <v>0</v>
      </c>
      <c r="O34" s="117" t="str">
        <f t="shared" si="1"/>
        <v/>
      </c>
      <c r="P34" s="118">
        <f>IF(E34&gt;0,(N34/1000)/E16*N14,IF(F34&gt;0,N34,IF(G34&gt;0,N34/100,IF(H34&gt;0,N34/1000,0))))</f>
        <v>0</v>
      </c>
      <c r="Q34" s="132">
        <f>IF(P34=0,0,P34/P59)</f>
        <v>0</v>
      </c>
      <c r="R34" s="120">
        <f>IF(K34=0,0,IF(I34&gt;0,(K34/1000/E16)*N14,0))</f>
        <v>0</v>
      </c>
      <c r="S34" s="121">
        <f>IF(R34=0,0,R34/R59)</f>
        <v>0</v>
      </c>
      <c r="T34" s="133"/>
      <c r="U34" s="123">
        <f t="shared" si="2"/>
        <v>0</v>
      </c>
      <c r="V34" s="105">
        <v>1</v>
      </c>
      <c r="W34" s="124">
        <f>IF(ISBLANK(X34),"",LARGE(W11:W33,1)+1)</f>
        <v>11</v>
      </c>
      <c r="X34" s="46" t="s">
        <v>255</v>
      </c>
      <c r="Y34" s="46"/>
      <c r="Z34" s="46"/>
      <c r="AA34" s="46"/>
      <c r="AB34" s="46"/>
      <c r="AC34" s="46"/>
      <c r="AD34" s="46"/>
      <c r="AE34" s="46"/>
      <c r="AF34" s="45" t="str">
        <f>IF(ISBLANK(AG34),"",LARGE(AF11:AF33,1)+1)</f>
        <v/>
      </c>
      <c r="AG34" s="46"/>
      <c r="AH34" s="46"/>
      <c r="AI34" s="46"/>
      <c r="AJ34" s="46"/>
      <c r="AK34" s="46"/>
      <c r="AL34" s="46"/>
      <c r="AM34" s="46"/>
      <c r="AN34" s="50"/>
      <c r="AP34" s="1086" t="s">
        <v>113</v>
      </c>
      <c r="AQ34" s="1087"/>
      <c r="AR34" s="1087"/>
      <c r="AS34" s="1087"/>
      <c r="AT34" s="1087"/>
      <c r="AU34" s="1087"/>
      <c r="AV34" s="1088"/>
      <c r="AW34" s="5"/>
      <c r="AX34" s="1085"/>
      <c r="AY34" s="1085"/>
      <c r="BA34" s="148" t="s">
        <v>114</v>
      </c>
      <c r="BB34" s="148" t="s">
        <v>115</v>
      </c>
      <c r="BC34" s="148"/>
    </row>
    <row r="35" spans="1:55" ht="15.75" customHeight="1" x14ac:dyDescent="0.25">
      <c r="A35" s="112" t="s">
        <v>256</v>
      </c>
      <c r="C35" s="105">
        <v>1</v>
      </c>
      <c r="D35" s="129"/>
      <c r="E35" s="107"/>
      <c r="F35" s="108"/>
      <c r="G35" s="130"/>
      <c r="H35" s="131"/>
      <c r="I35" s="111"/>
      <c r="J35" s="112"/>
      <c r="K35" s="113">
        <f t="shared" si="0"/>
        <v>0</v>
      </c>
      <c r="L35" s="114">
        <f>IF(ISTEXT(D35),D35,IF(ISBLANK(D35),0,(D35/E16*N14)))</f>
        <v>0</v>
      </c>
      <c r="M35" s="115"/>
      <c r="N35" s="116">
        <f>IF(K35=0,0,IF(E35&gt;0,(K35/E16)*N14,IF(K35=0,0,IF(F35&gt;0,(K35/E16)*N14,IF(K35=0,0,IF(G35&gt;0,(K35/E16)*N14,IF(K35=0,0,IF(H35&gt;0,(K35/E16)*N14,0))))))))</f>
        <v>0</v>
      </c>
      <c r="O35" s="117" t="str">
        <f t="shared" si="1"/>
        <v/>
      </c>
      <c r="P35" s="118">
        <f>IF(E35&gt;0,(N35/1000)/E16*N14,IF(F35&gt;0,N35,IF(G35&gt;0,N35/100,IF(H35&gt;0,N35/1000,0))))</f>
        <v>0</v>
      </c>
      <c r="Q35" s="132">
        <f>IF(P35=0,0,P35/P59)</f>
        <v>0</v>
      </c>
      <c r="R35" s="120">
        <f>IF(K35=0,0,IF(I35&gt;0,(K35/1000/E16)*N14,0))</f>
        <v>0</v>
      </c>
      <c r="S35" s="121">
        <f>IF(R35=0,0,R35/R59)</f>
        <v>0</v>
      </c>
      <c r="T35" s="133"/>
      <c r="U35" s="123">
        <f t="shared" si="2"/>
        <v>0</v>
      </c>
      <c r="V35" s="105">
        <v>1</v>
      </c>
      <c r="W35" s="124" t="str">
        <f>IF(ISBLANK(X35),"",LARGE(W11:W34,1)+1)</f>
        <v/>
      </c>
      <c r="X35" s="46"/>
      <c r="Y35" s="46"/>
      <c r="Z35" s="46"/>
      <c r="AA35" s="46"/>
      <c r="AB35" s="46"/>
      <c r="AC35" s="46"/>
      <c r="AD35" s="46"/>
      <c r="AE35" s="46"/>
      <c r="AF35" s="45" t="str">
        <f>IF(ISBLANK(AG35),"",LARGE(AF11:AF34,1)+1)</f>
        <v/>
      </c>
      <c r="AG35" s="46"/>
      <c r="AH35" s="46"/>
      <c r="AI35" s="46"/>
      <c r="AJ35" s="46"/>
      <c r="AK35" s="46"/>
      <c r="AL35" s="46"/>
      <c r="AM35" s="46"/>
      <c r="AN35" s="50"/>
      <c r="AP35" s="1086"/>
      <c r="AQ35" s="1087"/>
      <c r="AR35" s="1087"/>
      <c r="AS35" s="1087"/>
      <c r="AT35" s="1087"/>
      <c r="AU35" s="1087"/>
      <c r="AV35" s="1088"/>
      <c r="AW35" s="5"/>
      <c r="AX35" s="1089" t="s">
        <v>116</v>
      </c>
      <c r="AY35" s="1089"/>
      <c r="BA35" s="148" t="s">
        <v>117</v>
      </c>
      <c r="BB35" s="148" t="s">
        <v>118</v>
      </c>
      <c r="BC35" s="148"/>
    </row>
    <row r="36" spans="1:55" ht="15.75" customHeight="1" x14ac:dyDescent="0.25">
      <c r="A36" s="112" t="s">
        <v>227</v>
      </c>
      <c r="C36" s="105">
        <v>1</v>
      </c>
      <c r="D36" s="129"/>
      <c r="E36" s="107"/>
      <c r="F36" s="108"/>
      <c r="G36" s="130"/>
      <c r="H36" s="131"/>
      <c r="I36" s="111"/>
      <c r="J36" s="112"/>
      <c r="K36" s="113">
        <f t="shared" si="0"/>
        <v>0</v>
      </c>
      <c r="L36" s="114">
        <f>IF(ISTEXT(D36),D36,IF(ISBLANK(D36),0,(D36/E16*N14)))</f>
        <v>0</v>
      </c>
      <c r="M36" s="115"/>
      <c r="N36" s="116">
        <f>IF(K36=0,0,IF(E36&gt;0,(K36/E16)*N14,IF(K36=0,0,IF(F36&gt;0,(K36/E16)*N14,IF(K36=0,0,IF(G36&gt;0,(K36/E16)*N14,IF(K36=0,0,IF(H36&gt;0,(K36/E16)*N14,0))))))))</f>
        <v>0</v>
      </c>
      <c r="O36" s="117" t="str">
        <f t="shared" si="1"/>
        <v/>
      </c>
      <c r="P36" s="118">
        <f>IF(E36&gt;0,(N36/1000)/E16*N14,IF(F36&gt;0,N36,IF(G36&gt;0,N36/100,IF(H36&gt;0,N36/1000,0))))</f>
        <v>0</v>
      </c>
      <c r="Q36" s="132">
        <f>IF(P36=0,0,P36/P59)</f>
        <v>0</v>
      </c>
      <c r="R36" s="120">
        <f>IF(K36=0,0,IF(I36&gt;0,(K36/1000/E16)*N14,0))</f>
        <v>0</v>
      </c>
      <c r="S36" s="121">
        <f>IF(R36=0,0,R36/R59)</f>
        <v>0</v>
      </c>
      <c r="T36" s="133"/>
      <c r="U36" s="123">
        <f t="shared" si="2"/>
        <v>0</v>
      </c>
      <c r="V36" s="105">
        <v>1</v>
      </c>
      <c r="W36" s="124" t="str">
        <f>IF(ISBLANK(X36),"",LARGE(W11:W35,1)+1)</f>
        <v/>
      </c>
      <c r="X36" s="46"/>
      <c r="Y36" s="46"/>
      <c r="Z36" s="46"/>
      <c r="AA36" s="46"/>
      <c r="AB36" s="46"/>
      <c r="AC36" s="46"/>
      <c r="AD36" s="46"/>
      <c r="AE36" s="46"/>
      <c r="AF36" s="45" t="str">
        <f>IF(ISBLANK(AG36),"",LARGE(AF11:AF35,1)+1)</f>
        <v/>
      </c>
      <c r="AG36" s="46"/>
      <c r="AH36" s="46"/>
      <c r="AI36" s="46"/>
      <c r="AJ36" s="46"/>
      <c r="AK36" s="46"/>
      <c r="AL36" s="46"/>
      <c r="AM36" s="46"/>
      <c r="AN36" s="50"/>
      <c r="AP36" s="103"/>
      <c r="AQ36" s="42"/>
      <c r="AR36" s="42"/>
      <c r="AS36" s="42"/>
      <c r="AT36" s="42"/>
      <c r="AU36" s="42"/>
      <c r="AV36" s="104"/>
      <c r="AX36" s="1089"/>
      <c r="AY36" s="1089"/>
      <c r="BA36" s="148" t="s">
        <v>119</v>
      </c>
      <c r="BB36" s="148" t="s">
        <v>120</v>
      </c>
      <c r="BC36" s="148"/>
    </row>
    <row r="37" spans="1:55" ht="15.75" customHeight="1" x14ac:dyDescent="0.25">
      <c r="A37" s="112" t="s">
        <v>232</v>
      </c>
      <c r="C37" s="105">
        <v>1</v>
      </c>
      <c r="D37" s="129"/>
      <c r="E37" s="107"/>
      <c r="F37" s="108"/>
      <c r="G37" s="130"/>
      <c r="H37" s="131"/>
      <c r="I37" s="111"/>
      <c r="J37" s="112"/>
      <c r="K37" s="113">
        <f t="shared" si="0"/>
        <v>0</v>
      </c>
      <c r="L37" s="114">
        <f>IF(ISTEXT(D37),D37,IF(ISBLANK(D37),0,(D37/E16*N14)))</f>
        <v>0</v>
      </c>
      <c r="M37" s="115"/>
      <c r="N37" s="116">
        <f>IF(K37=0,0,IF(E37&gt;0,(K37/E16)*N14,IF(K37=0,0,IF(F37&gt;0,(K37/E16)*N14,IF(K37=0,0,IF(G37&gt;0,(K37/E16)*N14,IF(K37=0,0,IF(H37&gt;0,(K37/E16)*N14,0))))))))</f>
        <v>0</v>
      </c>
      <c r="O37" s="117" t="str">
        <f t="shared" si="1"/>
        <v/>
      </c>
      <c r="P37" s="118">
        <f>IF(E37&gt;0,(N37/1000)/E16*N14,IF(F37&gt;0,N37,IF(G37&gt;0,N37/100,IF(H37&gt;0,N37/1000,0))))</f>
        <v>0</v>
      </c>
      <c r="Q37" s="132">
        <f>IF(P37=0,0,P37/P59)</f>
        <v>0</v>
      </c>
      <c r="R37" s="120">
        <f>IF(K37=0,0,IF(I37&gt;0,(K37/1000/E16)*N14,0))</f>
        <v>0</v>
      </c>
      <c r="S37" s="121">
        <f>IF(R37=0,0,R37/R59)</f>
        <v>0</v>
      </c>
      <c r="T37" s="133"/>
      <c r="U37" s="123">
        <f t="shared" si="2"/>
        <v>0</v>
      </c>
      <c r="V37" s="105">
        <v>1</v>
      </c>
      <c r="W37" s="124" t="str">
        <f>IF(ISBLANK(X37),"",LARGE(W11:W36,1)+1)</f>
        <v/>
      </c>
      <c r="X37" s="46"/>
      <c r="Y37" s="46"/>
      <c r="Z37" s="46"/>
      <c r="AA37" s="46"/>
      <c r="AB37" s="46"/>
      <c r="AC37" s="46"/>
      <c r="AD37" s="46"/>
      <c r="AE37" s="46"/>
      <c r="AF37" s="45" t="str">
        <f>IF(ISBLANK(AG37),"",LARGE(AF11:AF36,1)+1)</f>
        <v/>
      </c>
      <c r="AG37" s="46"/>
      <c r="AH37" s="46"/>
      <c r="AI37" s="46"/>
      <c r="AJ37" s="46"/>
      <c r="AK37" s="46"/>
      <c r="AL37" s="46"/>
      <c r="AM37" s="46"/>
      <c r="AN37" s="50"/>
      <c r="AP37" s="153" t="s">
        <v>41</v>
      </c>
      <c r="AT37" s="42"/>
      <c r="AU37" s="42"/>
      <c r="AV37" s="104"/>
      <c r="AX37" s="1090" t="s">
        <v>121</v>
      </c>
      <c r="AY37" s="1090"/>
      <c r="BA37" s="148" t="s">
        <v>122</v>
      </c>
      <c r="BB37" s="148" t="s">
        <v>123</v>
      </c>
      <c r="BC37" s="148"/>
    </row>
    <row r="38" spans="1:55" ht="15.75" customHeight="1" x14ac:dyDescent="0.25">
      <c r="A38" s="112" t="s">
        <v>257</v>
      </c>
      <c r="C38" s="105">
        <v>1</v>
      </c>
      <c r="D38" s="129"/>
      <c r="E38" s="107"/>
      <c r="F38" s="108"/>
      <c r="G38" s="130"/>
      <c r="H38" s="131"/>
      <c r="I38" s="111"/>
      <c r="J38" s="112"/>
      <c r="K38" s="113">
        <f t="shared" si="0"/>
        <v>0</v>
      </c>
      <c r="L38" s="114">
        <f>IF(ISTEXT(D38),D38,IF(ISBLANK(D38),0,(D38/E16*N14)))</f>
        <v>0</v>
      </c>
      <c r="M38" s="115"/>
      <c r="N38" s="116">
        <f>IF(K38=0,0,IF(E38&gt;0,(K38/E16)*N14,IF(K38=0,0,IF(F38&gt;0,(K38/E16)*N14,IF(K38=0,0,IF(G38&gt;0,(K38/E16)*N14,IF(K38=0,0,IF(H38&gt;0,(K38/E16)*N14,0))))))))</f>
        <v>0</v>
      </c>
      <c r="O38" s="117" t="str">
        <f t="shared" si="1"/>
        <v/>
      </c>
      <c r="P38" s="118">
        <f>IF(E38&gt;0,(N38/1000)/E16*N14,IF(F38&gt;0,N38,IF(G38&gt;0,N38/100,IF(H38&gt;0,N38/1000,0))))</f>
        <v>0</v>
      </c>
      <c r="Q38" s="132">
        <f>IF(P38=0,0,P38/P59)</f>
        <v>0</v>
      </c>
      <c r="R38" s="120">
        <f>IF(K38=0,0,IF(I38&gt;0,(K38/1000/E16)*N14,0))</f>
        <v>0</v>
      </c>
      <c r="S38" s="121">
        <f>IF(R38=0,0,R38/R59)</f>
        <v>0</v>
      </c>
      <c r="T38" s="133"/>
      <c r="U38" s="123">
        <f t="shared" si="2"/>
        <v>0</v>
      </c>
      <c r="V38" s="105">
        <v>1</v>
      </c>
      <c r="W38" s="124" t="str">
        <f>IF(ISBLANK(X38),"",LARGE(W11:W37,1)+1)</f>
        <v/>
      </c>
      <c r="X38" s="46"/>
      <c r="Y38" s="46"/>
      <c r="Z38" s="46"/>
      <c r="AA38" s="46"/>
      <c r="AB38" s="46"/>
      <c r="AC38" s="46"/>
      <c r="AD38" s="46"/>
      <c r="AE38" s="46"/>
      <c r="AF38" s="45" t="str">
        <f>IF(ISBLANK(AG38),"",LARGE(AF11:AF37,1)+1)</f>
        <v/>
      </c>
      <c r="AG38" s="46"/>
      <c r="AH38" s="46"/>
      <c r="AI38" s="46"/>
      <c r="AJ38" s="46"/>
      <c r="AK38" s="46"/>
      <c r="AL38" s="46"/>
      <c r="AM38" s="46"/>
      <c r="AN38" s="50"/>
      <c r="AP38" s="154">
        <v>20</v>
      </c>
      <c r="AQ38" s="42"/>
      <c r="AR38" s="155">
        <v>35</v>
      </c>
      <c r="AS38" s="55" t="s">
        <v>124</v>
      </c>
      <c r="AT38" s="42"/>
      <c r="AU38" s="42"/>
      <c r="AV38" s="104"/>
      <c r="AX38" s="1090"/>
      <c r="AY38" s="1090"/>
      <c r="BA38" s="148" t="s">
        <v>125</v>
      </c>
      <c r="BB38" s="148" t="s">
        <v>126</v>
      </c>
      <c r="BC38" s="148"/>
    </row>
    <row r="39" spans="1:55" ht="15.75" customHeight="1" x14ac:dyDescent="0.25">
      <c r="A39" s="112" t="s">
        <v>238</v>
      </c>
      <c r="C39" s="105">
        <v>1</v>
      </c>
      <c r="D39" s="129"/>
      <c r="E39" s="107"/>
      <c r="F39" s="108"/>
      <c r="G39" s="130"/>
      <c r="H39" s="131"/>
      <c r="I39" s="111"/>
      <c r="J39" s="112"/>
      <c r="K39" s="113">
        <f t="shared" si="0"/>
        <v>0</v>
      </c>
      <c r="L39" s="114">
        <f>IF(ISTEXT(D39),D39,IF(ISBLANK(D39),0,(D39/E16*N14)))</f>
        <v>0</v>
      </c>
      <c r="M39" s="115"/>
      <c r="N39" s="116">
        <f>IF(K39=0,0,IF(E39&gt;0,(K39/E16)*N14,IF(K39=0,0,IF(F39&gt;0,(K39/E16)*N14,IF(K39=0,0,IF(G39&gt;0,(K39/E16)*N14,IF(K39=0,0,IF(H39&gt;0,(K39/E16)*N14,0))))))))</f>
        <v>0</v>
      </c>
      <c r="O39" s="117" t="str">
        <f t="shared" si="1"/>
        <v/>
      </c>
      <c r="P39" s="118">
        <f>IF(E39&gt;0,(N39/1000)/E16*N14,IF(F39&gt;0,N39,IF(G39&gt;0,N39/100,IF(H39&gt;0,N39/1000,0))))</f>
        <v>0</v>
      </c>
      <c r="Q39" s="132">
        <f>IF(P39=0,0,P39/P59)</f>
        <v>0</v>
      </c>
      <c r="R39" s="120">
        <f>IF(K39=0,0,IF(I39&gt;0,(K39/1000/E16)*N14,0))</f>
        <v>0</v>
      </c>
      <c r="S39" s="121">
        <f>IF(R39=0,0,R39/R59)</f>
        <v>0</v>
      </c>
      <c r="T39" s="133"/>
      <c r="U39" s="123">
        <f t="shared" si="2"/>
        <v>0</v>
      </c>
      <c r="V39" s="105">
        <v>1</v>
      </c>
      <c r="W39" s="124" t="str">
        <f>IF(ISBLANK(X39),"",LARGE(W11:W38,1)+1)</f>
        <v/>
      </c>
      <c r="X39" s="46"/>
      <c r="Y39" s="46"/>
      <c r="Z39" s="46"/>
      <c r="AA39" s="46"/>
      <c r="AB39" s="46"/>
      <c r="AC39" s="46"/>
      <c r="AD39" s="46"/>
      <c r="AE39" s="46"/>
      <c r="AF39" s="45" t="str">
        <f>IF(ISBLANK(AG39),"",LARGE(AF11:AF38,1)+1)</f>
        <v/>
      </c>
      <c r="AG39" s="46"/>
      <c r="AH39" s="46"/>
      <c r="AI39" s="46"/>
      <c r="AJ39" s="46"/>
      <c r="AK39" s="46"/>
      <c r="AL39" s="46"/>
      <c r="AM39" s="46"/>
      <c r="AN39" s="50"/>
      <c r="AP39" s="156"/>
      <c r="AQ39" s="157" t="s">
        <v>127</v>
      </c>
      <c r="AR39" s="157"/>
      <c r="AS39" s="157"/>
      <c r="AT39" s="157"/>
      <c r="AU39" s="157"/>
      <c r="AV39" s="158"/>
      <c r="AX39" s="1076" t="s">
        <v>128</v>
      </c>
      <c r="AY39" s="1076"/>
      <c r="BA39" s="148" t="s">
        <v>129</v>
      </c>
      <c r="BB39" s="148" t="s">
        <v>130</v>
      </c>
      <c r="BC39" s="148"/>
    </row>
    <row r="40" spans="1:55" ht="18.75" customHeight="1" x14ac:dyDescent="0.25">
      <c r="A40" s="112" t="s">
        <v>241</v>
      </c>
      <c r="C40" s="105">
        <v>1</v>
      </c>
      <c r="D40" s="129"/>
      <c r="E40" s="107"/>
      <c r="F40" s="108"/>
      <c r="G40" s="130"/>
      <c r="H40" s="131"/>
      <c r="I40" s="111"/>
      <c r="J40" s="112"/>
      <c r="K40" s="113">
        <f t="shared" si="0"/>
        <v>0</v>
      </c>
      <c r="L40" s="114">
        <f>IF(ISTEXT(D40),D40,IF(ISBLANK(D40),0,(D40/E16*N14)))</f>
        <v>0</v>
      </c>
      <c r="M40" s="115"/>
      <c r="N40" s="116">
        <f>IF(K40=0,0,IF(E40&gt;0,(K40/E16)*N14,IF(K40=0,0,IF(F40&gt;0,(K40/E16)*N14,IF(K40=0,0,IF(G40&gt;0,(K40/E16)*N14,IF(K40=0,0,IF(H40&gt;0,(K40/E16)*N14,0))))))))</f>
        <v>0</v>
      </c>
      <c r="O40" s="117" t="str">
        <f t="shared" si="1"/>
        <v/>
      </c>
      <c r="P40" s="118">
        <f>IF(E40&gt;0,(N40/1000)/E16*N14,IF(F40&gt;0,N40,IF(G40&gt;0,N40/100,IF(H40&gt;0,N40/1000,0))))</f>
        <v>0</v>
      </c>
      <c r="Q40" s="132">
        <f>IF(P40=0,0,P40/P59)</f>
        <v>0</v>
      </c>
      <c r="R40" s="120">
        <f>IF(K40=0,0,IF(I40&gt;0,(K40/1000/E16)*N14,0))</f>
        <v>0</v>
      </c>
      <c r="S40" s="121">
        <f>IF(R40=0,0,R40/R59)</f>
        <v>0</v>
      </c>
      <c r="T40" s="133"/>
      <c r="U40" s="123">
        <f t="shared" si="2"/>
        <v>0</v>
      </c>
      <c r="V40" s="105">
        <v>1</v>
      </c>
      <c r="W40" s="124" t="str">
        <f>IF(ISBLANK(X40),"",LARGE(W11:W39,1)+1)</f>
        <v/>
      </c>
      <c r="X40" s="46"/>
      <c r="Y40" s="46"/>
      <c r="Z40" s="46"/>
      <c r="AA40" s="46"/>
      <c r="AB40" s="46"/>
      <c r="AC40" s="46"/>
      <c r="AD40" s="46"/>
      <c r="AE40" s="46"/>
      <c r="AF40" s="45" t="str">
        <f>IF(ISBLANK(AG40),"",LARGE(AF11:AF39,1)+1)</f>
        <v/>
      </c>
      <c r="AG40" s="46"/>
      <c r="AH40" s="46"/>
      <c r="AI40" s="46"/>
      <c r="AJ40" s="46"/>
      <c r="AK40" s="46"/>
      <c r="AL40" s="46"/>
      <c r="AM40" s="46"/>
      <c r="AN40" s="50"/>
      <c r="AP40" s="159" t="s">
        <v>29</v>
      </c>
      <c r="AQ40" s="42"/>
      <c r="AR40" s="42"/>
      <c r="AS40" s="42"/>
      <c r="AT40" s="42"/>
      <c r="AU40" s="42"/>
      <c r="AV40" s="104"/>
      <c r="AX40" s="1076"/>
      <c r="AY40" s="1076"/>
      <c r="BA40" s="148" t="s">
        <v>131</v>
      </c>
      <c r="BB40" s="148" t="s">
        <v>132</v>
      </c>
      <c r="BC40" s="148"/>
    </row>
    <row r="41" spans="1:55" ht="15.75" customHeight="1" x14ac:dyDescent="0.25">
      <c r="A41" s="112" t="s">
        <v>245</v>
      </c>
      <c r="C41" s="105">
        <v>1</v>
      </c>
      <c r="D41" s="129"/>
      <c r="E41" s="107"/>
      <c r="F41" s="108"/>
      <c r="G41" s="130"/>
      <c r="H41" s="131"/>
      <c r="I41" s="111"/>
      <c r="J41" s="112"/>
      <c r="K41" s="113">
        <f t="shared" si="0"/>
        <v>0</v>
      </c>
      <c r="L41" s="114">
        <f>IF(ISTEXT(D41),D41,IF(ISBLANK(D41),0,(D41/E16*N14)))</f>
        <v>0</v>
      </c>
      <c r="M41" s="115"/>
      <c r="N41" s="116">
        <f>IF(K41=0,0,IF(E41&gt;0,(K41/E16)*N14,IF(K41=0,0,IF(F41&gt;0,(K41/E16)*N14,IF(K41=0,0,IF(G41&gt;0,(K41/E16)*N14,IF(K41=0,0,IF(H41&gt;0,(K41/E16)*N14,0))))))))</f>
        <v>0</v>
      </c>
      <c r="O41" s="117" t="str">
        <f t="shared" si="1"/>
        <v/>
      </c>
      <c r="P41" s="118">
        <f>IF(E41&gt;0,(N41/1000)/E16*N14,IF(F41&gt;0,N41,IF(G41&gt;0,N41/100,IF(H41&gt;0,N41/1000,0))))</f>
        <v>0</v>
      </c>
      <c r="Q41" s="132">
        <f>IF(P41=0,0,P41/P59)</f>
        <v>0</v>
      </c>
      <c r="R41" s="120">
        <f>IF(K41=0,0,IF(I41&gt;0,(K41/1000/E16)*N14,0))</f>
        <v>0</v>
      </c>
      <c r="S41" s="121">
        <f>IF(R41=0,0,R41/R59)</f>
        <v>0</v>
      </c>
      <c r="T41" s="133"/>
      <c r="U41" s="123">
        <f t="shared" si="2"/>
        <v>0</v>
      </c>
      <c r="V41" s="105">
        <v>1</v>
      </c>
      <c r="W41" s="124" t="str">
        <f>IF(ISBLANK(X41),"",LARGE(W11:W40,1)+1)</f>
        <v/>
      </c>
      <c r="X41" s="46"/>
      <c r="Y41" s="46"/>
      <c r="Z41" s="46"/>
      <c r="AA41" s="46"/>
      <c r="AB41" s="46"/>
      <c r="AC41" s="46"/>
      <c r="AD41" s="46"/>
      <c r="AE41" s="46"/>
      <c r="AF41" s="45" t="str">
        <f>IF(ISBLANK(AG41),"",LARGE(AF11:AF40,1)+1)</f>
        <v/>
      </c>
      <c r="AG41" s="46"/>
      <c r="AH41" s="46"/>
      <c r="AI41" s="46"/>
      <c r="AJ41" s="46"/>
      <c r="AK41" s="46"/>
      <c r="AL41" s="46"/>
      <c r="AM41" s="46"/>
      <c r="AN41" s="50"/>
      <c r="AP41" s="160">
        <v>35</v>
      </c>
      <c r="AQ41" s="161" t="s">
        <v>133</v>
      </c>
      <c r="AR41" s="42"/>
      <c r="AS41" s="42"/>
      <c r="AT41" s="42"/>
      <c r="AU41" s="42"/>
      <c r="AV41" s="104"/>
      <c r="AX41" s="1091" t="s">
        <v>134</v>
      </c>
      <c r="AY41" s="1091"/>
      <c r="BA41" s="148" t="s">
        <v>135</v>
      </c>
      <c r="BB41" s="162" t="s">
        <v>136</v>
      </c>
      <c r="BC41" s="148"/>
    </row>
    <row r="42" spans="1:55" ht="15.75" customHeight="1" x14ac:dyDescent="0.25">
      <c r="A42" s="112" t="s">
        <v>248</v>
      </c>
      <c r="C42" s="105">
        <v>1</v>
      </c>
      <c r="D42" s="129"/>
      <c r="E42" s="107"/>
      <c r="F42" s="108"/>
      <c r="G42" s="130"/>
      <c r="H42" s="131"/>
      <c r="I42" s="111"/>
      <c r="J42" s="283" t="s">
        <v>258</v>
      </c>
      <c r="K42" s="113">
        <f t="shared" si="0"/>
        <v>0</v>
      </c>
      <c r="L42" s="114">
        <f>IF(ISTEXT(D42),D42,IF(ISBLANK(D42),0,(D42/E16*N14)))</f>
        <v>0</v>
      </c>
      <c r="M42" s="115"/>
      <c r="N42" s="116">
        <f>IF(K42=0,0,IF(E42&gt;0,(K42/E16)*N14,IF(K42=0,0,IF(F42&gt;0,(K42/E16)*N14,IF(K42=0,0,IF(G42&gt;0,(K42/E16)*N14,IF(K42=0,0,IF(H42&gt;0,(K42/E16)*N14,0))))))))</f>
        <v>0</v>
      </c>
      <c r="O42" s="117" t="str">
        <f t="shared" si="1"/>
        <v/>
      </c>
      <c r="P42" s="118">
        <f>IF(E42&gt;0,(N42/1000)/E16*N14,IF(F42&gt;0,N42,IF(G42&gt;0,N42/100,IF(H42&gt;0,N42/1000,0))))</f>
        <v>0</v>
      </c>
      <c r="Q42" s="132">
        <f>IF(P42=0,0,P42/P59)</f>
        <v>0</v>
      </c>
      <c r="R42" s="120">
        <f>IF(K42=0,0,IF(I42&gt;0,(K42/1000/E16)*N14,0))</f>
        <v>0</v>
      </c>
      <c r="S42" s="121">
        <f>IF(R42=0,0,R42/R59)</f>
        <v>0</v>
      </c>
      <c r="T42" s="133"/>
      <c r="U42" s="123">
        <f t="shared" si="2"/>
        <v>0</v>
      </c>
      <c r="V42" s="105">
        <v>1</v>
      </c>
      <c r="W42" s="124" t="str">
        <f>IF(ISBLANK(X42),"",LARGE(W11:W41,1)+1)</f>
        <v/>
      </c>
      <c r="X42" s="46"/>
      <c r="Y42" s="46"/>
      <c r="Z42" s="46"/>
      <c r="AA42" s="46"/>
      <c r="AB42" s="46"/>
      <c r="AC42" s="46"/>
      <c r="AD42" s="46"/>
      <c r="AE42" s="46"/>
      <c r="AF42" s="45" t="str">
        <f>IF(ISBLANK(AG42),"",LARGE(AF11:AF41,1)+1)</f>
        <v/>
      </c>
      <c r="AG42" s="46"/>
      <c r="AH42" s="46"/>
      <c r="AI42" s="46"/>
      <c r="AJ42" s="46"/>
      <c r="AK42" s="46"/>
      <c r="AL42" s="46"/>
      <c r="AM42" s="46"/>
      <c r="AN42" s="50"/>
      <c r="AP42" s="163"/>
      <c r="AQ42" s="161" t="s">
        <v>137</v>
      </c>
      <c r="AR42" s="161"/>
      <c r="AS42" s="42"/>
      <c r="AT42" s="42"/>
      <c r="AU42" s="42"/>
      <c r="AV42" s="104"/>
      <c r="AX42" s="1091"/>
      <c r="AY42" s="1091"/>
      <c r="BA42" s="162" t="s">
        <v>138</v>
      </c>
      <c r="BB42" s="162" t="s">
        <v>139</v>
      </c>
      <c r="BC42" s="148"/>
    </row>
    <row r="43" spans="1:55" ht="15.75" x14ac:dyDescent="0.25">
      <c r="A43" s="112" t="s">
        <v>249</v>
      </c>
      <c r="C43" s="105">
        <v>1</v>
      </c>
      <c r="D43" s="129"/>
      <c r="E43" s="107"/>
      <c r="F43" s="108"/>
      <c r="G43" s="130"/>
      <c r="H43" s="131"/>
      <c r="I43" s="111"/>
      <c r="J43" s="283" t="s">
        <v>259</v>
      </c>
      <c r="K43" s="113">
        <f t="shared" si="0"/>
        <v>0</v>
      </c>
      <c r="L43" s="114">
        <f>IF(ISTEXT(D43),D43,IF(ISBLANK(D43),0,(D43/E16*N14)))</f>
        <v>0</v>
      </c>
      <c r="M43" s="115"/>
      <c r="N43" s="116">
        <f>IF(K43=0,0,IF(E43&gt;0,(K43/E16)*N14,IF(K43=0,0,IF(F43&gt;0,(K43/E16)*N14,IF(K43=0,0,IF(G43&gt;0,(K43/E16)*N14,IF(K43=0,0,IF(H43&gt;0,(K43/E16)*N14,0))))))))</f>
        <v>0</v>
      </c>
      <c r="O43" s="117" t="str">
        <f t="shared" si="1"/>
        <v/>
      </c>
      <c r="P43" s="118">
        <f>IF(E43&gt;0,(N43/1000)/E16*N14,IF(F43&gt;0,N43,IF(G43&gt;0,N43/100,IF(H43&gt;0,N43/1000,0))))</f>
        <v>0</v>
      </c>
      <c r="Q43" s="132">
        <f>IF(P43=0,0,P43/P59)</f>
        <v>0</v>
      </c>
      <c r="R43" s="120">
        <f>IF(K43=0,0,IF(I43&gt;0,(K43/1000/E16)*N14,0))</f>
        <v>0</v>
      </c>
      <c r="S43" s="121">
        <f>IF(R43=0,0,R43/R59)</f>
        <v>0</v>
      </c>
      <c r="T43" s="133"/>
      <c r="U43" s="123">
        <f t="shared" si="2"/>
        <v>0</v>
      </c>
      <c r="V43" s="105">
        <v>1</v>
      </c>
      <c r="W43" s="124" t="str">
        <f>IF(ISBLANK(X43),"",LARGE(W11:W42,1)+1)</f>
        <v/>
      </c>
      <c r="X43" s="46"/>
      <c r="Y43" s="46"/>
      <c r="Z43" s="46"/>
      <c r="AA43" s="46"/>
      <c r="AB43" s="46"/>
      <c r="AC43" s="46"/>
      <c r="AD43" s="46"/>
      <c r="AE43" s="46"/>
      <c r="AF43" s="45" t="str">
        <f>IF(ISBLANK(AG43),"",LARGE(AF11:AF42,1)+1)</f>
        <v/>
      </c>
      <c r="AG43" s="46"/>
      <c r="AH43" s="46"/>
      <c r="AI43" s="46"/>
      <c r="AJ43" s="46"/>
      <c r="AK43" s="46"/>
      <c r="AL43" s="46"/>
      <c r="AM43" s="46"/>
      <c r="AN43" s="50"/>
      <c r="AP43" s="103"/>
      <c r="AQ43" s="161"/>
      <c r="AR43" s="42"/>
      <c r="AS43" s="42"/>
      <c r="AT43" s="42"/>
      <c r="AU43" s="42"/>
      <c r="AV43" s="104"/>
      <c r="AX43" s="1028" t="s">
        <v>140</v>
      </c>
      <c r="AY43" s="1028"/>
      <c r="BA43" s="162" t="s">
        <v>141</v>
      </c>
      <c r="BB43" s="162" t="s">
        <v>142</v>
      </c>
      <c r="BC43" s="148"/>
    </row>
    <row r="44" spans="1:55" ht="16.5" customHeight="1" x14ac:dyDescent="0.25">
      <c r="A44" s="112" t="s">
        <v>250</v>
      </c>
      <c r="C44" s="105">
        <v>1</v>
      </c>
      <c r="D44" s="129">
        <v>2</v>
      </c>
      <c r="E44" s="107"/>
      <c r="F44" s="108"/>
      <c r="G44" s="130"/>
      <c r="H44" s="131"/>
      <c r="I44" s="111"/>
      <c r="J44" s="112" t="s">
        <v>93</v>
      </c>
      <c r="K44" s="113">
        <f t="shared" si="0"/>
        <v>0</v>
      </c>
      <c r="L44" s="114">
        <f>IF(ISTEXT(D44),D44,IF(ISBLANK(D44),0,(D44/E16*N14)))</f>
        <v>1.7142857142857142</v>
      </c>
      <c r="M44" s="115" t="s">
        <v>260</v>
      </c>
      <c r="N44" s="116">
        <f>IF(K44=0,0,IF(E44&gt;0,(K44/E16)*N14,IF(K44=0,0,IF(F44&gt;0,(K44/E16)*N14,IF(K44=0,0,IF(G44&gt;0,(K44/E16)*N14,IF(K44=0,0,IF(H44&gt;0,(K44/E16)*N14,0))))))))</f>
        <v>0</v>
      </c>
      <c r="O44" s="117" t="str">
        <f t="shared" si="1"/>
        <v/>
      </c>
      <c r="P44" s="118">
        <f>IF(E44&gt;0,(N44/1000)/E16*N14,IF(F44&gt;0,N44,IF(G44&gt;0,N44/100,IF(H44&gt;0,N44/1000,0))))</f>
        <v>0</v>
      </c>
      <c r="Q44" s="132">
        <f>IF(P44=0,0,P44/P59)</f>
        <v>0</v>
      </c>
      <c r="R44" s="120">
        <f>IF(K44=0,0,IF(I44&gt;0,(K44/1000/E16)*N14,0))</f>
        <v>0</v>
      </c>
      <c r="S44" s="121">
        <f>IF(R44=0,0,R44/R59)</f>
        <v>0</v>
      </c>
      <c r="T44" s="133">
        <v>1</v>
      </c>
      <c r="U44" s="123">
        <f t="shared" si="2"/>
        <v>1.7142857142857142</v>
      </c>
      <c r="V44" s="105">
        <v>1</v>
      </c>
      <c r="W44" s="124" t="str">
        <f>IF(ISBLANK(X44),"",LARGE(W11:W43,1)+1)</f>
        <v/>
      </c>
      <c r="X44" s="46"/>
      <c r="Y44" s="46"/>
      <c r="Z44" s="46"/>
      <c r="AA44" s="46"/>
      <c r="AB44" s="46"/>
      <c r="AC44" s="46"/>
      <c r="AD44" s="46"/>
      <c r="AE44" s="46"/>
      <c r="AF44" s="45" t="str">
        <f>IF(ISBLANK(AG44),"",LARGE(AF11:AF43,1)+1)</f>
        <v/>
      </c>
      <c r="AG44" s="46"/>
      <c r="AH44" s="46"/>
      <c r="AI44" s="46"/>
      <c r="AJ44" s="46"/>
      <c r="AK44" s="46"/>
      <c r="AL44" s="46"/>
      <c r="AM44" s="46"/>
      <c r="AN44" s="50"/>
      <c r="AP44" s="164" t="s">
        <v>30</v>
      </c>
      <c r="AQ44" s="165"/>
      <c r="AR44" s="165"/>
      <c r="AS44" s="166">
        <v>20</v>
      </c>
      <c r="AT44" s="157" t="s">
        <v>143</v>
      </c>
      <c r="AU44" s="167"/>
      <c r="AV44" s="104"/>
      <c r="AX44" s="1028"/>
      <c r="AY44" s="1028"/>
      <c r="BA44" s="148"/>
      <c r="BB44" s="162" t="s">
        <v>144</v>
      </c>
      <c r="BC44" s="148"/>
    </row>
    <row r="45" spans="1:55" ht="15.75" customHeight="1" x14ac:dyDescent="0.25">
      <c r="A45" s="112" t="s">
        <v>252</v>
      </c>
      <c r="C45" s="105">
        <v>1</v>
      </c>
      <c r="D45" s="129"/>
      <c r="E45" s="107"/>
      <c r="F45" s="108"/>
      <c r="G45" s="130"/>
      <c r="H45" s="131"/>
      <c r="I45" s="111"/>
      <c r="J45" s="112" t="s">
        <v>261</v>
      </c>
      <c r="K45" s="113">
        <f t="shared" si="0"/>
        <v>0</v>
      </c>
      <c r="L45" s="114">
        <f>IF(ISTEXT(D45),D45,IF(ISBLANK(D45),0,(D45/E16*N14)))</f>
        <v>0</v>
      </c>
      <c r="M45" s="115"/>
      <c r="N45" s="116">
        <f>IF(K45=0,0,IF(E45&gt;0,(K45/E16)*N14,IF(K45=0,0,IF(F45&gt;0,(K45/E16)*N14,IF(K45=0,0,IF(G45&gt;0,(K45/E16)*N14,IF(K45=0,0,IF(H45&gt;0,(K45/E16)*N14,0))))))))</f>
        <v>0</v>
      </c>
      <c r="O45" s="117" t="str">
        <f t="shared" si="1"/>
        <v/>
      </c>
      <c r="P45" s="118">
        <f>IF(E45&gt;0,(N45/1000)/E16*N14,IF(F45&gt;0,N45,IF(G45&gt;0,N45/100,IF(H45&gt;0,N45/1000,0))))</f>
        <v>0</v>
      </c>
      <c r="Q45" s="132">
        <f>IF(P45=0,0,P45/P59)</f>
        <v>0</v>
      </c>
      <c r="R45" s="120">
        <f>IF(K45=0,0,IF(I45&gt;0,(K45/1000/E16)*N14,0))</f>
        <v>0</v>
      </c>
      <c r="S45" s="121">
        <f>IF(R45=0,0,R45/R59)</f>
        <v>0</v>
      </c>
      <c r="T45" s="133"/>
      <c r="U45" s="123">
        <f t="shared" si="2"/>
        <v>0</v>
      </c>
      <c r="V45" s="105">
        <v>1</v>
      </c>
      <c r="W45" s="124" t="str">
        <f>IF(ISBLANK(X45),"",LARGE(W11:W44,1)+1)</f>
        <v/>
      </c>
      <c r="X45" s="46"/>
      <c r="Y45" s="46"/>
      <c r="Z45" s="46"/>
      <c r="AA45" s="46"/>
      <c r="AB45" s="46"/>
      <c r="AC45" s="46"/>
      <c r="AD45" s="46"/>
      <c r="AE45" s="46"/>
      <c r="AF45" s="45" t="str">
        <f>IF(ISBLANK(AG45),"",LARGE(AF11:AF44,1)+1)</f>
        <v/>
      </c>
      <c r="AG45" s="46"/>
      <c r="AH45" s="46"/>
      <c r="AI45" s="46"/>
      <c r="AJ45" s="46"/>
      <c r="AK45" s="46"/>
      <c r="AL45" s="46"/>
      <c r="AM45" s="46"/>
      <c r="AN45" s="50"/>
      <c r="AP45" s="103"/>
      <c r="AQ45" s="42"/>
      <c r="AR45" s="42"/>
      <c r="AS45" s="42"/>
      <c r="AT45" s="42"/>
      <c r="AU45" s="42"/>
      <c r="AV45" s="104"/>
      <c r="BA45" s="148"/>
      <c r="BB45" s="162" t="s">
        <v>145</v>
      </c>
      <c r="BC45" s="148"/>
    </row>
    <row r="46" spans="1:55" ht="15.75" x14ac:dyDescent="0.25">
      <c r="A46" s="112" t="s">
        <v>254</v>
      </c>
      <c r="C46" s="105">
        <v>1</v>
      </c>
      <c r="D46" s="129"/>
      <c r="E46" s="107"/>
      <c r="F46" s="108"/>
      <c r="G46" s="130"/>
      <c r="H46" s="131"/>
      <c r="I46" s="111"/>
      <c r="J46" s="112"/>
      <c r="K46" s="113">
        <f t="shared" si="0"/>
        <v>0</v>
      </c>
      <c r="L46" s="114">
        <f>IF(ISTEXT(D46),D46,IF(ISBLANK(D46),0,(D46/E16*N14)))</f>
        <v>0</v>
      </c>
      <c r="M46" s="115"/>
      <c r="N46" s="116">
        <f>IF(K46=0,0,IF(E46&gt;0,(K46/E16)*N14,IF(K46=0,0,IF(F46&gt;0,(K46/E16)*N14,IF(K46=0,0,IF(G46&gt;0,(K46/E16)*N14,IF(K46=0,0,IF(H46&gt;0,(K46/E16)*N14,0))))))))</f>
        <v>0</v>
      </c>
      <c r="O46" s="117" t="str">
        <f t="shared" si="1"/>
        <v/>
      </c>
      <c r="P46" s="118">
        <f>IF(E46&gt;0,(N46/1000)/E16*N14,IF(F46&gt;0,N46,IF(G46&gt;0,N46/100,IF(H46&gt;0,N46/1000,0))))</f>
        <v>0</v>
      </c>
      <c r="Q46" s="132">
        <f>IF(P46=0,0,P46/P59)</f>
        <v>0</v>
      </c>
      <c r="R46" s="120">
        <f>IF(K46=0,0,IF(I46&gt;0,(K46/1000/E16)*N14,0))</f>
        <v>0</v>
      </c>
      <c r="S46" s="121">
        <f>IF(R46=0,0,R46/R59)</f>
        <v>0</v>
      </c>
      <c r="T46" s="133"/>
      <c r="U46" s="123">
        <f t="shared" si="2"/>
        <v>0</v>
      </c>
      <c r="V46" s="105">
        <v>1</v>
      </c>
      <c r="W46" s="124" t="str">
        <f>IF(ISBLANK(X46),"",LARGE(W11:W45,1)+1)</f>
        <v/>
      </c>
      <c r="X46" s="46"/>
      <c r="Y46" s="46"/>
      <c r="Z46" s="46"/>
      <c r="AA46" s="46"/>
      <c r="AB46" s="46"/>
      <c r="AC46" s="46"/>
      <c r="AD46" s="46"/>
      <c r="AE46" s="46"/>
      <c r="AF46" s="45" t="str">
        <f>IF(ISBLANK(AG46),"",LARGE(AF11:AF45,1)+1)</f>
        <v/>
      </c>
      <c r="AG46" s="46"/>
      <c r="AH46" s="46"/>
      <c r="AI46" s="46"/>
      <c r="AJ46" s="46"/>
      <c r="AK46" s="46"/>
      <c r="AL46" s="46"/>
      <c r="AM46" s="46"/>
      <c r="AN46" s="50"/>
      <c r="AP46" s="168" t="s">
        <v>68</v>
      </c>
      <c r="AQ46" s="169" t="s">
        <v>146</v>
      </c>
      <c r="AR46" s="42"/>
      <c r="AS46" s="42"/>
      <c r="AT46" s="42"/>
      <c r="AU46" s="42"/>
      <c r="AV46" s="104"/>
      <c r="AX46" s="1028" t="s">
        <v>147</v>
      </c>
      <c r="AY46" s="1028"/>
      <c r="BA46" s="162" t="s">
        <v>148</v>
      </c>
      <c r="BB46" s="162" t="s">
        <v>149</v>
      </c>
      <c r="BC46" s="148"/>
    </row>
    <row r="47" spans="1:55" ht="15.75" x14ac:dyDescent="0.25">
      <c r="A47" s="112" t="s">
        <v>255</v>
      </c>
      <c r="C47" s="105">
        <v>1</v>
      </c>
      <c r="D47" s="129">
        <v>2</v>
      </c>
      <c r="E47" s="107"/>
      <c r="F47" s="108"/>
      <c r="G47" s="130"/>
      <c r="H47" s="131"/>
      <c r="I47" s="111">
        <v>50</v>
      </c>
      <c r="J47" s="112" t="s">
        <v>93</v>
      </c>
      <c r="K47" s="113">
        <f t="shared" si="0"/>
        <v>100</v>
      </c>
      <c r="L47" s="114">
        <f>IF(ISTEXT(D47),D47,IF(ISBLANK(D47),0,(D47/E16*N14)))</f>
        <v>1.7142857142857142</v>
      </c>
      <c r="M47" s="115" t="s">
        <v>260</v>
      </c>
      <c r="N47" s="116">
        <f>IF(K47=0,0,IF(E47&gt;0,(K47/E16)*N14,IF(K47=0,0,IF(F47&gt;0,(K47/E16)*N14,IF(K47=0,0,IF(G47&gt;0,(K47/E16)*N14,IF(K47=0,0,IF(H47&gt;0,(K47/E16)*N14,0))))))))</f>
        <v>0</v>
      </c>
      <c r="O47" s="117" t="str">
        <f t="shared" si="1"/>
        <v/>
      </c>
      <c r="P47" s="118">
        <f>IF(E47&gt;0,(N47/1000)/E16*N14,IF(F47&gt;0,N47,IF(G47&gt;0,N47/100,IF(H47&gt;0,N47/1000,0))))</f>
        <v>0</v>
      </c>
      <c r="Q47" s="132">
        <f>IF(P47=0,0,P47/P59)</f>
        <v>0</v>
      </c>
      <c r="R47" s="120">
        <f>IF(K47=0,0,IF(I47&gt;0,(K47/1000/E16)*N14,0))</f>
        <v>8.5714285714285715E-2</v>
      </c>
      <c r="S47" s="121">
        <f>IF(R47=0,0,R47/R59)</f>
        <v>1</v>
      </c>
      <c r="T47" s="133">
        <v>1</v>
      </c>
      <c r="U47" s="123">
        <f t="shared" si="2"/>
        <v>8.5714285714285715E-2</v>
      </c>
      <c r="V47" s="105">
        <v>1</v>
      </c>
      <c r="W47" s="124" t="str">
        <f>IF(ISBLANK(X47),"",LARGE(W11:W46,1)+1)</f>
        <v/>
      </c>
      <c r="X47" s="46"/>
      <c r="Y47" s="46"/>
      <c r="Z47" s="46"/>
      <c r="AA47" s="46"/>
      <c r="AB47" s="46"/>
      <c r="AC47" s="46"/>
      <c r="AD47" s="46"/>
      <c r="AE47" s="46"/>
      <c r="AF47" s="45" t="str">
        <f>IF(ISBLANK(AG47),"",LARGE(AF11:AF46,1)+1)</f>
        <v/>
      </c>
      <c r="AG47" s="46"/>
      <c r="AH47" s="46"/>
      <c r="AI47" s="46"/>
      <c r="AJ47" s="46"/>
      <c r="AK47" s="46"/>
      <c r="AL47" s="46"/>
      <c r="AM47" s="46"/>
      <c r="AN47" s="50"/>
      <c r="AP47" s="170" t="s">
        <v>58</v>
      </c>
      <c r="AQ47" s="169"/>
      <c r="AR47" s="171" t="s">
        <v>55</v>
      </c>
      <c r="AS47" s="172"/>
      <c r="AT47" s="42"/>
      <c r="AU47" s="173" t="s">
        <v>68</v>
      </c>
      <c r="AV47" s="174" t="s">
        <v>69</v>
      </c>
      <c r="AX47" s="1028"/>
      <c r="AY47" s="1028"/>
      <c r="BA47" s="162" t="s">
        <v>150</v>
      </c>
      <c r="BB47" s="162" t="s">
        <v>151</v>
      </c>
      <c r="BC47" s="148"/>
    </row>
    <row r="48" spans="1:55" ht="18.75" customHeight="1" x14ac:dyDescent="0.25">
      <c r="A48" s="112"/>
      <c r="C48" s="105">
        <v>1</v>
      </c>
      <c r="D48" s="129"/>
      <c r="E48" s="107"/>
      <c r="F48" s="108"/>
      <c r="G48" s="130"/>
      <c r="H48" s="131"/>
      <c r="I48" s="111"/>
      <c r="J48" s="112" t="s">
        <v>262</v>
      </c>
      <c r="K48" s="113">
        <f t="shared" si="0"/>
        <v>0</v>
      </c>
      <c r="L48" s="114">
        <f>IF(ISTEXT(D48),D48,IF(ISBLANK(D48),0,(D48/E16*N14)))</f>
        <v>0</v>
      </c>
      <c r="M48" s="115"/>
      <c r="N48" s="116">
        <f>IF(K48=0,0,IF(E48&gt;0,(K48/E16)*N14,IF(K48=0,0,IF(F48&gt;0,(K48/E16)*N14,IF(K48=0,0,IF(G48&gt;0,(K48/E16)*N14,IF(K48=0,0,IF(H48&gt;0,(K48/E16)*N14,0))))))))</f>
        <v>0</v>
      </c>
      <c r="O48" s="117" t="str">
        <f t="shared" si="1"/>
        <v/>
      </c>
      <c r="P48" s="118">
        <f>IF(E48&gt;0,(N48/1000)/E16*N14,IF(F48&gt;0,N48,IF(G48&gt;0,N48/100,IF(H48&gt;0,N48/1000,0))))</f>
        <v>0</v>
      </c>
      <c r="Q48" s="132">
        <f>IF(P48=0,0,P48/P59)</f>
        <v>0</v>
      </c>
      <c r="R48" s="120">
        <f>IF(K48=0,0,IF(I48&gt;0,(K48/1000/E16)*N14,0))</f>
        <v>0</v>
      </c>
      <c r="S48" s="121">
        <f>IF(R48=0,0,R48/R59)</f>
        <v>0</v>
      </c>
      <c r="T48" s="133"/>
      <c r="U48" s="123">
        <f t="shared" si="2"/>
        <v>0</v>
      </c>
      <c r="V48" s="105">
        <v>1</v>
      </c>
      <c r="W48" s="124" t="str">
        <f>IF(ISBLANK(X48),"",LARGE(W11:W47,1)+1)</f>
        <v/>
      </c>
      <c r="X48" s="46"/>
      <c r="Y48" s="46"/>
      <c r="Z48" s="46"/>
      <c r="AA48" s="46"/>
      <c r="AB48" s="46"/>
      <c r="AC48" s="46"/>
      <c r="AD48" s="46"/>
      <c r="AE48" s="46"/>
      <c r="AF48" s="45" t="str">
        <f>IF(ISBLANK(AG48),"",LARGE(AF11:AF47,1)+1)</f>
        <v/>
      </c>
      <c r="AG48" s="46"/>
      <c r="AH48" s="46"/>
      <c r="AI48" s="46"/>
      <c r="AJ48" s="46"/>
      <c r="AK48" s="46"/>
      <c r="AL48" s="46"/>
      <c r="AM48" s="46"/>
      <c r="AN48" s="50"/>
      <c r="AP48" s="175">
        <v>2</v>
      </c>
      <c r="AQ48" s="176"/>
      <c r="AR48" s="177" t="s">
        <v>93</v>
      </c>
      <c r="AS48" s="177"/>
      <c r="AT48" s="176"/>
      <c r="AU48" s="178">
        <v>1</v>
      </c>
      <c r="AV48" s="179">
        <f>AU48*AP48</f>
        <v>2</v>
      </c>
      <c r="BA48" s="162" t="s">
        <v>152</v>
      </c>
      <c r="BB48" s="162" t="s">
        <v>153</v>
      </c>
      <c r="BC48" s="148"/>
    </row>
    <row r="49" spans="1:55" ht="15.75" customHeight="1" x14ac:dyDescent="0.25">
      <c r="A49" s="284" t="s">
        <v>263</v>
      </c>
      <c r="C49" s="105">
        <v>1</v>
      </c>
      <c r="D49" s="129"/>
      <c r="E49" s="107"/>
      <c r="F49" s="108"/>
      <c r="G49" s="130"/>
      <c r="H49" s="131"/>
      <c r="I49" s="111"/>
      <c r="J49" s="112" t="s">
        <v>264</v>
      </c>
      <c r="K49" s="113">
        <f t="shared" si="0"/>
        <v>0</v>
      </c>
      <c r="L49" s="114">
        <f>IF(ISTEXT(D49),D49,IF(ISBLANK(D49),0,(D49/E16*N14)))</f>
        <v>0</v>
      </c>
      <c r="M49" s="115"/>
      <c r="N49" s="116">
        <f>IF(K49=0,0,IF(E49&gt;0,(K49/E16)*N14,IF(K49=0,0,IF(F49&gt;0,(K49/E16)*N14,IF(K49=0,0,IF(G49&gt;0,(K49/E16)*N14,IF(K49=0,0,IF(H49&gt;0,(K49/E16)*N14,0))))))))</f>
        <v>0</v>
      </c>
      <c r="O49" s="117" t="str">
        <f t="shared" si="1"/>
        <v/>
      </c>
      <c r="P49" s="118">
        <f>IF(E49&gt;0,(N49/1000)/E16*N14,IF(F49&gt;0,N49,IF(G49&gt;0,N49/100,IF(H49&gt;0,N49/1000,0))))</f>
        <v>0</v>
      </c>
      <c r="Q49" s="132">
        <f>IF(P49=0,0,P49/P59)</f>
        <v>0</v>
      </c>
      <c r="R49" s="120">
        <f>IF(K49=0,0,IF(I49&gt;0,(K49/1000/E16)*N14,0))</f>
        <v>0</v>
      </c>
      <c r="S49" s="121">
        <f>IF(R49=0,0,R49/R59)</f>
        <v>0</v>
      </c>
      <c r="T49" s="133"/>
      <c r="U49" s="123">
        <f t="shared" si="2"/>
        <v>0</v>
      </c>
      <c r="V49" s="105">
        <v>1</v>
      </c>
      <c r="W49" s="124" t="str">
        <f>IF(ISBLANK(X49),"",LARGE(W11:W48,1)+1)</f>
        <v/>
      </c>
      <c r="X49" s="46"/>
      <c r="Y49" s="46"/>
      <c r="Z49" s="46"/>
      <c r="AA49" s="46"/>
      <c r="AB49" s="46"/>
      <c r="AC49" s="46"/>
      <c r="AD49" s="46"/>
      <c r="AE49" s="46"/>
      <c r="AF49" s="45" t="str">
        <f>IF(ISBLANK(AG49),"",LARGE(AF11:AF48,1)+1)</f>
        <v/>
      </c>
      <c r="AG49" s="46"/>
      <c r="AH49" s="46"/>
      <c r="AI49" s="46"/>
      <c r="AJ49" s="46"/>
      <c r="AK49" s="46"/>
      <c r="AL49" s="46"/>
      <c r="AM49" s="46"/>
      <c r="AN49" s="50"/>
      <c r="AP49" s="144"/>
      <c r="AQ49" s="42"/>
      <c r="AR49" s="42"/>
      <c r="AS49" s="42"/>
      <c r="AT49" s="42"/>
      <c r="AU49" s="42"/>
      <c r="AV49" s="104"/>
      <c r="AW49" s="5"/>
      <c r="BA49" s="162" t="s">
        <v>154</v>
      </c>
      <c r="BB49" s="162" t="s">
        <v>155</v>
      </c>
      <c r="BC49" s="148"/>
    </row>
    <row r="50" spans="1:55" ht="15.75" customHeight="1" x14ac:dyDescent="0.25">
      <c r="A50" s="112"/>
      <c r="C50" s="105">
        <v>1</v>
      </c>
      <c r="D50" s="129"/>
      <c r="E50" s="107"/>
      <c r="F50" s="108"/>
      <c r="G50" s="130"/>
      <c r="H50" s="131"/>
      <c r="I50" s="111"/>
      <c r="J50" s="112"/>
      <c r="K50" s="113">
        <f t="shared" si="0"/>
        <v>0</v>
      </c>
      <c r="L50" s="114">
        <f>IF(ISTEXT(D50),D50,IF(ISBLANK(D50),0,(D50/E16*N14)))</f>
        <v>0</v>
      </c>
      <c r="M50" s="115"/>
      <c r="N50" s="116">
        <f>IF(K50=0,0,IF(E50&gt;0,(K50/E16)*N14,IF(K50=0,0,IF(F50&gt;0,(K50/E16)*N14,IF(K50=0,0,IF(G50&gt;0,(K50/E16)*N14,IF(K50=0,0,IF(H50&gt;0,(K50/E16)*N14,0))))))))</f>
        <v>0</v>
      </c>
      <c r="O50" s="117" t="str">
        <f t="shared" si="1"/>
        <v/>
      </c>
      <c r="P50" s="118">
        <f>IF(E50&gt;0,(N50/1000)/E16*N14,IF(F50&gt;0,N50,IF(G50&gt;0,N50/100,IF(H50&gt;0,N50/1000,0))))</f>
        <v>0</v>
      </c>
      <c r="Q50" s="132">
        <f>IF(P50=0,0,P50/P59)</f>
        <v>0</v>
      </c>
      <c r="R50" s="120">
        <f>IF(K50=0,0,IF(I50&gt;0,(K50/1000/E16)*N14,0))</f>
        <v>0</v>
      </c>
      <c r="S50" s="121">
        <f>IF(R50=0,0,R50/R59)</f>
        <v>0</v>
      </c>
      <c r="T50" s="133"/>
      <c r="U50" s="123">
        <f t="shared" si="2"/>
        <v>0</v>
      </c>
      <c r="V50" s="105">
        <v>1</v>
      </c>
      <c r="W50" s="124" t="str">
        <f>IF(ISBLANK(X50),"",LARGE(W11:W49,1)+1)</f>
        <v/>
      </c>
      <c r="X50" s="46"/>
      <c r="Y50" s="46"/>
      <c r="Z50" s="46"/>
      <c r="AA50" s="46"/>
      <c r="AB50" s="46"/>
      <c r="AC50" s="46"/>
      <c r="AD50" s="46"/>
      <c r="AE50" s="46"/>
      <c r="AF50" s="45" t="str">
        <f>IF(ISBLANK(AG50),"",LARGE(AF11:AF49,1)+1)</f>
        <v/>
      </c>
      <c r="AG50" s="46"/>
      <c r="AH50" s="46"/>
      <c r="AI50" s="46"/>
      <c r="AJ50" s="46"/>
      <c r="AK50" s="46"/>
      <c r="AL50" s="46"/>
      <c r="AM50" s="46"/>
      <c r="AN50" s="50"/>
      <c r="AP50" s="180" t="s">
        <v>156</v>
      </c>
      <c r="AQ50" s="42"/>
      <c r="AR50" s="42"/>
      <c r="AS50" s="42"/>
      <c r="AT50" s="42"/>
      <c r="AU50" s="42"/>
      <c r="AV50" s="104"/>
      <c r="AW50" s="5"/>
      <c r="BA50" s="162" t="s">
        <v>157</v>
      </c>
      <c r="BB50" s="162" t="s">
        <v>158</v>
      </c>
      <c r="BC50" s="148"/>
    </row>
    <row r="51" spans="1:55" ht="18.75" customHeight="1" x14ac:dyDescent="0.25">
      <c r="A51" s="112"/>
      <c r="C51" s="105">
        <v>1</v>
      </c>
      <c r="D51" s="129"/>
      <c r="E51" s="107"/>
      <c r="F51" s="108"/>
      <c r="G51" s="130"/>
      <c r="H51" s="131"/>
      <c r="I51" s="111"/>
      <c r="J51" s="112"/>
      <c r="K51" s="113">
        <f t="shared" si="0"/>
        <v>0</v>
      </c>
      <c r="L51" s="114">
        <f>IF(ISTEXT(D51),D51,IF(ISBLANK(D51),0,(D51/E16*N14)))</f>
        <v>0</v>
      </c>
      <c r="M51" s="115"/>
      <c r="N51" s="116">
        <f>IF(K51=0,0,IF(E51&gt;0,(K51/E16)*N14,IF(K51=0,0,IF(F51&gt;0,(K51/E16)*N14,IF(K51=0,0,IF(G51&gt;0,(K51/E16)*N14,IF(K51=0,0,IF(H51&gt;0,(K51/E16)*N14,0))))))))</f>
        <v>0</v>
      </c>
      <c r="O51" s="117" t="str">
        <f t="shared" si="1"/>
        <v/>
      </c>
      <c r="P51" s="118">
        <f>IF(E51&gt;0,(N51/1000)/E16*N14,IF(F51&gt;0,N51,IF(G51&gt;0,N51/100,IF(H51&gt;0,N51/1000,0))))</f>
        <v>0</v>
      </c>
      <c r="Q51" s="132">
        <f>IF(P51=0,0,P51/P59)</f>
        <v>0</v>
      </c>
      <c r="R51" s="120">
        <f>IF(K51=0,0,IF(I51&gt;0,(K51/1000/E16)*N14,0))</f>
        <v>0</v>
      </c>
      <c r="S51" s="121">
        <f>IF(R51=0,0,R51/R59)</f>
        <v>0</v>
      </c>
      <c r="T51" s="133"/>
      <c r="U51" s="123">
        <f t="shared" si="2"/>
        <v>0</v>
      </c>
      <c r="V51" s="105">
        <v>1</v>
      </c>
      <c r="W51" s="124" t="str">
        <f>IF(ISBLANK(X51),"",LARGE(W11:W50,1)+1)</f>
        <v/>
      </c>
      <c r="X51" s="46"/>
      <c r="Y51" s="46"/>
      <c r="Z51" s="46"/>
      <c r="AA51" s="46"/>
      <c r="AB51" s="46"/>
      <c r="AC51" s="46"/>
      <c r="AD51" s="46"/>
      <c r="AE51" s="46"/>
      <c r="AF51" s="45" t="str">
        <f>IF(ISBLANK(AG51),"",LARGE(AF11:AF50,1)+1)</f>
        <v/>
      </c>
      <c r="AG51" s="46"/>
      <c r="AH51" s="46"/>
      <c r="AI51" s="46"/>
      <c r="AJ51" s="46"/>
      <c r="AK51" s="46"/>
      <c r="AL51" s="46"/>
      <c r="AM51" s="46"/>
      <c r="AN51" s="50"/>
      <c r="AP51" s="170" t="s">
        <v>58</v>
      </c>
      <c r="AQ51" s="181" t="s">
        <v>63</v>
      </c>
      <c r="AR51" s="171" t="s">
        <v>55</v>
      </c>
      <c r="AS51" s="182"/>
      <c r="AT51" s="183" t="s">
        <v>66</v>
      </c>
      <c r="AU51" s="173" t="s">
        <v>68</v>
      </c>
      <c r="AV51" s="174" t="s">
        <v>69</v>
      </c>
      <c r="AW51" s="5"/>
      <c r="BA51" s="162" t="s">
        <v>159</v>
      </c>
      <c r="BB51" s="162" t="s">
        <v>160</v>
      </c>
      <c r="BC51" s="148"/>
    </row>
    <row r="52" spans="1:55" ht="18.75" customHeight="1" x14ac:dyDescent="0.25">
      <c r="A52" s="112"/>
      <c r="C52" s="105">
        <v>1</v>
      </c>
      <c r="D52" s="129"/>
      <c r="E52" s="107"/>
      <c r="F52" s="108"/>
      <c r="G52" s="130"/>
      <c r="H52" s="131"/>
      <c r="I52" s="111"/>
      <c r="J52" s="112"/>
      <c r="K52" s="113">
        <f t="shared" si="0"/>
        <v>0</v>
      </c>
      <c r="L52" s="114">
        <f>IF(ISTEXT(D52),D52,IF(ISBLANK(D52),0,(D52/E16*N14)))</f>
        <v>0</v>
      </c>
      <c r="M52" s="115"/>
      <c r="N52" s="116">
        <f>IF(K52=0,0,IF(E52&gt;0,(K52/E16)*N14,IF(K52=0,0,IF(F52&gt;0,(K52/E16)*N14,IF(K52=0,0,IF(G52&gt;0,(K52/E16)*N14,IF(K52=0,0,IF(H52&gt;0,(K52/E16)*N14,0))))))))</f>
        <v>0</v>
      </c>
      <c r="O52" s="117" t="str">
        <f t="shared" si="1"/>
        <v/>
      </c>
      <c r="P52" s="118">
        <f>IF(E52&gt;0,(N52/1000)/E16*N14,IF(F52&gt;0,N52,IF(G52&gt;0,N52/100,IF(H52&gt;0,N52/1000,0))))</f>
        <v>0</v>
      </c>
      <c r="Q52" s="132">
        <f>IF(P52=0,0,P52/P59)</f>
        <v>0</v>
      </c>
      <c r="R52" s="120">
        <f>IF(K52=0,0,IF(I52&gt;0,(K52/1000/E16)*N14,0))</f>
        <v>0</v>
      </c>
      <c r="S52" s="121">
        <f>IF(R52=0,0,R52/R59)</f>
        <v>0</v>
      </c>
      <c r="T52" s="133"/>
      <c r="U52" s="123">
        <f t="shared" si="2"/>
        <v>0</v>
      </c>
      <c r="V52" s="105">
        <v>1</v>
      </c>
      <c r="W52" s="124" t="str">
        <f>IF(ISBLANK(X52),"",LARGE(W11:W51,1)+1)</f>
        <v/>
      </c>
      <c r="X52" s="46"/>
      <c r="Y52" s="46"/>
      <c r="Z52" s="46"/>
      <c r="AA52" s="46"/>
      <c r="AB52" s="46"/>
      <c r="AC52" s="46"/>
      <c r="AD52" s="46"/>
      <c r="AE52" s="46"/>
      <c r="AF52" s="45" t="str">
        <f>IF(ISBLANK(AG52),"",LARGE(AF11:AF51,1)+1)</f>
        <v/>
      </c>
      <c r="AG52" s="46"/>
      <c r="AH52" s="46"/>
      <c r="AI52" s="46"/>
      <c r="AJ52" s="46"/>
      <c r="AK52" s="46"/>
      <c r="AL52" s="46"/>
      <c r="AM52" s="46"/>
      <c r="AN52" s="50"/>
      <c r="AP52" s="175">
        <v>2</v>
      </c>
      <c r="AQ52" s="184">
        <v>50</v>
      </c>
      <c r="AR52" s="177" t="s">
        <v>93</v>
      </c>
      <c r="AS52" s="177"/>
      <c r="AT52" s="185">
        <f>(AQ52*AP52)/1000</f>
        <v>0.1</v>
      </c>
      <c r="AU52" s="186">
        <v>1</v>
      </c>
      <c r="AV52" s="187">
        <f>AT52*AU52</f>
        <v>0.1</v>
      </c>
      <c r="AW52" s="5"/>
      <c r="BA52" s="162" t="s">
        <v>161</v>
      </c>
      <c r="BB52" s="162" t="s">
        <v>162</v>
      </c>
      <c r="BC52" s="148"/>
    </row>
    <row r="53" spans="1:55" ht="18.75" customHeight="1" x14ac:dyDescent="0.25">
      <c r="A53" s="112"/>
      <c r="C53" s="105">
        <v>1</v>
      </c>
      <c r="D53" s="129"/>
      <c r="E53" s="107"/>
      <c r="F53" s="108"/>
      <c r="G53" s="130"/>
      <c r="H53" s="131"/>
      <c r="I53" s="111"/>
      <c r="J53" s="112"/>
      <c r="K53" s="113">
        <f t="shared" si="0"/>
        <v>0</v>
      </c>
      <c r="L53" s="114">
        <f>IF(ISTEXT(D53),D53,IF(ISBLANK(D53),0,(D53/E16*N14)))</f>
        <v>0</v>
      </c>
      <c r="M53" s="115"/>
      <c r="N53" s="116">
        <f>IF(K53=0,0,IF(E53&gt;0,(K53/E16)*N14,IF(K53=0,0,IF(F53&gt;0,(K53/E16)*N14,IF(K53=0,0,IF(G53&gt;0,(K53/E16)*N14,IF(K53=0,0,IF(H53&gt;0,(K53/E16)*N14,0))))))))</f>
        <v>0</v>
      </c>
      <c r="O53" s="117" t="str">
        <f t="shared" si="1"/>
        <v/>
      </c>
      <c r="P53" s="118">
        <f>IF(E53&gt;0,(N53/1000)/E16*N14,IF(F53&gt;0,N53,IF(G53&gt;0,N53/100,IF(H53&gt;0,N53/1000,0))))</f>
        <v>0</v>
      </c>
      <c r="Q53" s="132">
        <f>IF(P53=0,0,P53/P59)</f>
        <v>0</v>
      </c>
      <c r="R53" s="120">
        <f>IF(K53=0,0,IF(I53&gt;0,(K53/1000/E16)*N14,0))</f>
        <v>0</v>
      </c>
      <c r="S53" s="121">
        <f>IF(R53=0,0,R53/R59)</f>
        <v>0</v>
      </c>
      <c r="T53" s="133"/>
      <c r="U53" s="123">
        <f t="shared" si="2"/>
        <v>0</v>
      </c>
      <c r="V53" s="105">
        <v>1</v>
      </c>
      <c r="W53" s="124" t="str">
        <f>IF(ISBLANK(X53),"",LARGE(W11:W52,1)+1)</f>
        <v/>
      </c>
      <c r="X53" s="46"/>
      <c r="Y53" s="46"/>
      <c r="Z53" s="46"/>
      <c r="AA53" s="46"/>
      <c r="AB53" s="46"/>
      <c r="AC53" s="46"/>
      <c r="AD53" s="46"/>
      <c r="AE53" s="46"/>
      <c r="AF53" s="45" t="str">
        <f>IF(ISBLANK(AG53),"",LARGE(AF11:AF52,1)+1)</f>
        <v/>
      </c>
      <c r="AG53" s="46"/>
      <c r="AH53" s="46"/>
      <c r="AI53" s="46"/>
      <c r="AJ53" s="46"/>
      <c r="AK53" s="46"/>
      <c r="AL53" s="46"/>
      <c r="AM53" s="46"/>
      <c r="AN53" s="50"/>
      <c r="AP53" s="103"/>
      <c r="AQ53" s="42"/>
      <c r="AR53" s="42"/>
      <c r="AS53" s="42"/>
      <c r="AT53" s="42"/>
      <c r="AU53" s="42"/>
      <c r="AV53" s="104"/>
      <c r="AW53" s="5"/>
      <c r="BA53" s="162" t="s">
        <v>163</v>
      </c>
      <c r="BB53" s="162" t="s">
        <v>164</v>
      </c>
      <c r="BC53" s="148"/>
    </row>
    <row r="54" spans="1:55" ht="15.75" customHeight="1" x14ac:dyDescent="0.25">
      <c r="A54" s="112"/>
      <c r="C54" s="105">
        <v>1</v>
      </c>
      <c r="D54" s="129"/>
      <c r="E54" s="107"/>
      <c r="F54" s="108"/>
      <c r="G54" s="130"/>
      <c r="H54" s="131"/>
      <c r="I54" s="111"/>
      <c r="J54" s="112"/>
      <c r="K54" s="113">
        <f t="shared" si="0"/>
        <v>0</v>
      </c>
      <c r="L54" s="114">
        <f>IF(ISTEXT(D54),D54,IF(ISBLANK(D54),0,(D54/E16*N14)))</f>
        <v>0</v>
      </c>
      <c r="M54" s="115"/>
      <c r="N54" s="116">
        <f>IF(K54=0,0,IF(E54&gt;0,(K54/E16)*N14,IF(K54=0,0,IF(F54&gt;0,(K54/E16)*N14,IF(K54=0,0,IF(G54&gt;0,(K54/E16)*N14,IF(K54=0,0,IF(H54&gt;0,(K54/E16)*N14,0))))))))</f>
        <v>0</v>
      </c>
      <c r="O54" s="117" t="str">
        <f t="shared" si="1"/>
        <v/>
      </c>
      <c r="P54" s="118">
        <f>IF(E54&gt;0,(N54/1000)/E16*N14,IF(F54&gt;0,N54,IF(G54&gt;0,N54/100,IF(H54&gt;0,N54/1000,0))))</f>
        <v>0</v>
      </c>
      <c r="Q54" s="132">
        <f>IF(P54=0,0,P54/P59)</f>
        <v>0</v>
      </c>
      <c r="R54" s="120">
        <f>IF(K54=0,0,IF(I54&gt;0,(K54/1000/E16)*N14,0))</f>
        <v>0</v>
      </c>
      <c r="S54" s="121">
        <f>IF(R54=0,0,R54/R59)</f>
        <v>0</v>
      </c>
      <c r="T54" s="133"/>
      <c r="U54" s="123">
        <f t="shared" si="2"/>
        <v>0</v>
      </c>
      <c r="V54" s="105">
        <v>1</v>
      </c>
      <c r="W54" s="124" t="str">
        <f>IF(ISBLANK(X54),"",LARGE(W11:W53,1)+1)</f>
        <v/>
      </c>
      <c r="X54" s="46"/>
      <c r="Y54" s="46"/>
      <c r="Z54" s="46"/>
      <c r="AA54" s="46"/>
      <c r="AB54" s="46"/>
      <c r="AC54" s="46"/>
      <c r="AD54" s="46"/>
      <c r="AE54" s="46"/>
      <c r="AF54" s="45" t="str">
        <f>IF(ISBLANK(AG54),"",LARGE(AF11:AF53,1)+1)</f>
        <v/>
      </c>
      <c r="AG54" s="46"/>
      <c r="AH54" s="46"/>
      <c r="AI54" s="46"/>
      <c r="AJ54" s="46"/>
      <c r="AK54" s="46"/>
      <c r="AL54" s="46"/>
      <c r="AM54" s="46"/>
      <c r="AN54" s="50"/>
      <c r="AP54" s="144"/>
      <c r="AQ54" s="188" t="s">
        <v>165</v>
      </c>
      <c r="AR54" s="189">
        <v>0.1</v>
      </c>
      <c r="AS54" s="23" t="s">
        <v>166</v>
      </c>
      <c r="AU54" s="42"/>
      <c r="AV54" s="104"/>
      <c r="AW54" s="5"/>
      <c r="BA54" s="162" t="s">
        <v>167</v>
      </c>
      <c r="BB54" s="162" t="s">
        <v>168</v>
      </c>
      <c r="BC54" s="148"/>
    </row>
    <row r="55" spans="1:55" ht="18.75" customHeight="1" x14ac:dyDescent="0.25">
      <c r="A55" s="112"/>
      <c r="C55" s="105">
        <v>1</v>
      </c>
      <c r="D55" s="129"/>
      <c r="E55" s="107"/>
      <c r="F55" s="108"/>
      <c r="G55" s="130"/>
      <c r="H55" s="131"/>
      <c r="I55" s="111"/>
      <c r="J55" s="112"/>
      <c r="K55" s="113">
        <f t="shared" si="0"/>
        <v>0</v>
      </c>
      <c r="L55" s="114">
        <f>IF(ISTEXT(D55),D55,IF(ISBLANK(D55),0,(D55/E16*N14)))</f>
        <v>0</v>
      </c>
      <c r="M55" s="115"/>
      <c r="N55" s="116">
        <f>IF(K55=0,0,IF(E55&gt;0,(K55/E16)*N14,IF(K55=0,0,IF(F55&gt;0,(K55/E16)*N14,IF(K55=0,0,IF(G55&gt;0,(K55/E16)*N14,IF(K55=0,0,IF(H55&gt;0,(K55/E16)*N14,0))))))))</f>
        <v>0</v>
      </c>
      <c r="O55" s="117" t="str">
        <f t="shared" si="1"/>
        <v/>
      </c>
      <c r="P55" s="118">
        <f>IF(E55&gt;0,(N55/1000)/E16*N14,IF(F55&gt;0,N55,IF(G55&gt;0,N55/100,IF(H55&gt;0,N55/1000,0))))</f>
        <v>0</v>
      </c>
      <c r="Q55" s="132">
        <f>IF(P55=0,0,P55/P59)</f>
        <v>0</v>
      </c>
      <c r="R55" s="120">
        <f>IF(K55=0,0,IF(I55&gt;0,(K55/1000/E16)*N14,0))</f>
        <v>0</v>
      </c>
      <c r="S55" s="121">
        <f>IF(R55=0,0,R55/R59)</f>
        <v>0</v>
      </c>
      <c r="T55" s="133"/>
      <c r="U55" s="123">
        <f t="shared" si="2"/>
        <v>0</v>
      </c>
      <c r="V55" s="105">
        <v>1</v>
      </c>
      <c r="W55" s="124" t="str">
        <f>IF(ISBLANK(X55),"",LARGE(W11:W54,1)+1)</f>
        <v/>
      </c>
      <c r="X55" s="46"/>
      <c r="Y55" s="46"/>
      <c r="Z55" s="46"/>
      <c r="AA55" s="46"/>
      <c r="AB55" s="46"/>
      <c r="AC55" s="46"/>
      <c r="AD55" s="46"/>
      <c r="AE55" s="46"/>
      <c r="AF55" s="45" t="str">
        <f>IF(ISBLANK(AG55),"",LARGE(AF11:AF54,1)+1)</f>
        <v/>
      </c>
      <c r="AG55" s="46"/>
      <c r="AH55" s="46"/>
      <c r="AI55" s="46"/>
      <c r="AJ55" s="46"/>
      <c r="AK55" s="46"/>
      <c r="AL55" s="46"/>
      <c r="AM55" s="46"/>
      <c r="AN55" s="50"/>
      <c r="AP55" s="190" t="s">
        <v>169</v>
      </c>
      <c r="AQ55" s="42"/>
      <c r="AR55" s="42"/>
      <c r="AS55" s="42"/>
      <c r="AT55" s="42"/>
      <c r="AU55" s="42"/>
      <c r="AV55" s="104"/>
      <c r="AW55" s="5"/>
      <c r="BA55" s="23"/>
    </row>
    <row r="56" spans="1:55" ht="18.75" customHeight="1" x14ac:dyDescent="0.25">
      <c r="A56" s="112"/>
      <c r="C56" s="105">
        <v>1</v>
      </c>
      <c r="D56" s="129"/>
      <c r="E56" s="107"/>
      <c r="F56" s="108"/>
      <c r="G56" s="130"/>
      <c r="H56" s="131"/>
      <c r="I56" s="111"/>
      <c r="J56" s="112"/>
      <c r="K56" s="113">
        <f t="shared" si="0"/>
        <v>0</v>
      </c>
      <c r="L56" s="114">
        <f>IF(ISTEXT(D56),D56,IF(ISBLANK(D56),0,(D56/E16*N14)))</f>
        <v>0</v>
      </c>
      <c r="M56" s="115"/>
      <c r="N56" s="116">
        <f>IF(K56=0,0,IF(E56&gt;0,(K56/E16)*N14,IF(K56=0,0,IF(F56&gt;0,(K56/E16)*N14,IF(K56=0,0,IF(G56&gt;0,(K56/E16)*N14,IF(K56=0,0,IF(H56&gt;0,(K56/E16)*N14,0))))))))</f>
        <v>0</v>
      </c>
      <c r="O56" s="117" t="str">
        <f t="shared" si="1"/>
        <v/>
      </c>
      <c r="P56" s="118">
        <f>IF(E56&gt;0,(N56/1000)/E16*N14,IF(F56&gt;0,N56,IF(G56&gt;0,N56/100,IF(H56&gt;0,N56/1000,0))))</f>
        <v>0</v>
      </c>
      <c r="Q56" s="132">
        <f>IF(P56=0,0,P56/P59)</f>
        <v>0</v>
      </c>
      <c r="R56" s="120">
        <f>IF(K56=0,0,IF(I56&gt;0,(K56/1000/E16)*N14,0))</f>
        <v>0</v>
      </c>
      <c r="S56" s="121">
        <f>IF(R56=0,0,R56/R59)</f>
        <v>0</v>
      </c>
      <c r="T56" s="133"/>
      <c r="U56" s="123">
        <f t="shared" si="2"/>
        <v>0</v>
      </c>
      <c r="V56" s="105">
        <v>1</v>
      </c>
      <c r="W56" s="124" t="str">
        <f>IF(ISBLANK(X56),"",LARGE(W11:W55,1)+1)</f>
        <v/>
      </c>
      <c r="X56" s="46"/>
      <c r="Y56" s="46"/>
      <c r="Z56" s="46"/>
      <c r="AA56" s="46"/>
      <c r="AB56" s="46"/>
      <c r="AC56" s="46"/>
      <c r="AD56" s="46"/>
      <c r="AE56" s="46"/>
      <c r="AF56" s="45" t="str">
        <f>IF(ISBLANK(AG56),"",LARGE(AF11:AF55,1)+1)</f>
        <v/>
      </c>
      <c r="AG56" s="46"/>
      <c r="AH56" s="46"/>
      <c r="AI56" s="46"/>
      <c r="AJ56" s="46"/>
      <c r="AK56" s="46"/>
      <c r="AL56" s="46"/>
      <c r="AM56" s="46"/>
      <c r="AN56" s="50"/>
      <c r="AP56" s="103" t="s">
        <v>170</v>
      </c>
      <c r="AQ56" s="42"/>
      <c r="AR56" s="42"/>
      <c r="AS56" s="42"/>
      <c r="AT56" s="42"/>
      <c r="AU56" s="42"/>
      <c r="AV56" s="104"/>
      <c r="AW56" s="5"/>
    </row>
    <row r="57" spans="1:55" ht="18.75" customHeight="1" x14ac:dyDescent="0.25">
      <c r="A57" s="112"/>
      <c r="C57" s="105">
        <v>1</v>
      </c>
      <c r="D57" s="129"/>
      <c r="E57" s="107"/>
      <c r="F57" s="108"/>
      <c r="G57" s="130"/>
      <c r="H57" s="131"/>
      <c r="I57" s="111"/>
      <c r="J57" s="112"/>
      <c r="K57" s="113">
        <f t="shared" si="0"/>
        <v>0</v>
      </c>
      <c r="L57" s="114">
        <f>IF(ISTEXT(D57),D57,IF(ISBLANK(D57),0,(D57/E16*N14)))</f>
        <v>0</v>
      </c>
      <c r="M57" s="115"/>
      <c r="N57" s="116">
        <f>IF(K57=0,0,IF(E57&gt;0,(K57/E16)*N14,IF(K57=0,0,IF(F57&gt;0,(K57/E16)*N14,IF(K57=0,0,IF(G57&gt;0,(K57/E16)*N14,IF(K57=0,0,IF(H57&gt;0,(K57/E16)*N14,0))))))))</f>
        <v>0</v>
      </c>
      <c r="O57" s="117" t="str">
        <f t="shared" si="1"/>
        <v/>
      </c>
      <c r="P57" s="118">
        <f>IF(E57&gt;0,(N57/1000)/E16*N14,IF(F57&gt;0,N57,IF(G57&gt;0,N57/100,IF(H57&gt;0,N57/1000,0))))</f>
        <v>0</v>
      </c>
      <c r="Q57" s="132">
        <f>IF(P57=0,0,P57/P59)</f>
        <v>0</v>
      </c>
      <c r="R57" s="120">
        <f>IF(K57=0,0,IF(I57&gt;0,(K57/1000/E16)*N14,0))</f>
        <v>0</v>
      </c>
      <c r="S57" s="121">
        <f>IF(R57=0,0,R57/R59)</f>
        <v>0</v>
      </c>
      <c r="T57" s="133"/>
      <c r="U57" s="123">
        <f t="shared" si="2"/>
        <v>0</v>
      </c>
      <c r="V57" s="105">
        <v>1</v>
      </c>
      <c r="W57" s="124" t="str">
        <f>IF(ISBLANK(X57),"",LARGE(W11:W56,1)+1)</f>
        <v/>
      </c>
      <c r="X57" s="46"/>
      <c r="Y57" s="46"/>
      <c r="Z57" s="46"/>
      <c r="AA57" s="46"/>
      <c r="AB57" s="46"/>
      <c r="AC57" s="46"/>
      <c r="AD57" s="46"/>
      <c r="AE57" s="46"/>
      <c r="AF57" s="45" t="str">
        <f>IF(ISBLANK(AG57),"",LARGE(AF11:AF56,1)+1)</f>
        <v/>
      </c>
      <c r="AG57" s="46"/>
      <c r="AH57" s="46"/>
      <c r="AI57" s="46"/>
      <c r="AJ57" s="46"/>
      <c r="AK57" s="46"/>
      <c r="AL57" s="46"/>
      <c r="AM57" s="46"/>
      <c r="AN57" s="50"/>
      <c r="AP57" s="103"/>
      <c r="AQ57" s="42"/>
      <c r="AR57" s="42"/>
      <c r="AS57" s="42"/>
      <c r="AT57" s="42"/>
      <c r="AU57" s="42"/>
      <c r="AV57" s="104"/>
      <c r="AW57" s="5"/>
    </row>
    <row r="58" spans="1:55" ht="16.5" thickBot="1" x14ac:dyDescent="0.3">
      <c r="A58" s="112"/>
      <c r="C58" s="105">
        <v>1</v>
      </c>
      <c r="D58" s="191"/>
      <c r="E58" s="107"/>
      <c r="F58" s="108"/>
      <c r="G58" s="192"/>
      <c r="H58" s="193"/>
      <c r="I58" s="194"/>
      <c r="J58" s="112"/>
      <c r="K58" s="113">
        <f t="shared" si="0"/>
        <v>0</v>
      </c>
      <c r="L58" s="114">
        <f>IF(ISTEXT(D58),D58,IF(ISBLANK(D58),0,(D58/E16*N14)))</f>
        <v>0</v>
      </c>
      <c r="M58" s="115"/>
      <c r="N58" s="116">
        <f>IF(K58=0,0,IF(E58&gt;0,(K58/E16)*N14,IF(K58=0,0,IF(F58&gt;0,(K58/E16)*N14,IF(K58=0,0,IF(G58&gt;0,(K58/E16)*N14,IF(K58=0,0,IF(H58&gt;0,(K58/E16)*N14,0))))))))</f>
        <v>0</v>
      </c>
      <c r="O58" s="117" t="str">
        <f t="shared" si="1"/>
        <v/>
      </c>
      <c r="P58" s="118">
        <f>IF(E58&gt;0,(N58/1000)/E16*N14,IF(F58&gt;0,N58,IF(G58&gt;0,N58/100,IF(H58&gt;0,N58/1000,0))))</f>
        <v>0</v>
      </c>
      <c r="Q58" s="132">
        <f>IF(P58=0,0,P58/P59)</f>
        <v>0</v>
      </c>
      <c r="R58" s="120">
        <f>IF(K58=0,0,IF(I58&gt;0,(K58/1000/E16)*N14,0))</f>
        <v>0</v>
      </c>
      <c r="S58" s="121">
        <f>IF(R58=0,0,R58/R59)</f>
        <v>0</v>
      </c>
      <c r="T58" s="133"/>
      <c r="U58" s="123">
        <f t="shared" si="2"/>
        <v>0</v>
      </c>
      <c r="V58" s="105">
        <v>1</v>
      </c>
      <c r="W58" s="124" t="str">
        <f>IF(ISBLANK(X58),"",LARGE(W11:W57,1)+1)</f>
        <v/>
      </c>
      <c r="X58" s="46"/>
      <c r="Y58" s="46"/>
      <c r="Z58" s="46"/>
      <c r="AA58" s="46"/>
      <c r="AB58" s="46"/>
      <c r="AC58" s="46"/>
      <c r="AD58" s="46"/>
      <c r="AE58" s="46"/>
      <c r="AF58" s="45" t="str">
        <f>IF(ISBLANK(AG58),"",LARGE(AF11:AF57,1)+1)</f>
        <v/>
      </c>
      <c r="AG58" s="46"/>
      <c r="AH58" s="46"/>
      <c r="AI58" s="46"/>
      <c r="AJ58" s="46"/>
      <c r="AK58" s="46"/>
      <c r="AL58" s="46"/>
      <c r="AM58" s="46"/>
      <c r="AN58" s="50"/>
      <c r="AP58" s="1092" t="s">
        <v>171</v>
      </c>
      <c r="AQ58" s="1093"/>
      <c r="AR58" s="1093"/>
      <c r="AS58" s="1093"/>
      <c r="AT58" s="1093"/>
      <c r="AU58" s="1093"/>
      <c r="AV58" s="1094"/>
      <c r="AW58" s="5"/>
    </row>
    <row r="59" spans="1:55" ht="17.25" thickTop="1" thickBot="1" x14ac:dyDescent="0.3">
      <c r="A59" s="112"/>
      <c r="C59" s="1095"/>
      <c r="D59" s="195" t="s">
        <v>172</v>
      </c>
      <c r="E59" s="196">
        <f>SUM(E19:E58)</f>
        <v>0</v>
      </c>
      <c r="F59" s="197">
        <f>SUM(F19:F58)</f>
        <v>7</v>
      </c>
      <c r="G59" s="197">
        <f>SUM(G19:G58)/1000</f>
        <v>0.05</v>
      </c>
      <c r="H59" s="197">
        <f>SUM(H19:H58)/1000</f>
        <v>0</v>
      </c>
      <c r="I59" s="198">
        <f>SUM(I19:I58)/1000</f>
        <v>0.05</v>
      </c>
      <c r="J59" s="199"/>
      <c r="K59" s="200"/>
      <c r="L59" s="201"/>
      <c r="M59" s="200" t="s">
        <v>173</v>
      </c>
      <c r="N59" s="1097">
        <f>SUM(N19:N58)</f>
        <v>48.857142857142861</v>
      </c>
      <c r="O59" s="1097"/>
      <c r="P59" s="197">
        <f>SUM(P19:P58)</f>
        <v>6.428571428571427</v>
      </c>
      <c r="Q59" s="202">
        <f>SUM(Q19:Q58)</f>
        <v>1</v>
      </c>
      <c r="R59" s="203">
        <f>SUM(R19:R58)</f>
        <v>8.5714285714285715E-2</v>
      </c>
      <c r="S59" s="204"/>
      <c r="T59" s="204"/>
      <c r="U59" s="205"/>
      <c r="V59" s="1098"/>
      <c r="W59" s="124" t="str">
        <f>IF(ISBLANK(X59),"",LARGE(W11:W58,1)+1)</f>
        <v/>
      </c>
      <c r="X59" s="46"/>
      <c r="Y59" s="46"/>
      <c r="Z59" s="46"/>
      <c r="AA59" s="46"/>
      <c r="AB59" s="46"/>
      <c r="AC59" s="46"/>
      <c r="AD59" s="46"/>
      <c r="AE59" s="46"/>
      <c r="AF59" s="45" t="str">
        <f>IF(ISBLANK(AG59),"",LARGE(AF11:AF58,1)+1)</f>
        <v/>
      </c>
      <c r="AG59" s="46"/>
      <c r="AH59" s="46"/>
      <c r="AI59" s="46"/>
      <c r="AJ59" s="46"/>
      <c r="AK59" s="46"/>
      <c r="AL59" s="46"/>
      <c r="AM59" s="46"/>
      <c r="AN59" s="50"/>
      <c r="AP59" s="206" t="s">
        <v>174</v>
      </c>
      <c r="AQ59" s="207"/>
      <c r="AR59" s="207"/>
      <c r="AS59" s="207"/>
      <c r="AT59" s="207"/>
      <c r="AU59" s="207"/>
      <c r="AV59" s="208"/>
      <c r="AW59" s="5"/>
    </row>
    <row r="60" spans="1:55" ht="21.75" thickTop="1" x14ac:dyDescent="0.25">
      <c r="A60" s="112"/>
      <c r="C60" s="1095"/>
      <c r="D60" s="209" t="s">
        <v>174</v>
      </c>
      <c r="E60" s="210"/>
      <c r="F60" s="211"/>
      <c r="G60" s="212"/>
      <c r="H60" s="212"/>
      <c r="I60" s="213" t="s">
        <v>175</v>
      </c>
      <c r="J60" s="214" t="s">
        <v>176</v>
      </c>
      <c r="K60" s="215"/>
      <c r="L60" s="209" t="s">
        <v>177</v>
      </c>
      <c r="M60" s="215"/>
      <c r="N60" s="216"/>
      <c r="O60" s="216"/>
      <c r="P60" s="212"/>
      <c r="Q60" s="217"/>
      <c r="R60" s="218"/>
      <c r="S60" s="213" t="s">
        <v>175</v>
      </c>
      <c r="T60" s="214" t="s">
        <v>178</v>
      </c>
      <c r="U60" s="219"/>
      <c r="V60" s="1098"/>
      <c r="W60" s="124" t="str">
        <f>IF(ISBLANK(X60),"",LARGE(W11:W59,1)+1)</f>
        <v/>
      </c>
      <c r="X60" s="46"/>
      <c r="Y60" s="46"/>
      <c r="Z60" s="46"/>
      <c r="AA60" s="46"/>
      <c r="AB60" s="46"/>
      <c r="AC60" s="46"/>
      <c r="AD60" s="46"/>
      <c r="AE60" s="46"/>
      <c r="AF60" s="45" t="str">
        <f>IF(ISBLANK(AG60),"",LARGE(AF11:AF59,1)+1)</f>
        <v/>
      </c>
      <c r="AG60" s="46"/>
      <c r="AH60" s="46"/>
      <c r="AI60" s="46"/>
      <c r="AJ60" s="46"/>
      <c r="AK60" s="46"/>
      <c r="AL60" s="46"/>
      <c r="AM60" s="46"/>
      <c r="AN60" s="50"/>
      <c r="AP60" s="103"/>
      <c r="AQ60" s="42"/>
      <c r="AR60" s="42"/>
      <c r="AS60" s="42"/>
      <c r="AT60" s="42"/>
      <c r="AU60" s="42"/>
      <c r="AV60" s="104"/>
      <c r="AW60" s="5"/>
    </row>
    <row r="61" spans="1:55" ht="18.75" customHeight="1" x14ac:dyDescent="0.25">
      <c r="A61" s="112"/>
      <c r="C61" s="1095"/>
      <c r="D61" s="220" t="s">
        <v>179</v>
      </c>
      <c r="E61" s="220"/>
      <c r="F61" s="220"/>
      <c r="J61" s="221"/>
      <c r="K61" s="222"/>
      <c r="L61" s="220"/>
      <c r="M61" s="220"/>
      <c r="N61" s="220"/>
      <c r="O61" s="220"/>
      <c r="P61" s="220"/>
      <c r="Q61" s="220"/>
      <c r="R61" s="223"/>
      <c r="S61" s="223" t="s">
        <v>180</v>
      </c>
      <c r="T61" s="224"/>
      <c r="U61" s="225">
        <f>SUM(U19:U58)</f>
        <v>9.9428571428571413</v>
      </c>
      <c r="V61" s="1098"/>
      <c r="W61" s="124" t="str">
        <f>IF(ISBLANK(X61),"",LARGE(W11:W60,1)+1)</f>
        <v/>
      </c>
      <c r="X61" s="46"/>
      <c r="Y61" s="46"/>
      <c r="Z61" s="46"/>
      <c r="AA61" s="46"/>
      <c r="AB61" s="46"/>
      <c r="AC61" s="46"/>
      <c r="AD61" s="46"/>
      <c r="AE61" s="46"/>
      <c r="AF61" s="45" t="str">
        <f>IF(ISBLANK(AG61),"",LARGE(AF11:AF60,1)+1)</f>
        <v/>
      </c>
      <c r="AG61" s="46"/>
      <c r="AH61" s="46"/>
      <c r="AI61" s="46"/>
      <c r="AJ61" s="46"/>
      <c r="AK61" s="46"/>
      <c r="AL61" s="46"/>
      <c r="AM61" s="46"/>
      <c r="AN61" s="50"/>
      <c r="AP61" s="226" t="s">
        <v>181</v>
      </c>
      <c r="AQ61" s="227"/>
      <c r="AR61" s="227"/>
      <c r="AS61" s="227"/>
      <c r="AT61" s="227"/>
      <c r="AU61" s="227"/>
      <c r="AV61" s="228"/>
      <c r="AW61" s="5"/>
    </row>
    <row r="62" spans="1:55" ht="18.75" x14ac:dyDescent="0.25">
      <c r="A62" s="112"/>
      <c r="C62" s="1095"/>
      <c r="D62" s="229">
        <v>1</v>
      </c>
      <c r="E62" s="229"/>
      <c r="F62" s="229"/>
      <c r="G62" s="230">
        <f>D62*10</f>
        <v>10</v>
      </c>
      <c r="H62" s="231">
        <f>D62*100</f>
        <v>100</v>
      </c>
      <c r="I62" s="232">
        <f>D62*1000</f>
        <v>1000</v>
      </c>
      <c r="J62" s="233">
        <f>I62</f>
        <v>1000</v>
      </c>
      <c r="K62" s="222"/>
      <c r="L62" s="1100">
        <f>J62/1000</f>
        <v>1</v>
      </c>
      <c r="M62" s="1100"/>
      <c r="N62" s="222"/>
      <c r="O62" s="222"/>
      <c r="P62" s="222"/>
      <c r="Q62" s="222"/>
      <c r="R62" s="188"/>
      <c r="S62" s="188" t="s">
        <v>165</v>
      </c>
      <c r="T62" s="189">
        <v>0.1</v>
      </c>
      <c r="U62" s="234">
        <f>U61*T62</f>
        <v>0.99428571428571422</v>
      </c>
      <c r="V62" s="1098"/>
      <c r="W62" s="124" t="str">
        <f>IF(ISBLANK(X62),"",LARGE(W11:W61,1)+1)</f>
        <v/>
      </c>
      <c r="X62" s="46"/>
      <c r="Y62" s="46"/>
      <c r="Z62" s="46"/>
      <c r="AA62" s="46"/>
      <c r="AB62" s="46"/>
      <c r="AC62" s="46"/>
      <c r="AD62" s="46"/>
      <c r="AE62" s="46"/>
      <c r="AF62" s="45" t="str">
        <f>IF(ISBLANK(AG62),"",LARGE(AF11:AF61,1)+1)</f>
        <v/>
      </c>
      <c r="AG62" s="46"/>
      <c r="AH62" s="46"/>
      <c r="AI62" s="46"/>
      <c r="AJ62" s="46"/>
      <c r="AK62" s="46"/>
      <c r="AL62" s="46"/>
      <c r="AM62" s="46"/>
      <c r="AN62" s="50"/>
      <c r="AP62" s="235" t="s">
        <v>182</v>
      </c>
      <c r="AQ62" s="236"/>
      <c r="AR62" s="236"/>
      <c r="AS62" s="236"/>
      <c r="AT62" s="236"/>
      <c r="AU62" s="236"/>
      <c r="AV62" s="146"/>
      <c r="AW62" s="5"/>
    </row>
    <row r="63" spans="1:55" ht="18.75" x14ac:dyDescent="0.25">
      <c r="A63" s="112"/>
      <c r="C63" s="1095"/>
      <c r="D63" s="237">
        <v>10</v>
      </c>
      <c r="E63" s="237"/>
      <c r="F63" s="237"/>
      <c r="G63" s="238">
        <f>D63/10</f>
        <v>1</v>
      </c>
      <c r="H63" s="231">
        <f>D63*10</f>
        <v>100</v>
      </c>
      <c r="I63" s="232">
        <f>D63*100</f>
        <v>1000</v>
      </c>
      <c r="J63" s="233">
        <f>D63*100</f>
        <v>1000</v>
      </c>
      <c r="K63" s="222"/>
      <c r="L63" s="1100">
        <f>J63/1000</f>
        <v>1</v>
      </c>
      <c r="M63" s="1100"/>
      <c r="N63" s="222"/>
      <c r="O63" s="222"/>
      <c r="P63" s="222"/>
      <c r="Q63" s="222"/>
      <c r="R63" s="223"/>
      <c r="S63" s="223" t="s">
        <v>183</v>
      </c>
      <c r="T63" s="239"/>
      <c r="U63" s="225">
        <f>(U61+U62)</f>
        <v>10.937142857142856</v>
      </c>
      <c r="V63" s="1098"/>
      <c r="W63" s="124" t="str">
        <f>IF(ISBLANK(X63),"",LARGE(W11:W62,1)+1)</f>
        <v/>
      </c>
      <c r="X63" s="46"/>
      <c r="Y63" s="46"/>
      <c r="Z63" s="46"/>
      <c r="AA63" s="46"/>
      <c r="AB63" s="46"/>
      <c r="AC63" s="46"/>
      <c r="AD63" s="46"/>
      <c r="AE63" s="46"/>
      <c r="AF63" s="45" t="str">
        <f>IF(ISBLANK(AG63),"",LARGE(AF11:AF62,1)+1)</f>
        <v/>
      </c>
      <c r="AG63" s="46"/>
      <c r="AH63" s="46"/>
      <c r="AI63" s="46"/>
      <c r="AJ63" s="46"/>
      <c r="AK63" s="46"/>
      <c r="AL63" s="46"/>
      <c r="AM63" s="46"/>
      <c r="AN63" s="50"/>
      <c r="AP63" s="240" t="s">
        <v>184</v>
      </c>
      <c r="AQ63" s="42"/>
      <c r="AR63" s="42"/>
      <c r="AS63" s="42"/>
      <c r="AT63" s="42"/>
      <c r="AU63" s="42"/>
      <c r="AV63" s="104"/>
      <c r="AW63" s="5"/>
      <c r="BA63" s="23"/>
    </row>
    <row r="64" spans="1:55" ht="18.75" x14ac:dyDescent="0.25">
      <c r="A64" s="112"/>
      <c r="C64" s="1095"/>
      <c r="D64" s="241">
        <v>20</v>
      </c>
      <c r="E64" s="241"/>
      <c r="F64" s="241"/>
      <c r="G64" s="238">
        <f>D64/100</f>
        <v>0.2</v>
      </c>
      <c r="H64" s="231"/>
      <c r="I64" s="232">
        <f>D64*10</f>
        <v>200</v>
      </c>
      <c r="J64" s="233">
        <f>D64*10</f>
        <v>200</v>
      </c>
      <c r="K64" s="222"/>
      <c r="L64" s="1100">
        <f>J64/1000</f>
        <v>0.2</v>
      </c>
      <c r="M64" s="1100"/>
      <c r="N64" s="222"/>
      <c r="O64" s="222"/>
      <c r="P64" s="222"/>
      <c r="Q64" s="222"/>
      <c r="R64" s="223"/>
      <c r="S64" s="223"/>
      <c r="T64" s="239"/>
      <c r="U64" s="225"/>
      <c r="V64" s="1098"/>
      <c r="W64" s="124" t="str">
        <f>IF(ISBLANK(X64),"",LARGE(W11:W63,1)+1)</f>
        <v/>
      </c>
      <c r="X64" s="46"/>
      <c r="Y64" s="46"/>
      <c r="Z64" s="46"/>
      <c r="AA64" s="46"/>
      <c r="AB64" s="46"/>
      <c r="AC64" s="46"/>
      <c r="AD64" s="46"/>
      <c r="AE64" s="46"/>
      <c r="AF64" s="45" t="str">
        <f>IF(ISBLANK(AG64),"",LARGE(AF11:AF63,1)+1)</f>
        <v/>
      </c>
      <c r="AG64" s="46"/>
      <c r="AH64" s="46"/>
      <c r="AI64" s="46"/>
      <c r="AJ64" s="46"/>
      <c r="AK64" s="46"/>
      <c r="AL64" s="46"/>
      <c r="AM64" s="46"/>
      <c r="AN64" s="50"/>
      <c r="AP64" s="242" t="s">
        <v>185</v>
      </c>
      <c r="AQ64" s="1103" t="s">
        <v>185</v>
      </c>
      <c r="AR64" s="1103"/>
      <c r="AS64" s="1103"/>
      <c r="AT64" s="1103"/>
      <c r="AU64" s="1103"/>
      <c r="AV64" s="1104"/>
      <c r="AW64" s="5"/>
    </row>
    <row r="65" spans="1:53" ht="15.75" x14ac:dyDescent="0.25">
      <c r="A65" s="112"/>
      <c r="C65" s="1095"/>
      <c r="D65" s="243">
        <v>100</v>
      </c>
      <c r="E65" s="243"/>
      <c r="F65" s="243"/>
      <c r="G65" s="238">
        <f>D65/1000</f>
        <v>0.1</v>
      </c>
      <c r="H65" s="231">
        <f>D65/10</f>
        <v>10</v>
      </c>
      <c r="I65" s="230"/>
      <c r="J65" s="233">
        <f>D65*10</f>
        <v>1000</v>
      </c>
      <c r="K65" s="222"/>
      <c r="L65" s="1100">
        <f>J65/1000</f>
        <v>1</v>
      </c>
      <c r="M65" s="1100"/>
      <c r="N65" s="222"/>
      <c r="O65" s="222"/>
      <c r="P65" s="222"/>
      <c r="Q65" s="222"/>
      <c r="R65" s="222"/>
      <c r="S65" s="222"/>
      <c r="T65" s="244"/>
      <c r="U65" s="245"/>
      <c r="V65" s="1098"/>
      <c r="W65" s="124" t="str">
        <f>IF(ISBLANK(X65),"",LARGE(W11:W64,1)+1)</f>
        <v/>
      </c>
      <c r="X65" s="46"/>
      <c r="Y65" s="46"/>
      <c r="Z65" s="46"/>
      <c r="AA65" s="46"/>
      <c r="AB65" s="46"/>
      <c r="AC65" s="46"/>
      <c r="AD65" s="46"/>
      <c r="AE65" s="46"/>
      <c r="AF65" s="45" t="str">
        <f>IF(ISBLANK(AG65),"",LARGE(AF11:AF64,1)+1)</f>
        <v/>
      </c>
      <c r="AG65" s="46"/>
      <c r="AH65" s="46"/>
      <c r="AI65" s="46"/>
      <c r="AJ65" s="46"/>
      <c r="AK65" s="46"/>
      <c r="AL65" s="46"/>
      <c r="AM65" s="46"/>
      <c r="AN65" s="50"/>
      <c r="AP65" s="144"/>
      <c r="AQ65" s="1103"/>
      <c r="AR65" s="1103"/>
      <c r="AS65" s="1103"/>
      <c r="AT65" s="1103"/>
      <c r="AU65" s="1103"/>
      <c r="AV65" s="1104"/>
      <c r="AW65" s="5"/>
    </row>
    <row r="66" spans="1:53" ht="18.75" customHeight="1" x14ac:dyDescent="0.25">
      <c r="A66" s="112"/>
      <c r="C66" s="1095"/>
      <c r="D66" s="246"/>
      <c r="E66" s="247"/>
      <c r="F66" s="248"/>
      <c r="G66" s="249"/>
      <c r="H66" s="249"/>
      <c r="I66" s="249"/>
      <c r="J66" s="249"/>
      <c r="K66" s="250"/>
      <c r="L66" s="250"/>
      <c r="M66" s="250"/>
      <c r="N66" s="249"/>
      <c r="O66" s="249"/>
      <c r="P66" s="249"/>
      <c r="Q66" s="249"/>
      <c r="R66" s="249"/>
      <c r="S66" s="249"/>
      <c r="T66" s="249"/>
      <c r="U66" s="251"/>
      <c r="V66" s="1098"/>
      <c r="W66" s="1102" t="s">
        <v>186</v>
      </c>
      <c r="X66" s="252"/>
      <c r="Y66" s="252"/>
      <c r="Z66" s="253"/>
      <c r="AA66" s="253"/>
      <c r="AB66" s="253"/>
      <c r="AC66" s="253"/>
      <c r="AD66" s="254"/>
      <c r="AE66" s="254"/>
      <c r="AF66" s="254"/>
      <c r="AG66" s="253"/>
      <c r="AH66" s="253"/>
      <c r="AI66" s="253"/>
      <c r="AJ66" s="253"/>
      <c r="AK66" s="253"/>
      <c r="AL66" s="253"/>
      <c r="AM66" s="253"/>
      <c r="AN66" s="255"/>
      <c r="AP66" s="1105" t="s">
        <v>187</v>
      </c>
      <c r="AQ66" s="1106"/>
      <c r="AR66" s="1106"/>
      <c r="AS66" s="1106"/>
      <c r="AT66" s="1106"/>
      <c r="AU66" s="1106"/>
      <c r="AV66" s="1107"/>
      <c r="AW66" s="5"/>
      <c r="BA66" s="23"/>
    </row>
    <row r="67" spans="1:53" ht="18.75" customHeight="1" x14ac:dyDescent="0.25">
      <c r="A67" s="256" t="s">
        <v>188</v>
      </c>
      <c r="C67" s="1095"/>
      <c r="D67" s="257"/>
      <c r="E67" s="258" t="s">
        <v>189</v>
      </c>
      <c r="F67" s="285" t="s">
        <v>263</v>
      </c>
      <c r="G67" s="259"/>
      <c r="H67" s="259"/>
      <c r="I67" s="259"/>
      <c r="J67" s="259"/>
      <c r="K67" s="259"/>
      <c r="L67" s="259"/>
      <c r="M67" s="259"/>
      <c r="N67" s="259"/>
      <c r="O67" s="259"/>
      <c r="P67" s="259"/>
      <c r="Q67" s="259"/>
      <c r="R67" s="259"/>
      <c r="S67" s="259"/>
      <c r="T67" s="259"/>
      <c r="U67" s="260"/>
      <c r="V67" s="1098"/>
      <c r="W67" s="1102"/>
      <c r="X67" s="259"/>
      <c r="Y67" s="259"/>
      <c r="Z67" s="259"/>
      <c r="AA67" s="259"/>
      <c r="AB67" s="259"/>
      <c r="AC67" s="259"/>
      <c r="AD67" s="259"/>
      <c r="AE67" s="259"/>
      <c r="AF67" s="259"/>
      <c r="AG67" s="259"/>
      <c r="AH67" s="259"/>
      <c r="AI67" s="259"/>
      <c r="AJ67" s="259"/>
      <c r="AK67" s="259"/>
      <c r="AL67" s="259"/>
      <c r="AM67" s="259"/>
      <c r="AN67" s="260"/>
      <c r="AP67" s="1105"/>
      <c r="AQ67" s="1106"/>
      <c r="AR67" s="1106"/>
      <c r="AS67" s="1106"/>
      <c r="AT67" s="1106"/>
      <c r="AU67" s="1106"/>
      <c r="AV67" s="1107"/>
      <c r="AW67" s="5" t="s">
        <v>190</v>
      </c>
      <c r="BA67" s="23"/>
    </row>
    <row r="68" spans="1:53" ht="15" customHeight="1" x14ac:dyDescent="0.25">
      <c r="A68" s="261">
        <v>20</v>
      </c>
      <c r="C68" s="1095"/>
      <c r="D68" s="262" t="s">
        <v>11</v>
      </c>
      <c r="E68" s="263"/>
      <c r="F68" s="264" t="str">
        <f ca="1">CELL("nomfichier")</f>
        <v>E:\Joël Leboucher\Desktop\[Fiche.Coktail.xlsx]Nota</v>
      </c>
      <c r="G68" s="264"/>
      <c r="H68" s="265"/>
      <c r="I68" s="265"/>
      <c r="J68" s="265"/>
      <c r="K68" s="265"/>
      <c r="L68" s="265"/>
      <c r="M68" s="265"/>
      <c r="N68" s="265"/>
      <c r="O68" s="265"/>
      <c r="P68" s="265"/>
      <c r="Q68" s="265"/>
      <c r="R68" s="265"/>
      <c r="S68" s="265"/>
      <c r="T68" s="265"/>
      <c r="U68" s="266"/>
      <c r="V68" s="1098"/>
      <c r="W68" s="263" t="s">
        <v>11</v>
      </c>
      <c r="X68" s="267"/>
      <c r="Y68" s="267"/>
      <c r="Z68" s="264" t="str">
        <f ca="1">CELL("nomfichier")</f>
        <v>E:\Joël Leboucher\Desktop\[Fiche.Coktail.xlsx]Nota</v>
      </c>
      <c r="AA68" s="265"/>
      <c r="AB68" s="265"/>
      <c r="AC68" s="265"/>
      <c r="AD68" s="265"/>
      <c r="AE68" s="265"/>
      <c r="AF68" s="265"/>
      <c r="AG68" s="265"/>
      <c r="AH68" s="265"/>
      <c r="AI68" s="265"/>
      <c r="AJ68" s="265"/>
      <c r="AK68" s="265"/>
      <c r="AL68" s="265"/>
      <c r="AM68" s="265"/>
      <c r="AN68" s="266"/>
      <c r="AP68" s="1108"/>
      <c r="AQ68" s="1109"/>
      <c r="AR68" s="1109"/>
      <c r="AS68" s="1109"/>
      <c r="AT68" s="1109"/>
      <c r="AU68" s="1109"/>
      <c r="AV68" s="1110"/>
      <c r="AW68" s="5" t="s">
        <v>190</v>
      </c>
    </row>
    <row r="69" spans="1:53" ht="16.5" customHeight="1" thickBot="1" x14ac:dyDescent="0.3">
      <c r="A69" s="268">
        <f>A68*10</f>
        <v>200</v>
      </c>
      <c r="C69" s="1096"/>
      <c r="D69" s="269">
        <v>7</v>
      </c>
      <c r="E69" s="270">
        <v>7</v>
      </c>
      <c r="F69" s="270">
        <v>7</v>
      </c>
      <c r="G69" s="270">
        <v>7</v>
      </c>
      <c r="H69" s="270">
        <v>7</v>
      </c>
      <c r="I69" s="270">
        <v>7</v>
      </c>
      <c r="J69" s="270">
        <v>30</v>
      </c>
      <c r="K69" s="270">
        <v>0.65</v>
      </c>
      <c r="L69" s="270">
        <v>5</v>
      </c>
      <c r="M69" s="270">
        <v>7</v>
      </c>
      <c r="N69" s="270">
        <v>5</v>
      </c>
      <c r="O69" s="270">
        <v>3</v>
      </c>
      <c r="P69" s="270">
        <v>7</v>
      </c>
      <c r="Q69" s="270">
        <v>7</v>
      </c>
      <c r="R69" s="270">
        <v>10</v>
      </c>
      <c r="S69" s="270">
        <v>8</v>
      </c>
      <c r="T69" s="270">
        <v>9</v>
      </c>
      <c r="U69" s="271">
        <v>10</v>
      </c>
      <c r="V69" s="1099"/>
      <c r="W69" s="270">
        <v>7</v>
      </c>
      <c r="X69" s="270">
        <v>7</v>
      </c>
      <c r="Y69" s="270">
        <v>7</v>
      </c>
      <c r="Z69" s="270">
        <v>7</v>
      </c>
      <c r="AA69" s="270">
        <v>7</v>
      </c>
      <c r="AB69" s="270">
        <v>7</v>
      </c>
      <c r="AC69" s="270">
        <v>30</v>
      </c>
      <c r="AD69" s="270">
        <v>0.65</v>
      </c>
      <c r="AE69" s="270">
        <v>5</v>
      </c>
      <c r="AF69" s="270">
        <v>7</v>
      </c>
      <c r="AG69" s="270">
        <v>5</v>
      </c>
      <c r="AH69" s="270">
        <v>3</v>
      </c>
      <c r="AI69" s="270">
        <v>7</v>
      </c>
      <c r="AJ69" s="270">
        <v>7</v>
      </c>
      <c r="AK69" s="270">
        <v>10</v>
      </c>
      <c r="AL69" s="270">
        <v>8</v>
      </c>
      <c r="AM69" s="270">
        <v>9</v>
      </c>
      <c r="AN69" s="271">
        <v>10</v>
      </c>
      <c r="AP69" s="272">
        <v>13</v>
      </c>
      <c r="AQ69" s="273">
        <v>13</v>
      </c>
      <c r="AR69" s="273">
        <v>13</v>
      </c>
      <c r="AS69" s="273">
        <v>13</v>
      </c>
      <c r="AT69" s="273">
        <v>13</v>
      </c>
      <c r="AU69" s="273">
        <v>13</v>
      </c>
      <c r="AV69" s="274">
        <v>13</v>
      </c>
      <c r="AW69" s="5" t="s">
        <v>191</v>
      </c>
    </row>
  </sheetData>
  <mergeCells count="72">
    <mergeCell ref="W66:W67"/>
    <mergeCell ref="AP66:AV68"/>
    <mergeCell ref="AX43:AY44"/>
    <mergeCell ref="AX46:AY47"/>
    <mergeCell ref="AP58:AV58"/>
    <mergeCell ref="AQ64:AV65"/>
    <mergeCell ref="C59:C69"/>
    <mergeCell ref="N59:O59"/>
    <mergeCell ref="V59:V69"/>
    <mergeCell ref="L62:M62"/>
    <mergeCell ref="L63:M63"/>
    <mergeCell ref="L64:M64"/>
    <mergeCell ref="L65:M65"/>
    <mergeCell ref="AX41:AY42"/>
    <mergeCell ref="AP23:AV24"/>
    <mergeCell ref="AX23:AY24"/>
    <mergeCell ref="AX25:AY26"/>
    <mergeCell ref="AX27:AY28"/>
    <mergeCell ref="AX29:AY30"/>
    <mergeCell ref="AX31:AY32"/>
    <mergeCell ref="AX33:AY34"/>
    <mergeCell ref="AP34:AV35"/>
    <mergeCell ref="AX35:AY36"/>
    <mergeCell ref="AX37:AY38"/>
    <mergeCell ref="AX39:AY40"/>
    <mergeCell ref="AX21:AY22"/>
    <mergeCell ref="A13:A15"/>
    <mergeCell ref="AV13:AV14"/>
    <mergeCell ref="AX13:AY14"/>
    <mergeCell ref="N14:O14"/>
    <mergeCell ref="N15:O15"/>
    <mergeCell ref="AU15:AV16"/>
    <mergeCell ref="AX15:AY16"/>
    <mergeCell ref="A16:A17"/>
    <mergeCell ref="D17:I17"/>
    <mergeCell ref="AP17:AV17"/>
    <mergeCell ref="AX17:AY18"/>
    <mergeCell ref="A18:A19"/>
    <mergeCell ref="N18:Q18"/>
    <mergeCell ref="AQ18:AU18"/>
    <mergeCell ref="AX19:AY20"/>
    <mergeCell ref="A10:A12"/>
    <mergeCell ref="C11:C18"/>
    <mergeCell ref="V11:V18"/>
    <mergeCell ref="AX11:AY12"/>
    <mergeCell ref="J12:M13"/>
    <mergeCell ref="N12:O13"/>
    <mergeCell ref="AP12:AV12"/>
    <mergeCell ref="AX7:AY7"/>
    <mergeCell ref="AX8:AY8"/>
    <mergeCell ref="C9:C10"/>
    <mergeCell ref="D9:R10"/>
    <mergeCell ref="S9:T10"/>
    <mergeCell ref="U9:U10"/>
    <mergeCell ref="V9:V10"/>
    <mergeCell ref="W9:AK10"/>
    <mergeCell ref="AL9:AM10"/>
    <mergeCell ref="AN9:AN10"/>
    <mergeCell ref="AP9:AV11"/>
    <mergeCell ref="AX9:AY10"/>
    <mergeCell ref="AM2:AN2"/>
    <mergeCell ref="C2:C6"/>
    <mergeCell ref="D2:S3"/>
    <mergeCell ref="T2:U2"/>
    <mergeCell ref="V2:V6"/>
    <mergeCell ref="W2:AL3"/>
    <mergeCell ref="T3:U5"/>
    <mergeCell ref="AM3:AN5"/>
    <mergeCell ref="M5:S5"/>
    <mergeCell ref="AF5:AL5"/>
    <mergeCell ref="T6:U6"/>
    <mergeCell ref="AM6:AN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34BE5-BDB7-4B0E-A77B-A3F187E7E0B6}">
  <dimension ref="B1:Q193"/>
  <sheetViews>
    <sheetView workbookViewId="0">
      <selection activeCell="B31" sqref="B31"/>
    </sheetView>
  </sheetViews>
  <sheetFormatPr baseColWidth="10" defaultRowHeight="15" x14ac:dyDescent="0.25"/>
  <cols>
    <col min="1" max="1" width="2" customWidth="1"/>
    <col min="2" max="2" width="48" style="23" customWidth="1"/>
    <col min="4" max="9" width="13.7109375" style="23" customWidth="1"/>
    <col min="10" max="10" width="13.7109375" style="2" customWidth="1"/>
    <col min="11" max="11" width="12.7109375" style="2" customWidth="1"/>
    <col min="12" max="17" width="11.42578125" style="2"/>
  </cols>
  <sheetData>
    <row r="1" spans="2:17" x14ac:dyDescent="0.25">
      <c r="B1"/>
      <c r="D1" s="6"/>
      <c r="E1" s="6"/>
      <c r="F1" s="6"/>
      <c r="G1" s="6"/>
      <c r="H1" s="6"/>
      <c r="I1" s="6"/>
      <c r="J1" s="6"/>
      <c r="K1" s="6"/>
      <c r="L1" s="6"/>
      <c r="M1" s="6"/>
      <c r="N1" s="6"/>
      <c r="O1" s="6"/>
      <c r="P1" s="6"/>
      <c r="Q1" s="6"/>
    </row>
    <row r="2" spans="2:17" x14ac:dyDescent="0.25">
      <c r="B2"/>
      <c r="D2" s="15"/>
      <c r="E2" s="15"/>
      <c r="F2" s="16" t="s">
        <v>9</v>
      </c>
      <c r="G2" s="17" t="s">
        <v>10</v>
      </c>
      <c r="H2" s="15"/>
      <c r="I2" s="15"/>
      <c r="J2" s="15"/>
      <c r="K2" s="6"/>
      <c r="L2" s="6"/>
      <c r="M2" s="6"/>
      <c r="N2" s="6"/>
      <c r="O2" s="6"/>
      <c r="P2" s="6"/>
      <c r="Q2" s="6"/>
    </row>
    <row r="3" spans="2:17" x14ac:dyDescent="0.25">
      <c r="B3"/>
      <c r="D3" s="6"/>
      <c r="E3" s="6"/>
      <c r="F3" s="6"/>
      <c r="G3" s="6"/>
      <c r="H3" s="6"/>
      <c r="I3" s="6"/>
      <c r="J3" s="6"/>
      <c r="K3" s="6"/>
      <c r="L3" s="1028" t="s">
        <v>13</v>
      </c>
      <c r="M3" s="1029"/>
      <c r="N3" s="6"/>
      <c r="O3" s="6"/>
      <c r="P3" s="6"/>
      <c r="Q3" s="6"/>
    </row>
    <row r="4" spans="2:17" ht="16.5" thickBot="1" x14ac:dyDescent="0.3">
      <c r="B4"/>
      <c r="D4" s="28"/>
      <c r="E4" s="28"/>
      <c r="F4" s="28"/>
      <c r="G4" s="28" t="str">
        <f ca="1">"Page "&amp;_xlfn.SHEET()&amp;" sur "&amp;_xlfn.SHEETS()</f>
        <v>Page 4 sur 11</v>
      </c>
      <c r="H4" s="28"/>
      <c r="I4" s="29"/>
      <c r="J4" s="29"/>
      <c r="K4" s="5"/>
      <c r="L4" s="1028" t="s">
        <v>14</v>
      </c>
      <c r="M4" s="1029"/>
    </row>
    <row r="5" spans="2:17" x14ac:dyDescent="0.25">
      <c r="B5"/>
      <c r="D5" s="1043" t="s">
        <v>19</v>
      </c>
      <c r="E5" s="1044"/>
      <c r="F5" s="1044"/>
      <c r="G5" s="1044"/>
      <c r="H5" s="1044"/>
      <c r="I5" s="1044"/>
      <c r="J5" s="1045"/>
      <c r="K5" s="5"/>
      <c r="L5" s="1049" t="s">
        <v>20</v>
      </c>
      <c r="M5" s="1049"/>
      <c r="O5" s="31" t="s">
        <v>21</v>
      </c>
    </row>
    <row r="6" spans="2:17" x14ac:dyDescent="0.25">
      <c r="B6"/>
      <c r="D6" s="1046"/>
      <c r="E6" s="1047"/>
      <c r="F6" s="1047"/>
      <c r="G6" s="1047"/>
      <c r="H6" s="1047"/>
      <c r="I6" s="1047"/>
      <c r="J6" s="1048"/>
      <c r="K6" s="5"/>
      <c r="L6" s="1049"/>
      <c r="M6" s="1049"/>
      <c r="O6" s="31"/>
    </row>
    <row r="7" spans="2:17" x14ac:dyDescent="0.25">
      <c r="B7"/>
      <c r="D7" s="1046"/>
      <c r="E7" s="1047"/>
      <c r="F7" s="1047"/>
      <c r="G7" s="1047"/>
      <c r="H7" s="1047"/>
      <c r="I7" s="1047"/>
      <c r="J7" s="1048"/>
      <c r="K7" s="5"/>
      <c r="L7" s="1052" t="s">
        <v>26</v>
      </c>
      <c r="M7" s="1052"/>
      <c r="O7" s="31" t="s">
        <v>27</v>
      </c>
    </row>
    <row r="8" spans="2:17" ht="16.5" thickBot="1" x14ac:dyDescent="0.3">
      <c r="D8" s="1055" t="s">
        <v>31</v>
      </c>
      <c r="E8" s="1056"/>
      <c r="F8" s="1056"/>
      <c r="G8" s="1056"/>
      <c r="H8" s="1056"/>
      <c r="I8" s="1056"/>
      <c r="J8" s="1057"/>
      <c r="K8" s="5"/>
      <c r="L8" s="1052"/>
      <c r="M8" s="1052"/>
      <c r="O8" s="31" t="s">
        <v>32</v>
      </c>
    </row>
    <row r="9" spans="2:17" ht="18.75" x14ac:dyDescent="0.25">
      <c r="B9" s="30" t="s">
        <v>15</v>
      </c>
      <c r="D9" s="51"/>
      <c r="E9" s="52"/>
      <c r="F9" s="52"/>
      <c r="G9" s="52"/>
      <c r="H9" s="52"/>
      <c r="I9" s="53" t="s">
        <v>35</v>
      </c>
      <c r="J9" s="1011" t="s">
        <v>18</v>
      </c>
      <c r="K9" s="5"/>
      <c r="L9" s="1059" t="s">
        <v>36</v>
      </c>
      <c r="M9" s="1059"/>
      <c r="O9" s="31" t="s">
        <v>37</v>
      </c>
    </row>
    <row r="10" spans="2:17" ht="15.75" x14ac:dyDescent="0.25">
      <c r="B10" s="1050" t="s">
        <v>22</v>
      </c>
      <c r="D10" s="51"/>
      <c r="E10" s="52"/>
      <c r="F10" s="52"/>
      <c r="G10" s="52"/>
      <c r="H10" s="52"/>
      <c r="I10" s="53"/>
      <c r="J10" s="1011"/>
      <c r="K10" s="5"/>
      <c r="L10" s="1059"/>
      <c r="M10" s="1059"/>
      <c r="O10" s="31" t="s">
        <v>40</v>
      </c>
    </row>
    <row r="11" spans="2:17" ht="15.75" x14ac:dyDescent="0.25">
      <c r="B11" s="1050"/>
      <c r="D11" s="72"/>
      <c r="E11" s="73"/>
      <c r="F11" s="73"/>
      <c r="G11" s="73"/>
      <c r="H11" s="53" t="s">
        <v>44</v>
      </c>
      <c r="I11" s="1062" t="s">
        <v>17</v>
      </c>
      <c r="J11" s="1063"/>
      <c r="K11" s="5"/>
      <c r="L11" s="1064" t="s">
        <v>45</v>
      </c>
      <c r="M11" s="1064"/>
      <c r="O11" s="31" t="s">
        <v>46</v>
      </c>
    </row>
    <row r="12" spans="2:17" ht="15.75" x14ac:dyDescent="0.25">
      <c r="B12" s="1050"/>
      <c r="D12" s="72"/>
      <c r="E12" s="73"/>
      <c r="F12" s="73"/>
      <c r="G12" s="53"/>
      <c r="H12" s="53"/>
      <c r="I12" s="1062"/>
      <c r="J12" s="1063"/>
      <c r="K12" s="5"/>
      <c r="L12" s="1064"/>
      <c r="M12" s="1064"/>
      <c r="O12" s="31" t="s">
        <v>51</v>
      </c>
    </row>
    <row r="13" spans="2:17" ht="15.75" x14ac:dyDescent="0.25">
      <c r="B13" s="1058" t="s">
        <v>33</v>
      </c>
      <c r="D13" s="1068" t="s">
        <v>55</v>
      </c>
      <c r="E13" s="1069"/>
      <c r="F13" s="1069"/>
      <c r="G13" s="1069"/>
      <c r="H13" s="1069"/>
      <c r="I13" s="1069"/>
      <c r="J13" s="1070"/>
      <c r="K13" s="5"/>
      <c r="L13" s="1071" t="s">
        <v>56</v>
      </c>
      <c r="M13" s="1071"/>
      <c r="O13" s="31"/>
    </row>
    <row r="14" spans="2:17" x14ac:dyDescent="0.25">
      <c r="B14" s="1058"/>
      <c r="D14" s="103"/>
      <c r="E14" s="1074" t="s">
        <v>52</v>
      </c>
      <c r="F14" s="1074"/>
      <c r="G14" s="1074"/>
      <c r="H14" s="1074"/>
      <c r="I14" s="1074"/>
      <c r="J14" s="104"/>
      <c r="K14" s="5"/>
      <c r="L14" s="1071"/>
      <c r="M14" s="1071"/>
      <c r="O14" s="31" t="s">
        <v>70</v>
      </c>
    </row>
    <row r="15" spans="2:17" x14ac:dyDescent="0.25">
      <c r="B15" s="1058"/>
      <c r="D15" s="125" t="s">
        <v>58</v>
      </c>
      <c r="E15" s="90" t="s">
        <v>59</v>
      </c>
      <c r="F15" s="91" t="s">
        <v>60</v>
      </c>
      <c r="G15" s="92" t="s">
        <v>61</v>
      </c>
      <c r="H15" s="93" t="s">
        <v>62</v>
      </c>
      <c r="I15" s="126" t="s">
        <v>63</v>
      </c>
      <c r="J15" s="127" t="s">
        <v>64</v>
      </c>
      <c r="K15" s="5"/>
      <c r="L15" s="1075" t="s">
        <v>72</v>
      </c>
      <c r="M15" s="1075"/>
      <c r="O15" s="31" t="s">
        <v>73</v>
      </c>
    </row>
    <row r="16" spans="2:17" x14ac:dyDescent="0.25">
      <c r="B16" s="1065" t="s">
        <v>47</v>
      </c>
      <c r="D16" s="134" t="s">
        <v>75</v>
      </c>
      <c r="E16" s="135"/>
      <c r="F16" s="136"/>
      <c r="G16" s="137"/>
      <c r="H16" s="138"/>
      <c r="I16" s="139"/>
      <c r="J16" s="140"/>
      <c r="K16" s="5"/>
      <c r="L16" s="1075"/>
      <c r="M16" s="1075"/>
      <c r="O16" s="31" t="s">
        <v>76</v>
      </c>
    </row>
    <row r="17" spans="2:17" x14ac:dyDescent="0.25">
      <c r="B17" s="1065"/>
      <c r="D17" s="141">
        <v>2</v>
      </c>
      <c r="E17" s="107">
        <v>3</v>
      </c>
      <c r="F17" s="108">
        <v>0.5</v>
      </c>
      <c r="G17" s="109">
        <v>30</v>
      </c>
      <c r="H17" s="110">
        <v>60</v>
      </c>
      <c r="I17" s="111">
        <v>25</v>
      </c>
      <c r="J17" s="142" t="s">
        <v>77</v>
      </c>
      <c r="K17" s="5"/>
      <c r="L17" s="1077" t="s">
        <v>78</v>
      </c>
      <c r="M17" s="1077"/>
      <c r="O17" s="31" t="s">
        <v>79</v>
      </c>
    </row>
    <row r="18" spans="2:17" x14ac:dyDescent="0.25">
      <c r="B18" s="1072" t="s">
        <v>57</v>
      </c>
      <c r="D18" s="144"/>
      <c r="E18" s="145" t="s">
        <v>80</v>
      </c>
      <c r="F18" s="145" t="s">
        <v>81</v>
      </c>
      <c r="G18" s="145" t="s">
        <v>82</v>
      </c>
      <c r="H18" s="145" t="s">
        <v>83</v>
      </c>
      <c r="I18" s="145" t="s">
        <v>84</v>
      </c>
      <c r="J18" s="146"/>
      <c r="K18" s="5"/>
      <c r="L18" s="1077"/>
      <c r="M18" s="1077"/>
      <c r="O18" s="31"/>
    </row>
    <row r="19" spans="2:17" x14ac:dyDescent="0.25">
      <c r="B19" s="1072"/>
      <c r="D19" s="1078" t="s">
        <v>85</v>
      </c>
      <c r="E19" s="1079"/>
      <c r="F19" s="1079"/>
      <c r="G19" s="1079"/>
      <c r="H19" s="1079"/>
      <c r="I19" s="1079"/>
      <c r="J19" s="1080"/>
      <c r="K19" s="5"/>
      <c r="L19" s="1081" t="s">
        <v>86</v>
      </c>
      <c r="M19" s="1081"/>
      <c r="O19" s="31" t="s">
        <v>87</v>
      </c>
    </row>
    <row r="20" spans="2:17" x14ac:dyDescent="0.25">
      <c r="B20" s="128"/>
      <c r="D20" s="1078"/>
      <c r="E20" s="1079"/>
      <c r="F20" s="1079"/>
      <c r="G20" s="1079"/>
      <c r="H20" s="1079"/>
      <c r="I20" s="1079"/>
      <c r="J20" s="1080"/>
      <c r="K20" s="5"/>
      <c r="L20" s="1081"/>
      <c r="M20" s="1081"/>
      <c r="O20" s="31" t="s">
        <v>88</v>
      </c>
    </row>
    <row r="21" spans="2:17" ht="15.75" x14ac:dyDescent="0.25">
      <c r="B21" s="112"/>
      <c r="D21" s="103" t="s">
        <v>89</v>
      </c>
      <c r="E21" s="42"/>
      <c r="F21" s="42"/>
      <c r="G21" s="42"/>
      <c r="H21" s="42"/>
      <c r="I21" s="42"/>
      <c r="J21" s="104"/>
      <c r="K21" s="5"/>
      <c r="L21" s="1082" t="s">
        <v>90</v>
      </c>
      <c r="M21" s="1082"/>
      <c r="O21" s="31" t="s">
        <v>91</v>
      </c>
    </row>
    <row r="22" spans="2:17" ht="15.75" x14ac:dyDescent="0.25">
      <c r="B22" s="112"/>
      <c r="D22" s="125" t="s">
        <v>58</v>
      </c>
      <c r="E22" s="98" t="s">
        <v>64</v>
      </c>
      <c r="F22" s="42"/>
      <c r="G22" s="42"/>
      <c r="H22" s="42"/>
      <c r="I22" s="42"/>
      <c r="J22" s="104"/>
      <c r="K22" s="5"/>
      <c r="L22" s="1082"/>
      <c r="M22" s="1082"/>
      <c r="O22" s="31" t="s">
        <v>92</v>
      </c>
    </row>
    <row r="23" spans="2:17" ht="15.75" x14ac:dyDescent="0.25">
      <c r="B23" s="112"/>
      <c r="D23" s="147">
        <v>2</v>
      </c>
      <c r="E23" s="115" t="s">
        <v>93</v>
      </c>
      <c r="F23" s="42"/>
      <c r="G23" s="42"/>
      <c r="H23" s="42"/>
      <c r="I23" s="42"/>
      <c r="J23" s="104"/>
      <c r="K23" s="5"/>
      <c r="L23" s="1083" t="s">
        <v>94</v>
      </c>
      <c r="M23" s="1083"/>
    </row>
    <row r="24" spans="2:17" ht="15.75" x14ac:dyDescent="0.25">
      <c r="B24" s="112"/>
      <c r="D24" s="144" t="s">
        <v>95</v>
      </c>
      <c r="F24" s="42"/>
      <c r="G24" s="42"/>
      <c r="H24" s="42"/>
      <c r="I24" s="42"/>
      <c r="J24" s="104"/>
      <c r="K24" s="5"/>
      <c r="L24" s="1083"/>
      <c r="M24" s="1083"/>
      <c r="O24" s="148" t="s">
        <v>96</v>
      </c>
      <c r="P24" s="148" t="s">
        <v>97</v>
      </c>
      <c r="Q24" s="148"/>
    </row>
    <row r="25" spans="2:17" ht="15.75" x14ac:dyDescent="0.25">
      <c r="B25" s="112"/>
      <c r="D25" s="125" t="s">
        <v>58</v>
      </c>
      <c r="E25" s="94" t="s">
        <v>63</v>
      </c>
      <c r="F25" s="95" t="s">
        <v>64</v>
      </c>
      <c r="G25" s="42"/>
      <c r="H25" s="42"/>
      <c r="I25" s="42"/>
      <c r="J25" s="104"/>
      <c r="K25" s="5"/>
      <c r="L25" s="1084" t="s">
        <v>98</v>
      </c>
      <c r="M25" s="1084"/>
      <c r="O25" s="148" t="s">
        <v>99</v>
      </c>
      <c r="P25" s="148" t="s">
        <v>100</v>
      </c>
      <c r="Q25" s="148"/>
    </row>
    <row r="26" spans="2:17" ht="15.75" x14ac:dyDescent="0.25">
      <c r="B26" s="112"/>
      <c r="D26" s="147">
        <v>2</v>
      </c>
      <c r="E26" s="151">
        <v>50</v>
      </c>
      <c r="F26" s="152" t="s">
        <v>93</v>
      </c>
      <c r="G26" s="42"/>
      <c r="H26" s="42"/>
      <c r="I26" s="42"/>
      <c r="J26" s="104"/>
      <c r="K26" s="5"/>
      <c r="L26" s="1084"/>
      <c r="M26" s="1084"/>
      <c r="O26" s="148" t="s">
        <v>101</v>
      </c>
      <c r="P26" s="148" t="s">
        <v>102</v>
      </c>
      <c r="Q26" s="148"/>
    </row>
    <row r="27" spans="2:17" ht="15.75" x14ac:dyDescent="0.25">
      <c r="B27" s="112"/>
      <c r="D27" s="147">
        <v>3</v>
      </c>
      <c r="E27" s="151">
        <v>20</v>
      </c>
      <c r="F27" s="152" t="s">
        <v>103</v>
      </c>
      <c r="G27" s="42"/>
      <c r="H27" s="42"/>
      <c r="I27" s="42"/>
      <c r="J27" s="104"/>
      <c r="K27" s="5"/>
      <c r="L27" s="1064" t="s">
        <v>104</v>
      </c>
      <c r="M27" s="1064"/>
      <c r="O27" s="148" t="s">
        <v>105</v>
      </c>
      <c r="P27" s="148" t="s">
        <v>106</v>
      </c>
      <c r="Q27" s="148"/>
    </row>
    <row r="28" spans="2:17" ht="15.75" x14ac:dyDescent="0.25">
      <c r="B28" s="112"/>
      <c r="D28" s="103"/>
      <c r="E28" s="42" t="s">
        <v>107</v>
      </c>
      <c r="F28" s="42"/>
      <c r="G28" s="42"/>
      <c r="H28" s="42"/>
      <c r="I28" s="42"/>
      <c r="J28" s="104"/>
      <c r="K28" s="5"/>
      <c r="L28" s="1064"/>
      <c r="M28" s="1064"/>
      <c r="O28" s="148" t="s">
        <v>108</v>
      </c>
      <c r="P28" s="148" t="s">
        <v>109</v>
      </c>
      <c r="Q28" s="148"/>
    </row>
    <row r="29" spans="2:17" ht="15.75" x14ac:dyDescent="0.25">
      <c r="B29" s="112"/>
      <c r="D29" s="103"/>
      <c r="E29" s="42"/>
      <c r="F29" s="42"/>
      <c r="G29" s="42"/>
      <c r="H29" s="42"/>
      <c r="I29" s="42"/>
      <c r="J29" s="104"/>
      <c r="K29" s="5"/>
      <c r="L29" s="1085" t="s">
        <v>110</v>
      </c>
      <c r="M29" s="1085"/>
      <c r="O29" s="148" t="s">
        <v>111</v>
      </c>
      <c r="P29" s="148" t="s">
        <v>112</v>
      </c>
      <c r="Q29" s="148"/>
    </row>
    <row r="30" spans="2:17" ht="15.75" x14ac:dyDescent="0.25">
      <c r="B30" s="112"/>
      <c r="D30" s="1086" t="s">
        <v>113</v>
      </c>
      <c r="E30" s="1087"/>
      <c r="F30" s="1087"/>
      <c r="G30" s="1087"/>
      <c r="H30" s="1087"/>
      <c r="I30" s="1087"/>
      <c r="J30" s="1088"/>
      <c r="K30" s="5"/>
      <c r="L30" s="1085"/>
      <c r="M30" s="1085"/>
      <c r="O30" s="148" t="s">
        <v>114</v>
      </c>
      <c r="P30" s="148" t="s">
        <v>115</v>
      </c>
      <c r="Q30" s="148"/>
    </row>
    <row r="31" spans="2:17" ht="15.75" x14ac:dyDescent="0.25">
      <c r="B31" s="112"/>
      <c r="D31" s="1086"/>
      <c r="E31" s="1087"/>
      <c r="F31" s="1087"/>
      <c r="G31" s="1087"/>
      <c r="H31" s="1087"/>
      <c r="I31" s="1087"/>
      <c r="J31" s="1088"/>
      <c r="K31" s="5"/>
      <c r="L31" s="1089" t="s">
        <v>116</v>
      </c>
      <c r="M31" s="1089"/>
      <c r="O31" s="148" t="s">
        <v>117</v>
      </c>
      <c r="P31" s="148" t="s">
        <v>118</v>
      </c>
      <c r="Q31" s="148"/>
    </row>
    <row r="32" spans="2:17" ht="15.75" x14ac:dyDescent="0.25">
      <c r="B32" s="112"/>
      <c r="D32" s="103"/>
      <c r="E32" s="42"/>
      <c r="F32" s="42"/>
      <c r="G32" s="42"/>
      <c r="H32" s="42"/>
      <c r="I32" s="42"/>
      <c r="J32" s="104"/>
      <c r="L32" s="1089"/>
      <c r="M32" s="1089"/>
      <c r="O32" s="148" t="s">
        <v>119</v>
      </c>
      <c r="P32" s="148" t="s">
        <v>120</v>
      </c>
      <c r="Q32" s="148"/>
    </row>
    <row r="33" spans="2:17" ht="15.75" x14ac:dyDescent="0.25">
      <c r="B33" s="112"/>
      <c r="D33" s="153" t="s">
        <v>41</v>
      </c>
      <c r="H33" s="42"/>
      <c r="I33" s="42"/>
      <c r="J33" s="104"/>
      <c r="L33" s="1090" t="s">
        <v>121</v>
      </c>
      <c r="M33" s="1090"/>
      <c r="O33" s="148" t="s">
        <v>122</v>
      </c>
      <c r="P33" s="148" t="s">
        <v>123</v>
      </c>
      <c r="Q33" s="148"/>
    </row>
    <row r="34" spans="2:17" ht="15.75" x14ac:dyDescent="0.25">
      <c r="B34" s="112"/>
      <c r="D34" s="154">
        <v>20</v>
      </c>
      <c r="E34" s="42"/>
      <c r="F34" s="155">
        <v>35</v>
      </c>
      <c r="G34" s="55" t="s">
        <v>124</v>
      </c>
      <c r="H34" s="42"/>
      <c r="I34" s="42"/>
      <c r="J34" s="104"/>
      <c r="L34" s="1090"/>
      <c r="M34" s="1090"/>
      <c r="O34" s="148" t="s">
        <v>125</v>
      </c>
      <c r="P34" s="148" t="s">
        <v>126</v>
      </c>
      <c r="Q34" s="148"/>
    </row>
    <row r="35" spans="2:17" ht="15.75" x14ac:dyDescent="0.25">
      <c r="B35" s="112"/>
      <c r="D35" s="156"/>
      <c r="E35" s="157" t="s">
        <v>127</v>
      </c>
      <c r="F35" s="157"/>
      <c r="G35" s="157"/>
      <c r="H35" s="157"/>
      <c r="I35" s="157"/>
      <c r="J35" s="158"/>
      <c r="L35" s="1076" t="s">
        <v>128</v>
      </c>
      <c r="M35" s="1076"/>
      <c r="O35" s="148" t="s">
        <v>129</v>
      </c>
      <c r="P35" s="148" t="s">
        <v>130</v>
      </c>
      <c r="Q35" s="148"/>
    </row>
    <row r="36" spans="2:17" ht="15.75" x14ac:dyDescent="0.25">
      <c r="B36" s="112"/>
      <c r="D36" s="159" t="s">
        <v>29</v>
      </c>
      <c r="E36" s="42"/>
      <c r="F36" s="42"/>
      <c r="G36" s="42"/>
      <c r="H36" s="42"/>
      <c r="I36" s="42"/>
      <c r="J36" s="104"/>
      <c r="L36" s="1076"/>
      <c r="M36" s="1076"/>
      <c r="O36" s="148" t="s">
        <v>131</v>
      </c>
      <c r="P36" s="148" t="s">
        <v>132</v>
      </c>
      <c r="Q36" s="148"/>
    </row>
    <row r="37" spans="2:17" ht="15.75" x14ac:dyDescent="0.25">
      <c r="B37" s="112"/>
      <c r="D37" s="160">
        <v>35</v>
      </c>
      <c r="E37" s="161" t="s">
        <v>133</v>
      </c>
      <c r="F37" s="42"/>
      <c r="G37" s="42"/>
      <c r="H37" s="42"/>
      <c r="I37" s="42"/>
      <c r="J37" s="104"/>
      <c r="L37" s="1091" t="s">
        <v>134</v>
      </c>
      <c r="M37" s="1091"/>
      <c r="O37" s="148" t="s">
        <v>135</v>
      </c>
      <c r="P37" s="162" t="s">
        <v>136</v>
      </c>
      <c r="Q37" s="148"/>
    </row>
    <row r="38" spans="2:17" ht="15.75" x14ac:dyDescent="0.25">
      <c r="B38" s="112"/>
      <c r="D38" s="163"/>
      <c r="E38" s="161" t="s">
        <v>137</v>
      </c>
      <c r="F38" s="161"/>
      <c r="G38" s="42"/>
      <c r="H38" s="42"/>
      <c r="I38" s="42"/>
      <c r="J38" s="104"/>
      <c r="L38" s="1091"/>
      <c r="M38" s="1091"/>
      <c r="O38" s="162" t="s">
        <v>138</v>
      </c>
      <c r="P38" s="162" t="s">
        <v>139</v>
      </c>
      <c r="Q38" s="148"/>
    </row>
    <row r="39" spans="2:17" ht="15.75" x14ac:dyDescent="0.25">
      <c r="B39" s="112"/>
      <c r="D39" s="103"/>
      <c r="E39" s="161"/>
      <c r="F39" s="42"/>
      <c r="G39" s="42"/>
      <c r="H39" s="42"/>
      <c r="I39" s="42"/>
      <c r="J39" s="104"/>
      <c r="L39" s="1028" t="s">
        <v>140</v>
      </c>
      <c r="M39" s="1028"/>
      <c r="O39" s="162" t="s">
        <v>141</v>
      </c>
      <c r="P39" s="162" t="s">
        <v>142</v>
      </c>
      <c r="Q39" s="148"/>
    </row>
    <row r="40" spans="2:17" ht="18.75" x14ac:dyDescent="0.25">
      <c r="B40" s="112"/>
      <c r="D40" s="164" t="s">
        <v>30</v>
      </c>
      <c r="E40" s="165"/>
      <c r="F40" s="165"/>
      <c r="G40" s="166">
        <v>20</v>
      </c>
      <c r="H40" s="157" t="s">
        <v>143</v>
      </c>
      <c r="I40" s="167"/>
      <c r="J40" s="104"/>
      <c r="L40" s="1028"/>
      <c r="M40" s="1028"/>
      <c r="O40" s="148"/>
      <c r="P40" s="162" t="s">
        <v>144</v>
      </c>
      <c r="Q40" s="148"/>
    </row>
    <row r="41" spans="2:17" ht="15.75" x14ac:dyDescent="0.25">
      <c r="B41" s="112"/>
      <c r="D41" s="103"/>
      <c r="E41" s="42"/>
      <c r="F41" s="42"/>
      <c r="G41" s="42"/>
      <c r="H41" s="42"/>
      <c r="I41" s="42"/>
      <c r="J41" s="104"/>
      <c r="O41" s="148"/>
      <c r="P41" s="162" t="s">
        <v>145</v>
      </c>
      <c r="Q41" s="148"/>
    </row>
    <row r="42" spans="2:17" ht="15.75" x14ac:dyDescent="0.25">
      <c r="B42" s="112"/>
      <c r="D42" s="168" t="s">
        <v>68</v>
      </c>
      <c r="E42" s="169" t="s">
        <v>146</v>
      </c>
      <c r="F42" s="42"/>
      <c r="G42" s="42"/>
      <c r="H42" s="42"/>
      <c r="I42" s="42"/>
      <c r="J42" s="104"/>
      <c r="L42" s="1028" t="s">
        <v>147</v>
      </c>
      <c r="M42" s="1028"/>
      <c r="O42" s="162" t="s">
        <v>148</v>
      </c>
      <c r="P42" s="162" t="s">
        <v>149</v>
      </c>
      <c r="Q42" s="148"/>
    </row>
    <row r="43" spans="2:17" ht="15.75" x14ac:dyDescent="0.25">
      <c r="B43" s="112"/>
      <c r="D43" s="170" t="s">
        <v>58</v>
      </c>
      <c r="E43" s="169"/>
      <c r="F43" s="171" t="s">
        <v>55</v>
      </c>
      <c r="G43" s="172"/>
      <c r="H43" s="42"/>
      <c r="I43" s="173" t="s">
        <v>68</v>
      </c>
      <c r="J43" s="174" t="s">
        <v>69</v>
      </c>
      <c r="L43" s="1028"/>
      <c r="M43" s="1028"/>
      <c r="O43" s="162" t="s">
        <v>150</v>
      </c>
      <c r="P43" s="162" t="s">
        <v>151</v>
      </c>
      <c r="Q43" s="148"/>
    </row>
    <row r="44" spans="2:17" ht="15.75" x14ac:dyDescent="0.25">
      <c r="B44" s="112"/>
      <c r="D44" s="175">
        <v>2</v>
      </c>
      <c r="E44" s="176"/>
      <c r="F44" s="177" t="s">
        <v>93</v>
      </c>
      <c r="G44" s="177"/>
      <c r="H44" s="176"/>
      <c r="I44" s="178">
        <v>1</v>
      </c>
      <c r="J44" s="179">
        <f>I44*D44</f>
        <v>2</v>
      </c>
      <c r="O44" s="162" t="s">
        <v>152</v>
      </c>
      <c r="P44" s="162" t="s">
        <v>153</v>
      </c>
      <c r="Q44" s="148"/>
    </row>
    <row r="45" spans="2:17" ht="15.75" x14ac:dyDescent="0.25">
      <c r="B45" s="112"/>
      <c r="D45" s="144"/>
      <c r="E45" s="42"/>
      <c r="F45" s="42"/>
      <c r="G45" s="42"/>
      <c r="H45" s="42"/>
      <c r="I45" s="42"/>
      <c r="J45" s="104"/>
      <c r="K45" s="5"/>
      <c r="O45" s="162" t="s">
        <v>154</v>
      </c>
      <c r="P45" s="162" t="s">
        <v>155</v>
      </c>
      <c r="Q45" s="148"/>
    </row>
    <row r="46" spans="2:17" ht="15.75" x14ac:dyDescent="0.25">
      <c r="B46" s="112"/>
      <c r="D46" s="180" t="s">
        <v>156</v>
      </c>
      <c r="E46" s="42"/>
      <c r="F46" s="42"/>
      <c r="G46" s="42"/>
      <c r="H46" s="42"/>
      <c r="I46" s="42"/>
      <c r="J46" s="104"/>
      <c r="K46" s="5"/>
      <c r="O46" s="162" t="s">
        <v>157</v>
      </c>
      <c r="P46" s="162" t="s">
        <v>158</v>
      </c>
      <c r="Q46" s="148"/>
    </row>
    <row r="47" spans="2:17" ht="15.75" x14ac:dyDescent="0.25">
      <c r="B47" s="112"/>
      <c r="D47" s="170" t="s">
        <v>58</v>
      </c>
      <c r="E47" s="181" t="s">
        <v>63</v>
      </c>
      <c r="F47" s="171" t="s">
        <v>55</v>
      </c>
      <c r="G47" s="182"/>
      <c r="H47" s="183" t="s">
        <v>66</v>
      </c>
      <c r="I47" s="173" t="s">
        <v>68</v>
      </c>
      <c r="J47" s="174" t="s">
        <v>69</v>
      </c>
      <c r="K47" s="5"/>
      <c r="O47" s="162" t="s">
        <v>159</v>
      </c>
      <c r="P47" s="162" t="s">
        <v>160</v>
      </c>
      <c r="Q47" s="148"/>
    </row>
    <row r="48" spans="2:17" ht="15.75" x14ac:dyDescent="0.25">
      <c r="B48" s="112"/>
      <c r="D48" s="175">
        <v>2</v>
      </c>
      <c r="E48" s="184">
        <v>50</v>
      </c>
      <c r="F48" s="177" t="s">
        <v>93</v>
      </c>
      <c r="G48" s="177"/>
      <c r="H48" s="185">
        <f>(E48*D48)/1000</f>
        <v>0.1</v>
      </c>
      <c r="I48" s="186">
        <v>1</v>
      </c>
      <c r="J48" s="187">
        <f>H48*I48</f>
        <v>0.1</v>
      </c>
      <c r="K48" s="5"/>
      <c r="O48" s="162" t="s">
        <v>161</v>
      </c>
      <c r="P48" s="162" t="s">
        <v>162</v>
      </c>
      <c r="Q48" s="148"/>
    </row>
    <row r="49" spans="2:17" ht="15.75" x14ac:dyDescent="0.25">
      <c r="B49" s="112"/>
      <c r="D49" s="103"/>
      <c r="E49" s="42"/>
      <c r="F49" s="42"/>
      <c r="G49" s="42"/>
      <c r="H49" s="42"/>
      <c r="I49" s="42"/>
      <c r="J49" s="104"/>
      <c r="K49" s="5"/>
      <c r="O49" s="162" t="s">
        <v>163</v>
      </c>
      <c r="P49" s="162" t="s">
        <v>164</v>
      </c>
      <c r="Q49" s="148"/>
    </row>
    <row r="50" spans="2:17" ht="18.75" x14ac:dyDescent="0.25">
      <c r="B50" s="112"/>
      <c r="D50" s="144"/>
      <c r="E50" s="188" t="s">
        <v>165</v>
      </c>
      <c r="F50" s="189">
        <v>0.1</v>
      </c>
      <c r="G50" s="23" t="s">
        <v>166</v>
      </c>
      <c r="I50" s="42"/>
      <c r="J50" s="104"/>
      <c r="K50" s="5"/>
      <c r="O50" s="162" t="s">
        <v>167</v>
      </c>
      <c r="P50" s="162" t="s">
        <v>168</v>
      </c>
      <c r="Q50" s="148"/>
    </row>
    <row r="51" spans="2:17" ht="15.75" x14ac:dyDescent="0.25">
      <c r="B51" s="112"/>
      <c r="D51" s="190" t="s">
        <v>169</v>
      </c>
      <c r="E51" s="42"/>
      <c r="F51" s="42"/>
      <c r="G51" s="42"/>
      <c r="H51" s="42"/>
      <c r="I51" s="42"/>
      <c r="J51" s="104"/>
      <c r="K51" s="5"/>
      <c r="O51" s="23"/>
    </row>
    <row r="52" spans="2:17" ht="15.75" x14ac:dyDescent="0.25">
      <c r="B52" s="112"/>
      <c r="D52" s="103" t="s">
        <v>170</v>
      </c>
      <c r="E52" s="42"/>
      <c r="F52" s="42"/>
      <c r="G52" s="42"/>
      <c r="H52" s="42"/>
      <c r="I52" s="42"/>
      <c r="J52" s="104"/>
      <c r="K52" s="5"/>
    </row>
    <row r="53" spans="2:17" ht="15.75" x14ac:dyDescent="0.25">
      <c r="B53" s="112"/>
      <c r="D53" s="103"/>
      <c r="E53" s="42"/>
      <c r="F53" s="42"/>
      <c r="G53" s="42"/>
      <c r="H53" s="42"/>
      <c r="I53" s="42"/>
      <c r="J53" s="104"/>
      <c r="K53" s="5"/>
    </row>
    <row r="54" spans="2:17" ht="15.75" x14ac:dyDescent="0.25">
      <c r="B54" s="112"/>
      <c r="D54" s="1092" t="s">
        <v>171</v>
      </c>
      <c r="E54" s="1093"/>
      <c r="F54" s="1093"/>
      <c r="G54" s="1093"/>
      <c r="H54" s="1093"/>
      <c r="I54" s="1093"/>
      <c r="J54" s="1094"/>
      <c r="K54" s="5"/>
    </row>
    <row r="55" spans="2:17" ht="15.75" x14ac:dyDescent="0.25">
      <c r="B55" s="112"/>
      <c r="D55" s="206" t="s">
        <v>174</v>
      </c>
      <c r="E55" s="207"/>
      <c r="F55" s="207"/>
      <c r="G55" s="207"/>
      <c r="H55" s="207"/>
      <c r="I55" s="207"/>
      <c r="J55" s="208"/>
      <c r="K55" s="5"/>
    </row>
    <row r="56" spans="2:17" ht="15.75" x14ac:dyDescent="0.25">
      <c r="B56" s="112"/>
      <c r="D56" s="103"/>
      <c r="E56" s="42"/>
      <c r="F56" s="42"/>
      <c r="G56" s="42"/>
      <c r="H56" s="42"/>
      <c r="I56" s="42"/>
      <c r="J56" s="104"/>
      <c r="K56" s="5"/>
    </row>
    <row r="57" spans="2:17" ht="15.75" x14ac:dyDescent="0.25">
      <c r="B57" s="112"/>
      <c r="D57" s="226" t="s">
        <v>181</v>
      </c>
      <c r="E57" s="227"/>
      <c r="F57" s="227"/>
      <c r="G57" s="227"/>
      <c r="H57" s="227"/>
      <c r="I57" s="227"/>
      <c r="J57" s="228"/>
      <c r="K57" s="5"/>
    </row>
    <row r="58" spans="2:17" ht="15.75" x14ac:dyDescent="0.25">
      <c r="B58" s="112"/>
      <c r="D58" s="235" t="s">
        <v>182</v>
      </c>
      <c r="E58" s="236"/>
      <c r="F58" s="236"/>
      <c r="G58" s="236"/>
      <c r="H58" s="236"/>
      <c r="I58" s="236"/>
      <c r="J58" s="146"/>
      <c r="K58" s="5"/>
    </row>
    <row r="59" spans="2:17" ht="15.75" x14ac:dyDescent="0.25">
      <c r="B59" s="112"/>
      <c r="D59" s="240" t="s">
        <v>184</v>
      </c>
      <c r="E59" s="42"/>
      <c r="F59" s="42"/>
      <c r="G59" s="42"/>
      <c r="H59" s="42"/>
      <c r="I59" s="42"/>
      <c r="J59" s="104"/>
      <c r="K59" s="5"/>
      <c r="O59" s="23"/>
    </row>
    <row r="60" spans="2:17" ht="15.75" x14ac:dyDescent="0.25">
      <c r="B60" s="112"/>
      <c r="D60" s="242" t="s">
        <v>185</v>
      </c>
      <c r="E60" s="1103" t="s">
        <v>185</v>
      </c>
      <c r="F60" s="1103"/>
      <c r="G60" s="1103"/>
      <c r="H60" s="1103"/>
      <c r="I60" s="1103"/>
      <c r="J60" s="1104"/>
      <c r="K60" s="5"/>
    </row>
    <row r="61" spans="2:17" ht="15.75" x14ac:dyDescent="0.25">
      <c r="B61" s="112"/>
      <c r="D61" s="144"/>
      <c r="E61" s="1103"/>
      <c r="F61" s="1103"/>
      <c r="G61" s="1103"/>
      <c r="H61" s="1103"/>
      <c r="I61" s="1103"/>
      <c r="J61" s="1104"/>
      <c r="K61" s="5"/>
    </row>
    <row r="62" spans="2:17" ht="15.75" x14ac:dyDescent="0.25">
      <c r="B62" s="112"/>
      <c r="D62" s="1105" t="s">
        <v>187</v>
      </c>
      <c r="E62" s="1106"/>
      <c r="F62" s="1106"/>
      <c r="G62" s="1106"/>
      <c r="H62" s="1106"/>
      <c r="I62" s="1106"/>
      <c r="J62" s="1107"/>
      <c r="K62" s="5"/>
      <c r="O62" s="23"/>
    </row>
    <row r="63" spans="2:17" ht="15.75" x14ac:dyDescent="0.25">
      <c r="B63" s="112"/>
      <c r="D63" s="1105"/>
      <c r="E63" s="1106"/>
      <c r="F63" s="1106"/>
      <c r="G63" s="1106"/>
      <c r="H63" s="1106"/>
      <c r="I63" s="1106"/>
      <c r="J63" s="1107"/>
      <c r="K63" s="5" t="s">
        <v>190</v>
      </c>
      <c r="O63" s="23"/>
    </row>
    <row r="64" spans="2:17" ht="15.75" x14ac:dyDescent="0.25">
      <c r="B64" s="112"/>
      <c r="D64" s="1108"/>
      <c r="E64" s="1109"/>
      <c r="F64" s="1109"/>
      <c r="G64" s="1109"/>
      <c r="H64" s="1109"/>
      <c r="I64" s="1109"/>
      <c r="J64" s="1110"/>
      <c r="K64" s="5" t="s">
        <v>190</v>
      </c>
    </row>
    <row r="65" spans="2:17" ht="16.5" thickBot="1" x14ac:dyDescent="0.3">
      <c r="B65" s="112"/>
      <c r="D65" s="272">
        <v>13</v>
      </c>
      <c r="E65" s="273">
        <v>13</v>
      </c>
      <c r="F65" s="273">
        <v>13</v>
      </c>
      <c r="G65" s="273">
        <v>13</v>
      </c>
      <c r="H65" s="273">
        <v>13</v>
      </c>
      <c r="I65" s="273">
        <v>13</v>
      </c>
      <c r="J65" s="274">
        <v>13</v>
      </c>
      <c r="K65" s="5" t="s">
        <v>191</v>
      </c>
    </row>
    <row r="66" spans="2:17" ht="15.75" x14ac:dyDescent="0.25">
      <c r="B66" s="112"/>
      <c r="K66" s="5"/>
      <c r="O66" s="23"/>
    </row>
    <row r="67" spans="2:17" ht="15.75" x14ac:dyDescent="0.25">
      <c r="B67" s="256" t="s">
        <v>188</v>
      </c>
      <c r="D67" s="1101" t="s">
        <v>192</v>
      </c>
      <c r="E67" s="1101"/>
      <c r="F67" s="1101"/>
      <c r="G67" s="1101"/>
      <c r="H67" s="1101"/>
      <c r="I67" s="1101"/>
      <c r="J67" s="1101"/>
      <c r="K67" s="5"/>
      <c r="O67" s="23"/>
    </row>
    <row r="68" spans="2:17" ht="15.75" x14ac:dyDescent="0.25">
      <c r="B68" s="261">
        <v>20</v>
      </c>
      <c r="D68" s="1101" t="s">
        <v>193</v>
      </c>
      <c r="E68" s="1101"/>
      <c r="F68" s="1101"/>
      <c r="G68" s="1101"/>
      <c r="H68" s="1101"/>
      <c r="I68" s="1101"/>
      <c r="J68" s="1101"/>
    </row>
    <row r="69" spans="2:17" ht="16.5" thickBot="1" x14ac:dyDescent="0.3">
      <c r="B69" s="268">
        <f>B68*10</f>
        <v>200</v>
      </c>
      <c r="D69" s="29"/>
      <c r="E69" s="275" t="s">
        <v>194</v>
      </c>
      <c r="F69" s="29"/>
      <c r="G69" s="275" t="s">
        <v>195</v>
      </c>
      <c r="H69" s="29"/>
      <c r="I69" s="276"/>
      <c r="J69" s="276"/>
    </row>
    <row r="70" spans="2:17" ht="15.75" x14ac:dyDescent="0.25">
      <c r="B70" s="2"/>
      <c r="D70" s="276" t="s">
        <v>196</v>
      </c>
      <c r="E70" s="29"/>
      <c r="F70" s="29"/>
      <c r="G70" s="29"/>
      <c r="H70" s="29"/>
      <c r="I70" s="276"/>
      <c r="J70" s="276"/>
    </row>
    <row r="71" spans="2:17" ht="15.75" x14ac:dyDescent="0.25">
      <c r="D71" s="276" t="s">
        <v>197</v>
      </c>
      <c r="E71" s="29"/>
      <c r="F71" s="29"/>
      <c r="G71" s="29"/>
      <c r="H71" s="29"/>
      <c r="I71" s="276"/>
      <c r="J71" s="276"/>
    </row>
    <row r="72" spans="2:17" ht="15.75" x14ac:dyDescent="0.25">
      <c r="D72" s="276"/>
      <c r="E72" s="29"/>
      <c r="F72" s="29"/>
      <c r="G72" s="29"/>
      <c r="H72" s="29"/>
      <c r="I72" s="276"/>
      <c r="J72" s="276"/>
    </row>
    <row r="73" spans="2:17" ht="15.75" x14ac:dyDescent="0.25">
      <c r="D73" s="276" t="s">
        <v>198</v>
      </c>
      <c r="E73" s="276"/>
      <c r="F73" s="276"/>
      <c r="G73" s="276"/>
      <c r="H73" s="276"/>
      <c r="I73" s="276"/>
      <c r="J73" s="276"/>
    </row>
    <row r="74" spans="2:17" ht="15.75" x14ac:dyDescent="0.25">
      <c r="D74" s="276" t="s">
        <v>200</v>
      </c>
      <c r="E74" s="276"/>
      <c r="F74" s="276"/>
      <c r="G74" s="276"/>
      <c r="H74" s="276"/>
      <c r="I74" s="276"/>
      <c r="J74" s="276"/>
    </row>
    <row r="75" spans="2:17" ht="15.75" x14ac:dyDescent="0.25">
      <c r="D75" s="276" t="s">
        <v>202</v>
      </c>
      <c r="E75" s="276"/>
      <c r="F75" s="276"/>
      <c r="G75" s="276"/>
      <c r="H75" s="276"/>
      <c r="I75" s="276"/>
      <c r="J75" s="276"/>
    </row>
    <row r="76" spans="2:17" ht="15.75" x14ac:dyDescent="0.25">
      <c r="D76" s="276" t="s">
        <v>203</v>
      </c>
      <c r="E76" s="276"/>
      <c r="F76" s="276"/>
      <c r="G76" s="276"/>
      <c r="H76" s="276"/>
      <c r="I76" s="276"/>
      <c r="J76" s="276"/>
    </row>
    <row r="77" spans="2:17" ht="15.75" x14ac:dyDescent="0.25">
      <c r="D77" s="276"/>
      <c r="E77" s="276"/>
      <c r="F77" s="276"/>
      <c r="G77" s="276"/>
      <c r="H77" s="276"/>
      <c r="I77" s="276"/>
      <c r="J77" s="276"/>
      <c r="L77" s="23"/>
      <c r="M77" s="23"/>
      <c r="N77" s="23"/>
      <c r="O77" s="23"/>
      <c r="P77" s="23"/>
      <c r="Q77" s="23"/>
    </row>
    <row r="78" spans="2:17" x14ac:dyDescent="0.25">
      <c r="D78" s="6"/>
      <c r="E78" s="6"/>
      <c r="F78" s="6"/>
      <c r="G78" s="6"/>
      <c r="H78" s="6"/>
      <c r="I78" s="6"/>
      <c r="J78" s="6"/>
      <c r="L78" s="23"/>
      <c r="M78" s="23"/>
      <c r="N78" s="23"/>
      <c r="O78" s="23"/>
      <c r="P78" s="23"/>
      <c r="Q78" s="23"/>
    </row>
    <row r="79" spans="2:17" x14ac:dyDescent="0.25">
      <c r="D79" s="277" t="s">
        <v>204</v>
      </c>
      <c r="E79" s="277"/>
      <c r="F79" s="277"/>
      <c r="G79" s="277"/>
      <c r="H79" s="277"/>
      <c r="I79" s="277"/>
      <c r="J79" s="277"/>
      <c r="L79" s="23"/>
      <c r="M79" s="23"/>
      <c r="N79" s="23"/>
      <c r="O79" s="23"/>
      <c r="P79" s="23"/>
      <c r="Q79" s="23"/>
    </row>
    <row r="80" spans="2:17" x14ac:dyDescent="0.25">
      <c r="D80" s="278" t="s">
        <v>205</v>
      </c>
      <c r="E80" s="278"/>
      <c r="F80" s="278"/>
      <c r="G80" s="278"/>
      <c r="H80" s="278"/>
      <c r="I80" s="278"/>
      <c r="J80" s="278"/>
      <c r="L80" s="23"/>
      <c r="M80" s="23"/>
      <c r="N80" s="23"/>
      <c r="O80" s="23"/>
      <c r="P80" s="23"/>
      <c r="Q80" s="23"/>
    </row>
    <row r="81" spans="4:17" x14ac:dyDescent="0.25">
      <c r="D81" s="279" t="s">
        <v>207</v>
      </c>
      <c r="E81" s="279"/>
      <c r="F81" s="279"/>
      <c r="G81" s="279"/>
      <c r="H81" s="279"/>
      <c r="I81" s="279"/>
      <c r="J81" s="279"/>
      <c r="L81" s="23"/>
      <c r="M81" s="23"/>
      <c r="N81" s="23"/>
      <c r="O81" s="23"/>
      <c r="P81" s="23"/>
      <c r="Q81" s="23"/>
    </row>
    <row r="82" spans="4:17" x14ac:dyDescent="0.25">
      <c r="D82" s="2"/>
      <c r="E82" s="2"/>
      <c r="F82" s="2"/>
      <c r="G82" s="2"/>
      <c r="H82" s="280"/>
      <c r="I82" s="2"/>
      <c r="J82" s="280"/>
      <c r="L82" s="23"/>
      <c r="M82" s="23"/>
      <c r="N82" s="23"/>
      <c r="O82" s="23"/>
      <c r="P82" s="23"/>
      <c r="Q82" s="23"/>
    </row>
    <row r="83" spans="4:17" x14ac:dyDescent="0.25">
      <c r="D83" s="145" t="s">
        <v>208</v>
      </c>
      <c r="E83" s="145" t="s">
        <v>209</v>
      </c>
      <c r="F83" s="145" t="s">
        <v>210</v>
      </c>
      <c r="G83" s="145" t="s">
        <v>211</v>
      </c>
      <c r="H83" s="280"/>
      <c r="I83" s="2"/>
      <c r="J83" s="280"/>
      <c r="L83" s="23"/>
      <c r="M83" s="23"/>
      <c r="N83" s="23"/>
      <c r="O83" s="23"/>
      <c r="P83" s="23"/>
      <c r="Q83" s="23"/>
    </row>
    <row r="84" spans="4:17" x14ac:dyDescent="0.25">
      <c r="J84" s="23"/>
      <c r="L84" s="23"/>
      <c r="M84" s="23"/>
      <c r="N84" s="23"/>
      <c r="O84" s="23"/>
      <c r="P84" s="23"/>
      <c r="Q84" s="23"/>
    </row>
    <row r="85" spans="4:17" x14ac:dyDescent="0.25">
      <c r="J85" s="23"/>
      <c r="L85" s="23"/>
      <c r="M85" s="23"/>
      <c r="N85" s="23"/>
      <c r="O85" s="23"/>
      <c r="P85" s="23"/>
      <c r="Q85" s="23"/>
    </row>
    <row r="86" spans="4:17" x14ac:dyDescent="0.25">
      <c r="J86" s="23"/>
      <c r="L86" s="23"/>
      <c r="M86" s="23"/>
      <c r="N86" s="23"/>
      <c r="O86" s="23"/>
      <c r="P86" s="23"/>
      <c r="Q86" s="23"/>
    </row>
    <row r="87" spans="4:17" x14ac:dyDescent="0.25">
      <c r="J87" s="23"/>
      <c r="L87" s="23"/>
      <c r="M87" s="23"/>
      <c r="N87" s="23"/>
      <c r="O87" s="23"/>
      <c r="P87" s="23"/>
      <c r="Q87" s="23"/>
    </row>
    <row r="88" spans="4:17" x14ac:dyDescent="0.25">
      <c r="J88" s="23"/>
      <c r="L88" s="23"/>
      <c r="M88" s="23"/>
      <c r="N88" s="23"/>
      <c r="O88" s="23"/>
      <c r="P88" s="23"/>
      <c r="Q88" s="23"/>
    </row>
    <row r="89" spans="4:17" x14ac:dyDescent="0.25">
      <c r="J89" s="23"/>
      <c r="L89" s="23"/>
      <c r="M89" s="23"/>
      <c r="N89" s="23"/>
      <c r="O89" s="23"/>
      <c r="P89" s="23"/>
      <c r="Q89" s="23"/>
    </row>
    <row r="90" spans="4:17" x14ac:dyDescent="0.25">
      <c r="J90" s="23"/>
      <c r="L90" s="23"/>
      <c r="M90" s="23"/>
      <c r="N90" s="23"/>
      <c r="O90" s="23"/>
      <c r="P90" s="23"/>
      <c r="Q90" s="23"/>
    </row>
    <row r="91" spans="4:17" x14ac:dyDescent="0.25">
      <c r="J91" s="23"/>
      <c r="L91" s="23"/>
      <c r="M91" s="23"/>
      <c r="N91" s="23"/>
      <c r="O91" s="23"/>
      <c r="P91" s="23"/>
      <c r="Q91" s="23"/>
    </row>
    <row r="92" spans="4:17" x14ac:dyDescent="0.25">
      <c r="J92" s="23"/>
      <c r="L92" s="23"/>
      <c r="M92" s="23"/>
      <c r="N92" s="23"/>
      <c r="O92" s="23"/>
      <c r="P92" s="23"/>
      <c r="Q92" s="23"/>
    </row>
    <row r="93" spans="4:17" x14ac:dyDescent="0.25">
      <c r="J93" s="23"/>
      <c r="L93" s="23"/>
      <c r="M93" s="23"/>
      <c r="N93" s="23"/>
      <c r="O93" s="23"/>
      <c r="P93" s="23"/>
      <c r="Q93" s="23"/>
    </row>
    <row r="94" spans="4:17" x14ac:dyDescent="0.25">
      <c r="J94" s="23"/>
      <c r="L94" s="23"/>
      <c r="M94" s="23"/>
      <c r="N94" s="23"/>
      <c r="O94" s="23"/>
      <c r="P94" s="23"/>
      <c r="Q94" s="23"/>
    </row>
    <row r="95" spans="4:17" x14ac:dyDescent="0.25">
      <c r="J95" s="23"/>
      <c r="L95" s="23"/>
      <c r="M95" s="23"/>
      <c r="N95" s="23"/>
      <c r="O95" s="23"/>
      <c r="P95" s="23"/>
      <c r="Q95" s="23"/>
    </row>
    <row r="96" spans="4:17" x14ac:dyDescent="0.25">
      <c r="J96" s="23"/>
      <c r="L96" s="23"/>
      <c r="M96" s="23"/>
      <c r="N96" s="23"/>
      <c r="O96" s="23"/>
      <c r="P96" s="23"/>
      <c r="Q96" s="23"/>
    </row>
    <row r="97" spans="10:17" x14ac:dyDescent="0.25">
      <c r="J97" s="23"/>
      <c r="L97" s="23"/>
      <c r="M97" s="23"/>
      <c r="N97" s="23"/>
      <c r="O97" s="23"/>
      <c r="P97" s="23"/>
      <c r="Q97" s="23"/>
    </row>
    <row r="98" spans="10:17" x14ac:dyDescent="0.25">
      <c r="J98" s="23"/>
      <c r="L98" s="23"/>
      <c r="M98" s="23"/>
      <c r="N98" s="23"/>
      <c r="O98" s="23"/>
      <c r="P98" s="23"/>
      <c r="Q98" s="23"/>
    </row>
    <row r="99" spans="10:17" x14ac:dyDescent="0.25">
      <c r="J99" s="23"/>
      <c r="L99" s="23"/>
      <c r="M99" s="23"/>
      <c r="N99" s="23"/>
      <c r="O99" s="23"/>
      <c r="P99" s="23"/>
      <c r="Q99" s="23"/>
    </row>
    <row r="100" spans="10:17" x14ac:dyDescent="0.25">
      <c r="J100" s="23"/>
      <c r="L100" s="23"/>
      <c r="M100" s="23"/>
      <c r="N100" s="23"/>
      <c r="O100" s="23"/>
      <c r="P100" s="23"/>
      <c r="Q100" s="23"/>
    </row>
    <row r="101" spans="10:17" x14ac:dyDescent="0.25">
      <c r="J101" s="23"/>
      <c r="L101" s="23"/>
      <c r="M101" s="23"/>
      <c r="N101" s="23"/>
      <c r="O101" s="23"/>
      <c r="P101" s="23"/>
      <c r="Q101" s="23"/>
    </row>
    <row r="102" spans="10:17" x14ac:dyDescent="0.25">
      <c r="J102" s="23"/>
      <c r="L102" s="23"/>
      <c r="M102" s="23"/>
      <c r="N102" s="23"/>
      <c r="O102" s="23"/>
      <c r="P102" s="23"/>
      <c r="Q102" s="23"/>
    </row>
    <row r="103" spans="10:17" x14ac:dyDescent="0.25">
      <c r="J103" s="23"/>
      <c r="L103" s="23"/>
      <c r="M103" s="23"/>
      <c r="N103" s="23"/>
      <c r="O103" s="23"/>
      <c r="P103" s="23"/>
      <c r="Q103" s="23"/>
    </row>
    <row r="104" spans="10:17" x14ac:dyDescent="0.25">
      <c r="J104" s="23"/>
      <c r="L104" s="23"/>
      <c r="M104" s="23"/>
      <c r="N104" s="23"/>
      <c r="O104" s="23"/>
      <c r="P104" s="23"/>
      <c r="Q104" s="23"/>
    </row>
    <row r="105" spans="10:17" x14ac:dyDescent="0.25">
      <c r="J105" s="23"/>
      <c r="L105" s="23"/>
      <c r="M105" s="23"/>
      <c r="N105" s="23"/>
      <c r="O105" s="23"/>
      <c r="P105" s="23"/>
      <c r="Q105" s="23"/>
    </row>
    <row r="106" spans="10:17" x14ac:dyDescent="0.25">
      <c r="J106" s="23"/>
      <c r="L106" s="23"/>
      <c r="M106" s="23"/>
      <c r="N106" s="23"/>
      <c r="O106" s="23"/>
      <c r="P106" s="23"/>
      <c r="Q106" s="23"/>
    </row>
    <row r="107" spans="10:17" x14ac:dyDescent="0.25">
      <c r="J107" s="23"/>
      <c r="L107" s="23"/>
      <c r="M107" s="23"/>
      <c r="N107" s="23"/>
      <c r="O107" s="23"/>
      <c r="P107" s="23"/>
      <c r="Q107" s="23"/>
    </row>
    <row r="108" spans="10:17" x14ac:dyDescent="0.25">
      <c r="J108" s="23"/>
      <c r="L108" s="23"/>
      <c r="M108" s="23"/>
      <c r="N108" s="23"/>
      <c r="O108" s="23"/>
      <c r="P108" s="23"/>
      <c r="Q108" s="23"/>
    </row>
    <row r="109" spans="10:17" x14ac:dyDescent="0.25">
      <c r="J109" s="23"/>
      <c r="L109" s="23"/>
      <c r="M109" s="23"/>
      <c r="N109" s="23"/>
      <c r="O109" s="23"/>
      <c r="P109" s="23"/>
      <c r="Q109" s="23"/>
    </row>
    <row r="110" spans="10:17" x14ac:dyDescent="0.25">
      <c r="J110" s="23"/>
      <c r="L110" s="23"/>
      <c r="M110" s="23"/>
      <c r="N110" s="23"/>
      <c r="O110" s="23"/>
      <c r="P110" s="23"/>
      <c r="Q110" s="23"/>
    </row>
    <row r="111" spans="10:17" x14ac:dyDescent="0.25">
      <c r="J111" s="23"/>
      <c r="L111" s="23"/>
      <c r="M111" s="23"/>
      <c r="N111" s="23"/>
      <c r="O111" s="23"/>
      <c r="P111" s="23"/>
      <c r="Q111" s="23"/>
    </row>
    <row r="112" spans="10:17" x14ac:dyDescent="0.25">
      <c r="J112" s="23"/>
      <c r="L112" s="23"/>
      <c r="M112" s="23"/>
      <c r="N112" s="23"/>
      <c r="O112" s="23"/>
      <c r="P112" s="23"/>
      <c r="Q112" s="23"/>
    </row>
    <row r="113" spans="4:17" x14ac:dyDescent="0.25">
      <c r="J113" s="23"/>
      <c r="L113" s="23"/>
      <c r="M113" s="23"/>
      <c r="N113" s="23"/>
      <c r="O113" s="23"/>
      <c r="P113" s="23"/>
      <c r="Q113" s="23"/>
    </row>
    <row r="114" spans="4:17" x14ac:dyDescent="0.25">
      <c r="J114" s="23"/>
      <c r="L114" s="23"/>
      <c r="M114" s="23"/>
      <c r="N114" s="23"/>
      <c r="O114" s="23"/>
      <c r="P114" s="23"/>
      <c r="Q114" s="23"/>
    </row>
    <row r="115" spans="4:17" x14ac:dyDescent="0.25">
      <c r="J115" s="23"/>
      <c r="L115" s="23"/>
      <c r="M115" s="23"/>
      <c r="N115" s="23"/>
      <c r="O115" s="23"/>
      <c r="P115" s="23"/>
      <c r="Q115" s="23"/>
    </row>
    <row r="116" spans="4:17" x14ac:dyDescent="0.25">
      <c r="J116" s="23"/>
      <c r="L116" s="23"/>
      <c r="M116" s="23"/>
      <c r="N116" s="23"/>
      <c r="O116" s="23"/>
      <c r="P116" s="23"/>
      <c r="Q116" s="23"/>
    </row>
    <row r="117" spans="4:17" x14ac:dyDescent="0.25">
      <c r="J117" s="23"/>
      <c r="L117" s="23"/>
      <c r="M117" s="23"/>
      <c r="N117" s="23"/>
      <c r="O117" s="23"/>
      <c r="P117" s="23"/>
      <c r="Q117" s="23"/>
    </row>
    <row r="118" spans="4:17" x14ac:dyDescent="0.25">
      <c r="J118" s="23"/>
      <c r="L118" s="23"/>
      <c r="M118" s="23"/>
      <c r="N118" s="23"/>
      <c r="O118" s="23"/>
      <c r="P118" s="23"/>
      <c r="Q118" s="23"/>
    </row>
    <row r="119" spans="4:17" x14ac:dyDescent="0.25">
      <c r="J119" s="23"/>
      <c r="L119" s="23"/>
      <c r="M119" s="23"/>
      <c r="N119" s="23"/>
      <c r="O119" s="23"/>
      <c r="P119" s="23"/>
      <c r="Q119" s="23"/>
    </row>
    <row r="120" spans="4:17" x14ac:dyDescent="0.25">
      <c r="J120" s="23"/>
      <c r="L120" s="23"/>
      <c r="M120" s="23"/>
      <c r="N120" s="23"/>
      <c r="O120" s="23"/>
      <c r="P120" s="23"/>
      <c r="Q120" s="23"/>
    </row>
    <row r="121" spans="4:17" x14ac:dyDescent="0.25">
      <c r="J121" s="23"/>
      <c r="L121" s="23"/>
      <c r="M121" s="23"/>
      <c r="N121" s="23"/>
      <c r="O121" s="23"/>
      <c r="P121" s="23"/>
      <c r="Q121" s="23"/>
    </row>
    <row r="122" spans="4:17" x14ac:dyDescent="0.25">
      <c r="J122" s="23"/>
      <c r="L122" s="23"/>
      <c r="M122" s="23"/>
      <c r="N122" s="23"/>
      <c r="O122" s="23"/>
      <c r="P122" s="23"/>
      <c r="Q122" s="23"/>
    </row>
    <row r="123" spans="4:17" x14ac:dyDescent="0.25">
      <c r="Q123" s="281" t="s">
        <v>212</v>
      </c>
    </row>
    <row r="125" spans="4:17" x14ac:dyDescent="0.25">
      <c r="D125" s="5"/>
      <c r="E125" s="5"/>
      <c r="F125" s="5"/>
      <c r="G125" s="5"/>
      <c r="H125" s="5"/>
      <c r="I125" s="5"/>
      <c r="J125" s="5"/>
      <c r="K125" s="5"/>
    </row>
    <row r="126" spans="4:17" x14ac:dyDescent="0.25">
      <c r="D126" s="6"/>
      <c r="E126" s="6"/>
      <c r="F126" s="6"/>
      <c r="G126" s="6"/>
      <c r="H126" s="6"/>
      <c r="I126" s="6"/>
      <c r="J126" s="6"/>
      <c r="K126" s="6"/>
      <c r="L126" s="6"/>
      <c r="M126" s="6"/>
      <c r="N126" s="6"/>
      <c r="O126" s="6"/>
      <c r="P126" s="6"/>
      <c r="Q126" s="6"/>
    </row>
    <row r="127" spans="4:17" x14ac:dyDescent="0.25">
      <c r="D127" s="6"/>
      <c r="E127" s="6"/>
      <c r="F127" s="6"/>
      <c r="G127" s="6"/>
      <c r="H127" s="6"/>
      <c r="I127" s="6"/>
      <c r="J127" s="6"/>
      <c r="K127" s="6"/>
      <c r="L127" s="6"/>
      <c r="M127" s="6"/>
      <c r="N127" s="6"/>
      <c r="O127" s="6"/>
      <c r="P127" s="6"/>
      <c r="Q127" s="6"/>
    </row>
    <row r="128" spans="4:17" x14ac:dyDescent="0.25">
      <c r="D128" s="6"/>
      <c r="E128" s="6"/>
      <c r="F128" s="6"/>
      <c r="G128" s="6"/>
      <c r="H128" s="6"/>
      <c r="I128" s="6"/>
      <c r="J128" s="6"/>
      <c r="K128" s="6"/>
      <c r="L128" s="6"/>
      <c r="M128" s="6"/>
      <c r="N128" s="6"/>
      <c r="O128" s="6"/>
      <c r="P128" s="6"/>
      <c r="Q128" s="6"/>
    </row>
    <row r="129" spans="4:17" x14ac:dyDescent="0.25">
      <c r="D129" s="6"/>
      <c r="E129" s="6"/>
      <c r="F129" s="6"/>
      <c r="G129" s="6"/>
      <c r="H129" s="6"/>
      <c r="I129" s="6"/>
      <c r="J129" s="6"/>
      <c r="K129" s="6"/>
      <c r="L129" s="6"/>
      <c r="M129" s="6"/>
      <c r="N129" s="6"/>
      <c r="O129" s="6"/>
      <c r="P129" s="6"/>
      <c r="Q129" s="6"/>
    </row>
    <row r="130" spans="4:17" x14ac:dyDescent="0.25">
      <c r="D130" s="15"/>
      <c r="E130" s="15"/>
      <c r="F130" s="16" t="s">
        <v>9</v>
      </c>
      <c r="G130" s="17" t="s">
        <v>10</v>
      </c>
      <c r="H130" s="15"/>
      <c r="I130" s="15"/>
      <c r="J130" s="15"/>
      <c r="K130" s="6"/>
      <c r="L130" s="6"/>
      <c r="M130" s="6"/>
      <c r="N130" s="6"/>
      <c r="O130" s="6"/>
      <c r="P130" s="6"/>
      <c r="Q130" s="6"/>
    </row>
    <row r="131" spans="4:17" x14ac:dyDescent="0.25">
      <c r="D131" s="6"/>
      <c r="E131" s="6"/>
      <c r="F131" s="6"/>
      <c r="G131" s="6"/>
      <c r="H131" s="6"/>
      <c r="I131" s="6"/>
      <c r="J131" s="6"/>
      <c r="K131" s="6"/>
      <c r="L131" s="1028" t="s">
        <v>13</v>
      </c>
      <c r="M131" s="1029"/>
      <c r="N131" s="6"/>
      <c r="O131" s="6"/>
      <c r="P131" s="6"/>
      <c r="Q131" s="6"/>
    </row>
    <row r="132" spans="4:17" ht="16.5" thickBot="1" x14ac:dyDescent="0.3">
      <c r="D132" s="28"/>
      <c r="E132" s="28"/>
      <c r="F132" s="28"/>
      <c r="G132" s="28" t="str">
        <f ca="1">"Page "&amp;_xlfn.SHEET()&amp;" sur "&amp;_xlfn.SHEETS()</f>
        <v>Page 4 sur 11</v>
      </c>
      <c r="H132" s="28"/>
      <c r="I132" s="29"/>
      <c r="J132" s="29"/>
      <c r="K132" s="5"/>
      <c r="L132" s="1028" t="s">
        <v>14</v>
      </c>
      <c r="M132" s="1029"/>
    </row>
    <row r="133" spans="4:17" x14ac:dyDescent="0.25">
      <c r="D133" s="1043" t="s">
        <v>19</v>
      </c>
      <c r="E133" s="1044"/>
      <c r="F133" s="1044"/>
      <c r="G133" s="1044"/>
      <c r="H133" s="1044"/>
      <c r="I133" s="1044"/>
      <c r="J133" s="1045"/>
      <c r="K133" s="5"/>
      <c r="L133" s="1049" t="s">
        <v>20</v>
      </c>
      <c r="M133" s="1049"/>
      <c r="O133" s="31" t="s">
        <v>21</v>
      </c>
    </row>
    <row r="134" spans="4:17" x14ac:dyDescent="0.25">
      <c r="D134" s="1046"/>
      <c r="E134" s="1047"/>
      <c r="F134" s="1047"/>
      <c r="G134" s="1047"/>
      <c r="H134" s="1047"/>
      <c r="I134" s="1047"/>
      <c r="J134" s="1048"/>
      <c r="K134" s="5"/>
      <c r="L134" s="1049"/>
      <c r="M134" s="1049"/>
      <c r="O134" s="31"/>
    </row>
    <row r="135" spans="4:17" x14ac:dyDescent="0.25">
      <c r="D135" s="1046"/>
      <c r="E135" s="1047"/>
      <c r="F135" s="1047"/>
      <c r="G135" s="1047"/>
      <c r="H135" s="1047"/>
      <c r="I135" s="1047"/>
      <c r="J135" s="1048"/>
      <c r="K135" s="5"/>
      <c r="L135" s="1052" t="s">
        <v>26</v>
      </c>
      <c r="M135" s="1052"/>
      <c r="O135" s="31" t="s">
        <v>27</v>
      </c>
    </row>
    <row r="136" spans="4:17" ht="15.75" x14ac:dyDescent="0.25">
      <c r="D136" s="1055" t="s">
        <v>31</v>
      </c>
      <c r="E136" s="1056"/>
      <c r="F136" s="1056"/>
      <c r="G136" s="1056"/>
      <c r="H136" s="1056"/>
      <c r="I136" s="1056"/>
      <c r="J136" s="1057"/>
      <c r="K136" s="5"/>
      <c r="L136" s="1052"/>
      <c r="M136" s="1052"/>
      <c r="O136" s="31" t="s">
        <v>32</v>
      </c>
    </row>
    <row r="137" spans="4:17" ht="15.75" x14ac:dyDescent="0.25">
      <c r="D137" s="51"/>
      <c r="E137" s="52"/>
      <c r="F137" s="52"/>
      <c r="G137" s="52"/>
      <c r="H137" s="52"/>
      <c r="I137" s="53" t="s">
        <v>35</v>
      </c>
      <c r="J137" s="1011" t="s">
        <v>18</v>
      </c>
      <c r="K137" s="5"/>
      <c r="L137" s="1059" t="s">
        <v>36</v>
      </c>
      <c r="M137" s="1059"/>
      <c r="O137" s="31" t="s">
        <v>37</v>
      </c>
    </row>
    <row r="138" spans="4:17" ht="15.75" x14ac:dyDescent="0.25">
      <c r="D138" s="51"/>
      <c r="E138" s="52"/>
      <c r="F138" s="52"/>
      <c r="G138" s="52"/>
      <c r="H138" s="52"/>
      <c r="I138" s="53"/>
      <c r="J138" s="1011"/>
      <c r="K138" s="5"/>
      <c r="L138" s="1059"/>
      <c r="M138" s="1059"/>
      <c r="O138" s="31" t="s">
        <v>40</v>
      </c>
    </row>
    <row r="139" spans="4:17" ht="15.75" x14ac:dyDescent="0.25">
      <c r="D139" s="72"/>
      <c r="E139" s="73"/>
      <c r="F139" s="73"/>
      <c r="G139" s="73"/>
      <c r="H139" s="53" t="s">
        <v>44</v>
      </c>
      <c r="I139" s="1062" t="s">
        <v>17</v>
      </c>
      <c r="J139" s="1063"/>
      <c r="K139" s="5"/>
      <c r="L139" s="1064" t="s">
        <v>45</v>
      </c>
      <c r="M139" s="1064"/>
      <c r="O139" s="31" t="s">
        <v>46</v>
      </c>
    </row>
    <row r="140" spans="4:17" ht="15.75" x14ac:dyDescent="0.25">
      <c r="D140" s="72"/>
      <c r="E140" s="73"/>
      <c r="F140" s="73"/>
      <c r="G140" s="53"/>
      <c r="H140" s="53"/>
      <c r="I140" s="1062"/>
      <c r="J140" s="1063"/>
      <c r="K140" s="5"/>
      <c r="L140" s="1064"/>
      <c r="M140" s="1064"/>
      <c r="O140" s="31" t="s">
        <v>51</v>
      </c>
    </row>
    <row r="141" spans="4:17" ht="15.75" x14ac:dyDescent="0.25">
      <c r="D141" s="1068" t="s">
        <v>55</v>
      </c>
      <c r="E141" s="1069"/>
      <c r="F141" s="1069"/>
      <c r="G141" s="1069"/>
      <c r="H141" s="1069"/>
      <c r="I141" s="1069"/>
      <c r="J141" s="1070"/>
      <c r="K141" s="5"/>
      <c r="L141" s="1071" t="s">
        <v>56</v>
      </c>
      <c r="M141" s="1071"/>
      <c r="O141" s="31"/>
    </row>
    <row r="142" spans="4:17" x14ac:dyDescent="0.25">
      <c r="D142" s="103"/>
      <c r="E142" s="1074" t="s">
        <v>52</v>
      </c>
      <c r="F142" s="1074"/>
      <c r="G142" s="1074"/>
      <c r="H142" s="1074"/>
      <c r="I142" s="1074"/>
      <c r="J142" s="104"/>
      <c r="K142" s="5"/>
      <c r="L142" s="1071"/>
      <c r="M142" s="1071"/>
      <c r="O142" s="31" t="s">
        <v>70</v>
      </c>
    </row>
    <row r="143" spans="4:17" x14ac:dyDescent="0.25">
      <c r="D143" s="125" t="s">
        <v>58</v>
      </c>
      <c r="E143" s="90" t="s">
        <v>59</v>
      </c>
      <c r="F143" s="91" t="s">
        <v>60</v>
      </c>
      <c r="G143" s="92" t="s">
        <v>61</v>
      </c>
      <c r="H143" s="93" t="s">
        <v>62</v>
      </c>
      <c r="I143" s="126" t="s">
        <v>63</v>
      </c>
      <c r="J143" s="127" t="s">
        <v>64</v>
      </c>
      <c r="K143" s="5"/>
      <c r="L143" s="1075" t="s">
        <v>72</v>
      </c>
      <c r="M143" s="1075"/>
      <c r="O143" s="31" t="s">
        <v>73</v>
      </c>
    </row>
    <row r="144" spans="4:17" x14ac:dyDescent="0.25">
      <c r="D144" s="134" t="s">
        <v>75</v>
      </c>
      <c r="E144" s="135"/>
      <c r="F144" s="136"/>
      <c r="G144" s="137"/>
      <c r="H144" s="138"/>
      <c r="I144" s="139"/>
      <c r="J144" s="140"/>
      <c r="K144" s="5"/>
      <c r="L144" s="1075"/>
      <c r="M144" s="1075"/>
      <c r="O144" s="31" t="s">
        <v>76</v>
      </c>
    </row>
    <row r="145" spans="4:17" x14ac:dyDescent="0.25">
      <c r="D145" s="141">
        <v>2</v>
      </c>
      <c r="E145" s="107">
        <v>3</v>
      </c>
      <c r="F145" s="108">
        <v>0.5</v>
      </c>
      <c r="G145" s="109">
        <v>30</v>
      </c>
      <c r="H145" s="110">
        <v>60</v>
      </c>
      <c r="I145" s="111">
        <v>25</v>
      </c>
      <c r="J145" s="142" t="s">
        <v>77</v>
      </c>
      <c r="K145" s="5"/>
      <c r="L145" s="1077" t="s">
        <v>78</v>
      </c>
      <c r="M145" s="1077"/>
      <c r="O145" s="31" t="s">
        <v>79</v>
      </c>
    </row>
    <row r="146" spans="4:17" x14ac:dyDescent="0.25">
      <c r="D146" s="144"/>
      <c r="E146" s="145" t="s">
        <v>80</v>
      </c>
      <c r="F146" s="145" t="s">
        <v>81</v>
      </c>
      <c r="G146" s="145" t="s">
        <v>82</v>
      </c>
      <c r="H146" s="145" t="s">
        <v>83</v>
      </c>
      <c r="I146" s="145" t="s">
        <v>84</v>
      </c>
      <c r="J146" s="146"/>
      <c r="K146" s="5"/>
      <c r="L146" s="1077"/>
      <c r="M146" s="1077"/>
      <c r="O146" s="31"/>
    </row>
    <row r="147" spans="4:17" x14ac:dyDescent="0.25">
      <c r="D147" s="1078" t="s">
        <v>85</v>
      </c>
      <c r="E147" s="1079"/>
      <c r="F147" s="1079"/>
      <c r="G147" s="1079"/>
      <c r="H147" s="1079"/>
      <c r="I147" s="1079"/>
      <c r="J147" s="1080"/>
      <c r="K147" s="5"/>
      <c r="L147" s="1081" t="s">
        <v>86</v>
      </c>
      <c r="M147" s="1081"/>
      <c r="O147" s="31" t="s">
        <v>87</v>
      </c>
    </row>
    <row r="148" spans="4:17" x14ac:dyDescent="0.25">
      <c r="D148" s="1078"/>
      <c r="E148" s="1079"/>
      <c r="F148" s="1079"/>
      <c r="G148" s="1079"/>
      <c r="H148" s="1079"/>
      <c r="I148" s="1079"/>
      <c r="J148" s="1080"/>
      <c r="K148" s="5"/>
      <c r="L148" s="1081"/>
      <c r="M148" s="1081"/>
      <c r="O148" s="31" t="s">
        <v>88</v>
      </c>
    </row>
    <row r="149" spans="4:17" x14ac:dyDescent="0.25">
      <c r="D149" s="103" t="s">
        <v>89</v>
      </c>
      <c r="E149" s="42"/>
      <c r="F149" s="42"/>
      <c r="G149" s="42"/>
      <c r="H149" s="42"/>
      <c r="I149" s="42"/>
      <c r="J149" s="104"/>
      <c r="K149" s="5"/>
      <c r="L149" s="1082" t="s">
        <v>90</v>
      </c>
      <c r="M149" s="1082"/>
      <c r="O149" s="31" t="s">
        <v>91</v>
      </c>
    </row>
    <row r="150" spans="4:17" x14ac:dyDescent="0.25">
      <c r="D150" s="125" t="s">
        <v>58</v>
      </c>
      <c r="E150" s="98" t="s">
        <v>64</v>
      </c>
      <c r="F150" s="42"/>
      <c r="G150" s="42"/>
      <c r="H150" s="42"/>
      <c r="I150" s="42"/>
      <c r="J150" s="104"/>
      <c r="K150" s="5"/>
      <c r="L150" s="1082"/>
      <c r="M150" s="1082"/>
      <c r="O150" s="31" t="s">
        <v>92</v>
      </c>
    </row>
    <row r="151" spans="4:17" x14ac:dyDescent="0.25">
      <c r="D151" s="147">
        <v>2</v>
      </c>
      <c r="E151" s="115" t="s">
        <v>93</v>
      </c>
      <c r="F151" s="42"/>
      <c r="G151" s="42"/>
      <c r="H151" s="42"/>
      <c r="I151" s="42"/>
      <c r="J151" s="104"/>
      <c r="K151" s="5"/>
      <c r="L151" s="1083" t="s">
        <v>94</v>
      </c>
      <c r="M151" s="1083"/>
    </row>
    <row r="152" spans="4:17" x14ac:dyDescent="0.25">
      <c r="D152" s="144" t="s">
        <v>95</v>
      </c>
      <c r="F152" s="42"/>
      <c r="G152" s="42"/>
      <c r="H152" s="42"/>
      <c r="I152" s="42"/>
      <c r="J152" s="104"/>
      <c r="K152" s="5"/>
      <c r="L152" s="1083"/>
      <c r="M152" s="1083"/>
      <c r="O152" s="148" t="s">
        <v>96</v>
      </c>
      <c r="P152" s="148" t="s">
        <v>97</v>
      </c>
      <c r="Q152" s="148"/>
    </row>
    <row r="153" spans="4:17" x14ac:dyDescent="0.25">
      <c r="D153" s="125" t="s">
        <v>58</v>
      </c>
      <c r="E153" s="94" t="s">
        <v>63</v>
      </c>
      <c r="F153" s="95" t="s">
        <v>64</v>
      </c>
      <c r="G153" s="42"/>
      <c r="H153" s="42"/>
      <c r="I153" s="42"/>
      <c r="J153" s="104"/>
      <c r="K153" s="5"/>
      <c r="L153" s="1084" t="s">
        <v>98</v>
      </c>
      <c r="M153" s="1084"/>
      <c r="O153" s="148" t="s">
        <v>99</v>
      </c>
      <c r="P153" s="148" t="s">
        <v>100</v>
      </c>
      <c r="Q153" s="148"/>
    </row>
    <row r="154" spans="4:17" x14ac:dyDescent="0.25">
      <c r="D154" s="147">
        <v>2</v>
      </c>
      <c r="E154" s="151">
        <v>50</v>
      </c>
      <c r="F154" s="152" t="s">
        <v>93</v>
      </c>
      <c r="G154" s="42"/>
      <c r="H154" s="42"/>
      <c r="I154" s="42"/>
      <c r="J154" s="104"/>
      <c r="K154" s="5"/>
      <c r="L154" s="1084"/>
      <c r="M154" s="1084"/>
      <c r="O154" s="148" t="s">
        <v>101</v>
      </c>
      <c r="P154" s="148" t="s">
        <v>102</v>
      </c>
      <c r="Q154" s="148"/>
    </row>
    <row r="155" spans="4:17" x14ac:dyDescent="0.25">
      <c r="D155" s="147">
        <v>3</v>
      </c>
      <c r="E155" s="151">
        <v>20</v>
      </c>
      <c r="F155" s="152" t="s">
        <v>103</v>
      </c>
      <c r="G155" s="42"/>
      <c r="H155" s="42"/>
      <c r="I155" s="42"/>
      <c r="J155" s="104"/>
      <c r="K155" s="5"/>
      <c r="L155" s="1064" t="s">
        <v>104</v>
      </c>
      <c r="M155" s="1064"/>
      <c r="O155" s="148" t="s">
        <v>105</v>
      </c>
      <c r="P155" s="148" t="s">
        <v>106</v>
      </c>
      <c r="Q155" s="148"/>
    </row>
    <row r="156" spans="4:17" x14ac:dyDescent="0.25">
      <c r="D156" s="103"/>
      <c r="E156" s="42" t="s">
        <v>107</v>
      </c>
      <c r="F156" s="42"/>
      <c r="G156" s="42"/>
      <c r="H156" s="42"/>
      <c r="I156" s="42"/>
      <c r="J156" s="104"/>
      <c r="K156" s="5"/>
      <c r="L156" s="1064"/>
      <c r="M156" s="1064"/>
      <c r="O156" s="148" t="s">
        <v>108</v>
      </c>
      <c r="P156" s="148" t="s">
        <v>109</v>
      </c>
      <c r="Q156" s="148"/>
    </row>
    <row r="157" spans="4:17" x14ac:dyDescent="0.25">
      <c r="D157" s="103"/>
      <c r="E157" s="42"/>
      <c r="F157" s="42"/>
      <c r="G157" s="42"/>
      <c r="H157" s="42"/>
      <c r="I157" s="42"/>
      <c r="J157" s="104"/>
      <c r="K157" s="5"/>
      <c r="L157" s="1085" t="s">
        <v>110</v>
      </c>
      <c r="M157" s="1085"/>
      <c r="O157" s="148" t="s">
        <v>111</v>
      </c>
      <c r="P157" s="148" t="s">
        <v>112</v>
      </c>
      <c r="Q157" s="148"/>
    </row>
    <row r="158" spans="4:17" x14ac:dyDescent="0.25">
      <c r="D158" s="1086" t="s">
        <v>113</v>
      </c>
      <c r="E158" s="1087"/>
      <c r="F158" s="1087"/>
      <c r="G158" s="1087"/>
      <c r="H158" s="1087"/>
      <c r="I158" s="1087"/>
      <c r="J158" s="1088"/>
      <c r="K158" s="5"/>
      <c r="L158" s="1085"/>
      <c r="M158" s="1085"/>
      <c r="O158" s="148" t="s">
        <v>114</v>
      </c>
      <c r="P158" s="148" t="s">
        <v>115</v>
      </c>
      <c r="Q158" s="148"/>
    </row>
    <row r="159" spans="4:17" x14ac:dyDescent="0.25">
      <c r="D159" s="1086"/>
      <c r="E159" s="1087"/>
      <c r="F159" s="1087"/>
      <c r="G159" s="1087"/>
      <c r="H159" s="1087"/>
      <c r="I159" s="1087"/>
      <c r="J159" s="1088"/>
      <c r="K159" s="5"/>
      <c r="L159" s="1089" t="s">
        <v>116</v>
      </c>
      <c r="M159" s="1089"/>
      <c r="O159" s="148" t="s">
        <v>117</v>
      </c>
      <c r="P159" s="148" t="s">
        <v>118</v>
      </c>
      <c r="Q159" s="148"/>
    </row>
    <row r="160" spans="4:17" x14ac:dyDescent="0.25">
      <c r="D160" s="103"/>
      <c r="E160" s="42"/>
      <c r="F160" s="42"/>
      <c r="G160" s="42"/>
      <c r="H160" s="42"/>
      <c r="I160" s="42"/>
      <c r="J160" s="104"/>
      <c r="L160" s="1089"/>
      <c r="M160" s="1089"/>
      <c r="O160" s="148" t="s">
        <v>119</v>
      </c>
      <c r="P160" s="148" t="s">
        <v>120</v>
      </c>
      <c r="Q160" s="148"/>
    </row>
    <row r="161" spans="4:17" x14ac:dyDescent="0.25">
      <c r="D161" s="153" t="s">
        <v>41</v>
      </c>
      <c r="H161" s="42"/>
      <c r="I161" s="42"/>
      <c r="J161" s="104"/>
      <c r="L161" s="1090" t="s">
        <v>121</v>
      </c>
      <c r="M161" s="1090"/>
      <c r="O161" s="148" t="s">
        <v>122</v>
      </c>
      <c r="P161" s="148" t="s">
        <v>123</v>
      </c>
      <c r="Q161" s="148"/>
    </row>
    <row r="162" spans="4:17" x14ac:dyDescent="0.25">
      <c r="D162" s="154">
        <v>20</v>
      </c>
      <c r="E162" s="42"/>
      <c r="F162" s="155">
        <v>35</v>
      </c>
      <c r="G162" s="55" t="s">
        <v>124</v>
      </c>
      <c r="H162" s="42"/>
      <c r="I162" s="42"/>
      <c r="J162" s="104"/>
      <c r="L162" s="1090"/>
      <c r="M162" s="1090"/>
      <c r="O162" s="148" t="s">
        <v>125</v>
      </c>
      <c r="P162" s="148" t="s">
        <v>126</v>
      </c>
      <c r="Q162" s="148"/>
    </row>
    <row r="163" spans="4:17" x14ac:dyDescent="0.25">
      <c r="D163" s="156"/>
      <c r="E163" s="157" t="s">
        <v>127</v>
      </c>
      <c r="F163" s="157"/>
      <c r="G163" s="157"/>
      <c r="H163" s="157"/>
      <c r="I163" s="157"/>
      <c r="J163" s="158"/>
      <c r="L163" s="1076" t="s">
        <v>128</v>
      </c>
      <c r="M163" s="1076"/>
      <c r="O163" s="148" t="s">
        <v>129</v>
      </c>
      <c r="P163" s="148" t="s">
        <v>130</v>
      </c>
      <c r="Q163" s="148"/>
    </row>
    <row r="164" spans="4:17" x14ac:dyDescent="0.25">
      <c r="D164" s="159" t="s">
        <v>29</v>
      </c>
      <c r="E164" s="42"/>
      <c r="F164" s="42"/>
      <c r="G164" s="42"/>
      <c r="H164" s="42"/>
      <c r="I164" s="42"/>
      <c r="J164" s="104"/>
      <c r="L164" s="1076"/>
      <c r="M164" s="1076"/>
      <c r="O164" s="148" t="s">
        <v>131</v>
      </c>
      <c r="P164" s="148" t="s">
        <v>132</v>
      </c>
      <c r="Q164" s="148"/>
    </row>
    <row r="165" spans="4:17" ht="15.75" x14ac:dyDescent="0.25">
      <c r="D165" s="160">
        <v>35</v>
      </c>
      <c r="E165" s="161" t="s">
        <v>133</v>
      </c>
      <c r="F165" s="42"/>
      <c r="G165" s="42"/>
      <c r="H165" s="42"/>
      <c r="I165" s="42"/>
      <c r="J165" s="104"/>
      <c r="L165" s="1091" t="s">
        <v>134</v>
      </c>
      <c r="M165" s="1091"/>
      <c r="O165" s="148" t="s">
        <v>135</v>
      </c>
      <c r="P165" s="162" t="s">
        <v>136</v>
      </c>
      <c r="Q165" s="148"/>
    </row>
    <row r="166" spans="4:17" x14ac:dyDescent="0.25">
      <c r="D166" s="163"/>
      <c r="E166" s="161" t="s">
        <v>137</v>
      </c>
      <c r="F166" s="161"/>
      <c r="G166" s="42"/>
      <c r="H166" s="42"/>
      <c r="I166" s="42"/>
      <c r="J166" s="104"/>
      <c r="L166" s="1091"/>
      <c r="M166" s="1091"/>
      <c r="O166" s="162" t="s">
        <v>138</v>
      </c>
      <c r="P166" s="162" t="s">
        <v>139</v>
      </c>
      <c r="Q166" s="148"/>
    </row>
    <row r="167" spans="4:17" x14ac:dyDescent="0.25">
      <c r="D167" s="103"/>
      <c r="E167" s="161"/>
      <c r="F167" s="42"/>
      <c r="G167" s="42"/>
      <c r="H167" s="42"/>
      <c r="I167" s="42"/>
      <c r="J167" s="104"/>
      <c r="L167" s="1028" t="s">
        <v>140</v>
      </c>
      <c r="M167" s="1028"/>
      <c r="O167" s="162" t="s">
        <v>141</v>
      </c>
      <c r="P167" s="162" t="s">
        <v>142</v>
      </c>
      <c r="Q167" s="148"/>
    </row>
    <row r="168" spans="4:17" ht="18.75" x14ac:dyDescent="0.25">
      <c r="D168" s="164" t="s">
        <v>30</v>
      </c>
      <c r="E168" s="165"/>
      <c r="F168" s="165"/>
      <c r="G168" s="166">
        <v>20</v>
      </c>
      <c r="H168" s="157" t="s">
        <v>143</v>
      </c>
      <c r="I168" s="167"/>
      <c r="J168" s="104"/>
      <c r="L168" s="1028"/>
      <c r="M168" s="1028"/>
      <c r="O168" s="148"/>
      <c r="P168" s="162" t="s">
        <v>144</v>
      </c>
      <c r="Q168" s="148"/>
    </row>
    <row r="169" spans="4:17" x14ac:dyDescent="0.25">
      <c r="D169" s="103"/>
      <c r="E169" s="42"/>
      <c r="F169" s="42"/>
      <c r="G169" s="42"/>
      <c r="H169" s="42"/>
      <c r="I169" s="42"/>
      <c r="J169" s="104"/>
      <c r="O169" s="148"/>
      <c r="P169" s="162" t="s">
        <v>145</v>
      </c>
      <c r="Q169" s="148"/>
    </row>
    <row r="170" spans="4:17" ht="15.75" x14ac:dyDescent="0.25">
      <c r="D170" s="168" t="s">
        <v>68</v>
      </c>
      <c r="E170" s="169" t="s">
        <v>146</v>
      </c>
      <c r="F170" s="42"/>
      <c r="G170" s="42"/>
      <c r="H170" s="42"/>
      <c r="I170" s="42"/>
      <c r="J170" s="104"/>
      <c r="L170" s="1028" t="s">
        <v>147</v>
      </c>
      <c r="M170" s="1028"/>
      <c r="O170" s="162" t="s">
        <v>148</v>
      </c>
      <c r="P170" s="162" t="s">
        <v>149</v>
      </c>
      <c r="Q170" s="148"/>
    </row>
    <row r="171" spans="4:17" ht="15.75" x14ac:dyDescent="0.25">
      <c r="D171" s="170" t="s">
        <v>58</v>
      </c>
      <c r="E171" s="169"/>
      <c r="F171" s="171" t="s">
        <v>55</v>
      </c>
      <c r="G171" s="172"/>
      <c r="H171" s="42"/>
      <c r="I171" s="173" t="s">
        <v>68</v>
      </c>
      <c r="J171" s="174" t="s">
        <v>69</v>
      </c>
      <c r="L171" s="1028"/>
      <c r="M171" s="1028"/>
      <c r="O171" s="162" t="s">
        <v>150</v>
      </c>
      <c r="P171" s="162" t="s">
        <v>151</v>
      </c>
      <c r="Q171" s="148"/>
    </row>
    <row r="172" spans="4:17" ht="15.75" x14ac:dyDescent="0.25">
      <c r="D172" s="175">
        <v>2</v>
      </c>
      <c r="E172" s="176"/>
      <c r="F172" s="177" t="s">
        <v>93</v>
      </c>
      <c r="G172" s="177"/>
      <c r="H172" s="176"/>
      <c r="I172" s="178">
        <v>1</v>
      </c>
      <c r="J172" s="179">
        <f>I172*D172</f>
        <v>2</v>
      </c>
      <c r="O172" s="162" t="s">
        <v>152</v>
      </c>
      <c r="P172" s="162" t="s">
        <v>153</v>
      </c>
      <c r="Q172" s="148"/>
    </row>
    <row r="173" spans="4:17" x14ac:dyDescent="0.25">
      <c r="D173" s="144"/>
      <c r="E173" s="42"/>
      <c r="F173" s="42"/>
      <c r="G173" s="42"/>
      <c r="H173" s="42"/>
      <c r="I173" s="42"/>
      <c r="J173" s="104"/>
      <c r="K173" s="5"/>
      <c r="O173" s="162" t="s">
        <v>154</v>
      </c>
      <c r="P173" s="162" t="s">
        <v>155</v>
      </c>
      <c r="Q173" s="148"/>
    </row>
    <row r="174" spans="4:17" x14ac:dyDescent="0.25">
      <c r="D174" s="180" t="s">
        <v>156</v>
      </c>
      <c r="E174" s="42"/>
      <c r="F174" s="42"/>
      <c r="G174" s="42"/>
      <c r="H174" s="42"/>
      <c r="I174" s="42"/>
      <c r="J174" s="104"/>
      <c r="K174" s="5"/>
      <c r="O174" s="162" t="s">
        <v>157</v>
      </c>
      <c r="P174" s="162" t="s">
        <v>158</v>
      </c>
      <c r="Q174" s="148"/>
    </row>
    <row r="175" spans="4:17" ht="15.75" x14ac:dyDescent="0.25">
      <c r="D175" s="170" t="s">
        <v>58</v>
      </c>
      <c r="E175" s="181" t="s">
        <v>63</v>
      </c>
      <c r="F175" s="171" t="s">
        <v>55</v>
      </c>
      <c r="G175" s="182"/>
      <c r="H175" s="183" t="s">
        <v>66</v>
      </c>
      <c r="I175" s="173" t="s">
        <v>68</v>
      </c>
      <c r="J175" s="174" t="s">
        <v>69</v>
      </c>
      <c r="K175" s="5"/>
      <c r="O175" s="162" t="s">
        <v>159</v>
      </c>
      <c r="P175" s="162" t="s">
        <v>160</v>
      </c>
      <c r="Q175" s="148"/>
    </row>
    <row r="176" spans="4:17" ht="15.75" x14ac:dyDescent="0.25">
      <c r="D176" s="175">
        <v>2</v>
      </c>
      <c r="E176" s="184">
        <v>50</v>
      </c>
      <c r="F176" s="177" t="s">
        <v>93</v>
      </c>
      <c r="G176" s="177"/>
      <c r="H176" s="185">
        <f>(E176*D176)/1000</f>
        <v>0.1</v>
      </c>
      <c r="I176" s="186">
        <v>1</v>
      </c>
      <c r="J176" s="187">
        <f>H176*I176</f>
        <v>0.1</v>
      </c>
      <c r="K176" s="5"/>
      <c r="O176" s="162" t="s">
        <v>161</v>
      </c>
      <c r="P176" s="162" t="s">
        <v>162</v>
      </c>
      <c r="Q176" s="148"/>
    </row>
    <row r="177" spans="4:17" x14ac:dyDescent="0.25">
      <c r="D177" s="103"/>
      <c r="E177" s="42"/>
      <c r="F177" s="42"/>
      <c r="G177" s="42"/>
      <c r="H177" s="42"/>
      <c r="I177" s="42"/>
      <c r="J177" s="104"/>
      <c r="K177" s="5"/>
      <c r="O177" s="162" t="s">
        <v>163</v>
      </c>
      <c r="P177" s="162" t="s">
        <v>164</v>
      </c>
      <c r="Q177" s="148"/>
    </row>
    <row r="178" spans="4:17" ht="18.75" x14ac:dyDescent="0.25">
      <c r="D178" s="144"/>
      <c r="E178" s="188" t="s">
        <v>165</v>
      </c>
      <c r="F178" s="189">
        <v>0.1</v>
      </c>
      <c r="G178" s="23" t="s">
        <v>166</v>
      </c>
      <c r="I178" s="42"/>
      <c r="J178" s="104"/>
      <c r="K178" s="5"/>
      <c r="O178" s="162" t="s">
        <v>167</v>
      </c>
      <c r="P178" s="162" t="s">
        <v>168</v>
      </c>
      <c r="Q178" s="148"/>
    </row>
    <row r="179" spans="4:17" x14ac:dyDescent="0.25">
      <c r="D179" s="190" t="s">
        <v>169</v>
      </c>
      <c r="E179" s="42"/>
      <c r="F179" s="42"/>
      <c r="G179" s="42"/>
      <c r="H179" s="42"/>
      <c r="I179" s="42"/>
      <c r="J179" s="104"/>
      <c r="K179" s="5"/>
      <c r="O179" s="23"/>
    </row>
    <row r="180" spans="4:17" x14ac:dyDescent="0.25">
      <c r="D180" s="103" t="s">
        <v>170</v>
      </c>
      <c r="E180" s="42"/>
      <c r="F180" s="42"/>
      <c r="G180" s="42"/>
      <c r="H180" s="42"/>
      <c r="I180" s="42"/>
      <c r="J180" s="104"/>
      <c r="K180" s="5"/>
    </row>
    <row r="181" spans="4:17" x14ac:dyDescent="0.25">
      <c r="D181" s="103"/>
      <c r="E181" s="42"/>
      <c r="F181" s="42"/>
      <c r="G181" s="42"/>
      <c r="H181" s="42"/>
      <c r="I181" s="42"/>
      <c r="J181" s="104"/>
      <c r="K181" s="5"/>
    </row>
    <row r="182" spans="4:17" ht="15.75" x14ac:dyDescent="0.25">
      <c r="D182" s="1092" t="s">
        <v>171</v>
      </c>
      <c r="E182" s="1093"/>
      <c r="F182" s="1093"/>
      <c r="G182" s="1093"/>
      <c r="H182" s="1093"/>
      <c r="I182" s="1093"/>
      <c r="J182" s="1094"/>
      <c r="K182" s="5"/>
    </row>
    <row r="183" spans="4:17" x14ac:dyDescent="0.25">
      <c r="D183" s="206" t="s">
        <v>174</v>
      </c>
      <c r="E183" s="207"/>
      <c r="F183" s="207"/>
      <c r="G183" s="207"/>
      <c r="H183" s="207"/>
      <c r="I183" s="207"/>
      <c r="J183" s="208"/>
      <c r="K183" s="5"/>
    </row>
    <row r="184" spans="4:17" x14ac:dyDescent="0.25">
      <c r="D184" s="103"/>
      <c r="E184" s="42"/>
      <c r="F184" s="42"/>
      <c r="G184" s="42"/>
      <c r="H184" s="42"/>
      <c r="I184" s="42"/>
      <c r="J184" s="104"/>
      <c r="K184" s="5"/>
    </row>
    <row r="185" spans="4:17" ht="15.75" x14ac:dyDescent="0.25">
      <c r="D185" s="226" t="s">
        <v>181</v>
      </c>
      <c r="E185" s="227"/>
      <c r="F185" s="227"/>
      <c r="G185" s="227"/>
      <c r="H185" s="227"/>
      <c r="I185" s="227"/>
      <c r="J185" s="228"/>
      <c r="K185" s="5"/>
    </row>
    <row r="186" spans="4:17" x14ac:dyDescent="0.25">
      <c r="D186" s="235" t="s">
        <v>182</v>
      </c>
      <c r="E186" s="236"/>
      <c r="F186" s="236"/>
      <c r="G186" s="236"/>
      <c r="H186" s="236"/>
      <c r="I186" s="236"/>
      <c r="J186" s="146"/>
      <c r="K186" s="5"/>
    </row>
    <row r="187" spans="4:17" x14ac:dyDescent="0.25">
      <c r="D187" s="240" t="s">
        <v>184</v>
      </c>
      <c r="E187" s="42"/>
      <c r="F187" s="42"/>
      <c r="G187" s="42"/>
      <c r="H187" s="42"/>
      <c r="I187" s="42"/>
      <c r="J187" s="104"/>
      <c r="K187" s="5"/>
      <c r="O187" s="23"/>
    </row>
    <row r="188" spans="4:17" x14ac:dyDescent="0.25">
      <c r="D188" s="242" t="s">
        <v>185</v>
      </c>
      <c r="E188" s="1103" t="s">
        <v>185</v>
      </c>
      <c r="F188" s="1103"/>
      <c r="G188" s="1103"/>
      <c r="H188" s="1103"/>
      <c r="I188" s="1103"/>
      <c r="J188" s="1104"/>
      <c r="K188" s="5"/>
    </row>
    <row r="189" spans="4:17" x14ac:dyDescent="0.25">
      <c r="D189" s="144"/>
      <c r="E189" s="1103"/>
      <c r="F189" s="1103"/>
      <c r="G189" s="1103"/>
      <c r="H189" s="1103"/>
      <c r="I189" s="1103"/>
      <c r="J189" s="1104"/>
      <c r="K189" s="5"/>
    </row>
    <row r="190" spans="4:17" x14ac:dyDescent="0.25">
      <c r="D190" s="1105" t="s">
        <v>187</v>
      </c>
      <c r="E190" s="1106"/>
      <c r="F190" s="1106"/>
      <c r="G190" s="1106"/>
      <c r="H190" s="1106"/>
      <c r="I190" s="1106"/>
      <c r="J190" s="1107"/>
      <c r="K190" s="5"/>
      <c r="O190" s="23"/>
    </row>
    <row r="191" spans="4:17" x14ac:dyDescent="0.25">
      <c r="D191" s="1105"/>
      <c r="E191" s="1106"/>
      <c r="F191" s="1106"/>
      <c r="G191" s="1106"/>
      <c r="H191" s="1106"/>
      <c r="I191" s="1106"/>
      <c r="J191" s="1107"/>
      <c r="K191" s="5" t="s">
        <v>190</v>
      </c>
      <c r="O191" s="23"/>
    </row>
    <row r="192" spans="4:17" x14ac:dyDescent="0.25">
      <c r="D192" s="1108"/>
      <c r="E192" s="1109"/>
      <c r="F192" s="1109"/>
      <c r="G192" s="1109"/>
      <c r="H192" s="1109"/>
      <c r="I192" s="1109"/>
      <c r="J192" s="1110"/>
      <c r="K192" s="5" t="s">
        <v>190</v>
      </c>
    </row>
    <row r="193" spans="4:11" ht="15.75" thickBot="1" x14ac:dyDescent="0.3">
      <c r="D193" s="272">
        <v>13</v>
      </c>
      <c r="E193" s="273">
        <v>13</v>
      </c>
      <c r="F193" s="273">
        <v>13</v>
      </c>
      <c r="G193" s="273">
        <v>13</v>
      </c>
      <c r="H193" s="273">
        <v>13</v>
      </c>
      <c r="I193" s="273">
        <v>13</v>
      </c>
      <c r="J193" s="274">
        <v>13</v>
      </c>
      <c r="K193" s="5" t="s">
        <v>191</v>
      </c>
    </row>
  </sheetData>
  <mergeCells count="70">
    <mergeCell ref="D190:J192"/>
    <mergeCell ref="L163:M164"/>
    <mergeCell ref="L165:M166"/>
    <mergeCell ref="L167:M168"/>
    <mergeCell ref="L170:M171"/>
    <mergeCell ref="D182:J182"/>
    <mergeCell ref="E188:J189"/>
    <mergeCell ref="L161:M162"/>
    <mergeCell ref="L143:M144"/>
    <mergeCell ref="L145:M146"/>
    <mergeCell ref="D147:J148"/>
    <mergeCell ref="L147:M148"/>
    <mergeCell ref="L149:M150"/>
    <mergeCell ref="L151:M152"/>
    <mergeCell ref="L153:M154"/>
    <mergeCell ref="L155:M156"/>
    <mergeCell ref="L157:M158"/>
    <mergeCell ref="D158:J159"/>
    <mergeCell ref="L159:M160"/>
    <mergeCell ref="J137:J138"/>
    <mergeCell ref="L137:M138"/>
    <mergeCell ref="I139:J140"/>
    <mergeCell ref="L139:M140"/>
    <mergeCell ref="D141:J141"/>
    <mergeCell ref="L141:M142"/>
    <mergeCell ref="E142:I142"/>
    <mergeCell ref="D133:J135"/>
    <mergeCell ref="L133:M134"/>
    <mergeCell ref="L135:M136"/>
    <mergeCell ref="D136:J136"/>
    <mergeCell ref="L35:M36"/>
    <mergeCell ref="L37:M38"/>
    <mergeCell ref="L39:M40"/>
    <mergeCell ref="L42:M43"/>
    <mergeCell ref="D54:J54"/>
    <mergeCell ref="E60:J61"/>
    <mergeCell ref="D62:J64"/>
    <mergeCell ref="D67:J67"/>
    <mergeCell ref="D68:J68"/>
    <mergeCell ref="L131:M131"/>
    <mergeCell ref="L132:M132"/>
    <mergeCell ref="E14:I14"/>
    <mergeCell ref="L33:M34"/>
    <mergeCell ref="L15:M16"/>
    <mergeCell ref="L17:M18"/>
    <mergeCell ref="D19:J20"/>
    <mergeCell ref="L19:M20"/>
    <mergeCell ref="L21:M22"/>
    <mergeCell ref="L23:M24"/>
    <mergeCell ref="L25:M26"/>
    <mergeCell ref="L27:M28"/>
    <mergeCell ref="L29:M30"/>
    <mergeCell ref="D30:J31"/>
    <mergeCell ref="L31:M32"/>
    <mergeCell ref="B10:B12"/>
    <mergeCell ref="B13:B15"/>
    <mergeCell ref="B16:B17"/>
    <mergeCell ref="B18:B19"/>
    <mergeCell ref="L3:M3"/>
    <mergeCell ref="L4:M4"/>
    <mergeCell ref="D5:J7"/>
    <mergeCell ref="L5:M6"/>
    <mergeCell ref="L7:M8"/>
    <mergeCell ref="D8:J8"/>
    <mergeCell ref="J9:J10"/>
    <mergeCell ref="L9:M10"/>
    <mergeCell ref="I11:J12"/>
    <mergeCell ref="L11:M12"/>
    <mergeCell ref="D13:J13"/>
    <mergeCell ref="L13:M1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89AA-D82E-450B-B337-FF2DB99C9C1A}">
  <dimension ref="B1:AB238"/>
  <sheetViews>
    <sheetView workbookViewId="0">
      <selection activeCell="M9" sqref="M9"/>
    </sheetView>
  </sheetViews>
  <sheetFormatPr baseColWidth="10" defaultRowHeight="15" x14ac:dyDescent="0.25"/>
  <cols>
    <col min="1" max="1" width="2.85546875" customWidth="1"/>
    <col min="13" max="13" width="56" customWidth="1"/>
  </cols>
  <sheetData>
    <row r="1" spans="2:28" ht="15.75" thickBot="1" x14ac:dyDescent="0.3"/>
    <row r="2" spans="2:28" ht="21" customHeight="1" x14ac:dyDescent="0.25">
      <c r="B2" s="1036" t="s">
        <v>0</v>
      </c>
      <c r="C2" s="1039" t="s">
        <v>835</v>
      </c>
      <c r="D2" s="1039"/>
      <c r="E2" s="1039"/>
      <c r="F2" s="1039"/>
      <c r="G2" s="1039"/>
      <c r="H2" s="1039"/>
      <c r="I2" s="1039"/>
      <c r="J2" s="1039"/>
      <c r="K2" s="1039"/>
      <c r="L2" s="1039"/>
      <c r="M2" s="1039"/>
      <c r="N2" s="1039"/>
      <c r="O2" s="1039"/>
      <c r="P2" s="1039"/>
      <c r="Q2" s="1039"/>
      <c r="R2" s="1039"/>
      <c r="S2" s="1039"/>
      <c r="T2" s="1039"/>
      <c r="U2" s="1039"/>
      <c r="V2" s="1039"/>
      <c r="W2" s="1039"/>
      <c r="X2" s="1039"/>
      <c r="Y2" s="1039"/>
      <c r="Z2" s="1039"/>
      <c r="AA2" s="1041" t="s">
        <v>2</v>
      </c>
      <c r="AB2" s="1042"/>
    </row>
    <row r="3" spans="2:28" ht="15" customHeight="1" x14ac:dyDescent="0.25">
      <c r="B3" s="1037"/>
      <c r="C3" s="1040"/>
      <c r="D3" s="1040"/>
      <c r="E3" s="1040"/>
      <c r="F3" s="1040"/>
      <c r="G3" s="1040"/>
      <c r="H3" s="1040"/>
      <c r="I3" s="1040"/>
      <c r="J3" s="1040"/>
      <c r="K3" s="1040"/>
      <c r="L3" s="1040"/>
      <c r="M3" s="1040"/>
      <c r="N3" s="1040"/>
      <c r="O3" s="1040"/>
      <c r="P3" s="1040"/>
      <c r="Q3" s="1040"/>
      <c r="R3" s="1040"/>
      <c r="S3" s="1040"/>
      <c r="T3" s="1040"/>
      <c r="U3" s="1040"/>
      <c r="V3" s="1040"/>
      <c r="W3" s="1040"/>
      <c r="X3" s="1040"/>
      <c r="Y3" s="1040"/>
      <c r="Z3" s="1040"/>
      <c r="AA3" s="1023">
        <v>19</v>
      </c>
      <c r="AB3" s="1024"/>
    </row>
    <row r="4" spans="2:28" ht="15.75" x14ac:dyDescent="0.25">
      <c r="B4" s="1037"/>
      <c r="C4" s="11"/>
      <c r="D4" s="11"/>
      <c r="E4" s="11"/>
      <c r="F4" s="8"/>
      <c r="G4" s="8"/>
      <c r="H4" s="8"/>
      <c r="I4" s="8"/>
      <c r="J4" s="8"/>
      <c r="K4" s="8"/>
      <c r="L4" s="8"/>
      <c r="M4" s="8"/>
      <c r="N4" s="8"/>
      <c r="O4" s="8"/>
      <c r="P4" s="8"/>
      <c r="Q4" s="8"/>
      <c r="R4" s="8"/>
      <c r="S4" s="1343"/>
      <c r="T4" s="1343"/>
      <c r="U4" s="1343"/>
      <c r="V4" s="1343"/>
      <c r="W4" s="1343"/>
      <c r="X4" s="1343"/>
      <c r="Y4" s="1343"/>
      <c r="Z4" s="1343"/>
      <c r="AA4" s="1023"/>
      <c r="AB4" s="1024"/>
    </row>
    <row r="5" spans="2:28" ht="18.75" x14ac:dyDescent="0.25">
      <c r="B5" s="1037"/>
      <c r="C5" s="11"/>
      <c r="D5" s="11"/>
      <c r="E5" s="11"/>
      <c r="F5" s="8"/>
      <c r="G5" s="8"/>
      <c r="H5" s="8"/>
      <c r="I5" s="8"/>
      <c r="J5" s="8"/>
      <c r="K5" s="12" t="s">
        <v>6</v>
      </c>
      <c r="L5" s="1025">
        <f ca="1">NOW()</f>
        <v>44719.949278125001</v>
      </c>
      <c r="M5" s="1025"/>
      <c r="N5" s="1025"/>
      <c r="O5" s="1025"/>
      <c r="P5" s="1025"/>
      <c r="Q5" s="1025"/>
      <c r="R5" s="1025"/>
      <c r="S5" s="1343"/>
      <c r="T5" s="1343"/>
      <c r="U5" s="1343"/>
      <c r="V5" s="1343"/>
      <c r="W5" s="1343"/>
      <c r="X5" s="1343"/>
      <c r="Y5" s="1343"/>
      <c r="Z5" s="1343"/>
      <c r="AA5" s="1023"/>
      <c r="AB5" s="1024"/>
    </row>
    <row r="6" spans="2:28" ht="19.5" thickBot="1" x14ac:dyDescent="0.3">
      <c r="B6" s="1038"/>
      <c r="C6" s="13" t="s">
        <v>7</v>
      </c>
      <c r="D6" s="13"/>
      <c r="E6" s="13"/>
      <c r="F6" s="14"/>
      <c r="G6" s="14"/>
      <c r="H6" s="14"/>
      <c r="I6" s="14"/>
      <c r="J6" s="14"/>
      <c r="K6" s="14"/>
      <c r="L6" s="14"/>
      <c r="M6" s="14"/>
      <c r="N6" s="14"/>
      <c r="O6" s="14"/>
      <c r="P6" s="14"/>
      <c r="Q6" s="14"/>
      <c r="R6" s="14"/>
      <c r="S6" s="14"/>
      <c r="T6" s="14"/>
      <c r="U6" s="14"/>
      <c r="V6" s="14"/>
      <c r="W6" s="14"/>
      <c r="X6" s="14"/>
      <c r="Y6" s="14"/>
      <c r="Z6" s="14"/>
      <c r="AA6" s="1026" t="s">
        <v>8</v>
      </c>
      <c r="AB6" s="1027"/>
    </row>
    <row r="7" spans="2:28" x14ac:dyDescent="0.25">
      <c r="B7" s="31"/>
      <c r="C7" s="31"/>
      <c r="D7" s="31"/>
      <c r="E7" s="31"/>
      <c r="F7" s="31"/>
      <c r="G7" s="31"/>
      <c r="H7" s="31"/>
      <c r="I7" s="31"/>
      <c r="J7" s="31"/>
      <c r="K7" s="31"/>
      <c r="L7" s="31"/>
      <c r="M7" s="31"/>
      <c r="N7" s="31"/>
      <c r="O7" s="31"/>
      <c r="P7" s="31"/>
      <c r="Q7" s="31"/>
      <c r="R7" s="31"/>
      <c r="S7" s="31"/>
      <c r="T7" s="31"/>
      <c r="U7" s="31"/>
      <c r="V7" s="31"/>
      <c r="W7" s="31"/>
      <c r="X7" s="31"/>
      <c r="Y7" s="31"/>
      <c r="Z7" s="31"/>
      <c r="AA7" s="31"/>
      <c r="AB7" s="31"/>
    </row>
    <row r="8" spans="2:28" x14ac:dyDescent="0.25">
      <c r="B8" s="31"/>
      <c r="C8" s="31"/>
      <c r="D8" s="31"/>
      <c r="E8" s="31"/>
      <c r="F8" s="31"/>
      <c r="G8" s="31"/>
      <c r="H8" s="31"/>
      <c r="I8" s="31"/>
      <c r="J8" s="31"/>
      <c r="K8" s="31"/>
      <c r="L8" s="31"/>
      <c r="M8" s="31"/>
      <c r="N8" s="31"/>
      <c r="O8" s="31"/>
      <c r="P8" s="31"/>
      <c r="Q8" s="31"/>
      <c r="R8" s="31"/>
      <c r="S8" s="31"/>
      <c r="T8" s="31"/>
      <c r="U8" s="31"/>
      <c r="V8" s="31"/>
      <c r="W8" s="31"/>
      <c r="X8" s="31"/>
      <c r="Y8" s="31"/>
      <c r="Z8" s="31"/>
      <c r="AA8" s="31"/>
      <c r="AB8" s="31"/>
    </row>
    <row r="9" spans="2:28" x14ac:dyDescent="0.25">
      <c r="B9" s="1344"/>
      <c r="C9" s="31"/>
      <c r="D9" s="31"/>
      <c r="E9" s="31"/>
      <c r="F9" s="31"/>
      <c r="G9" s="31"/>
      <c r="H9" s="31"/>
      <c r="I9" s="31"/>
      <c r="J9" s="31"/>
      <c r="K9" s="31"/>
      <c r="L9" s="31"/>
      <c r="M9" s="31"/>
      <c r="N9" s="31"/>
      <c r="O9" s="31"/>
      <c r="P9" s="31"/>
      <c r="Q9" s="31"/>
      <c r="R9" s="31"/>
      <c r="S9" s="31"/>
      <c r="T9" s="31"/>
      <c r="U9" s="31"/>
      <c r="V9" s="31"/>
      <c r="W9" s="31"/>
      <c r="X9" s="31"/>
      <c r="Y9" s="31"/>
      <c r="Z9" s="31"/>
      <c r="AA9" s="31"/>
      <c r="AB9" s="31"/>
    </row>
    <row r="10" spans="2:28" ht="15.75" x14ac:dyDescent="0.25">
      <c r="B10" s="1345" t="s">
        <v>836</v>
      </c>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row>
    <row r="11" spans="2:28" x14ac:dyDescent="0.25">
      <c r="B11" t="s">
        <v>837</v>
      </c>
      <c r="C11" s="31"/>
      <c r="D11" s="31"/>
      <c r="E11" s="31"/>
      <c r="F11" s="31"/>
      <c r="G11" s="31"/>
      <c r="H11" s="31"/>
      <c r="I11" s="31"/>
      <c r="J11" s="31"/>
      <c r="K11" s="31"/>
      <c r="L11" s="31"/>
      <c r="M11" s="31"/>
      <c r="N11" t="s">
        <v>838</v>
      </c>
      <c r="O11" s="31"/>
      <c r="P11" s="31"/>
      <c r="Q11" s="31"/>
      <c r="R11" s="31"/>
      <c r="S11" s="31"/>
      <c r="T11" s="31"/>
      <c r="U11" s="31"/>
      <c r="V11" s="31"/>
      <c r="W11" s="31"/>
      <c r="X11" s="31"/>
      <c r="Y11" s="31"/>
      <c r="Z11" s="31"/>
      <c r="AA11" s="31"/>
      <c r="AB11" s="31"/>
    </row>
    <row r="12" spans="2:28" x14ac:dyDescent="0.25">
      <c r="B12" s="1346" t="s">
        <v>59</v>
      </c>
      <c r="C12" s="1347" t="s">
        <v>839</v>
      </c>
      <c r="D12" s="31"/>
      <c r="E12" s="31"/>
      <c r="F12" s="31"/>
      <c r="G12" s="31"/>
      <c r="H12" s="31"/>
      <c r="I12" s="31"/>
      <c r="J12" s="31"/>
      <c r="K12" s="31"/>
      <c r="L12" s="31"/>
      <c r="M12" s="31"/>
      <c r="N12" s="1348"/>
      <c r="O12" s="1347" t="s">
        <v>840</v>
      </c>
      <c r="P12" s="31"/>
      <c r="Q12" s="31"/>
      <c r="R12" s="31"/>
      <c r="S12" s="31"/>
      <c r="T12" s="31"/>
      <c r="U12" s="31"/>
      <c r="V12" s="31"/>
      <c r="W12" s="31"/>
      <c r="X12" s="31"/>
      <c r="Y12" s="31"/>
      <c r="Z12" s="31"/>
      <c r="AA12" s="31"/>
      <c r="AB12" s="31"/>
    </row>
    <row r="13" spans="2:28" x14ac:dyDescent="0.25">
      <c r="B13" s="1349"/>
      <c r="C13" s="1347"/>
      <c r="D13" s="31"/>
      <c r="E13" s="31"/>
      <c r="F13" s="31"/>
      <c r="G13" s="31"/>
      <c r="H13" s="31"/>
      <c r="I13" s="31"/>
      <c r="J13" s="31"/>
      <c r="K13" s="31"/>
      <c r="L13" s="31"/>
      <c r="M13" s="31"/>
      <c r="N13" s="1348"/>
      <c r="O13" s="1347" t="s">
        <v>841</v>
      </c>
      <c r="P13" s="31"/>
      <c r="Q13" s="31"/>
      <c r="R13" s="31"/>
      <c r="S13" s="31"/>
      <c r="T13" s="31"/>
      <c r="U13" s="31"/>
      <c r="V13" s="31"/>
      <c r="W13" s="31"/>
      <c r="X13" s="31"/>
      <c r="Y13" s="31"/>
      <c r="Z13" s="31"/>
      <c r="AA13" s="31"/>
      <c r="AB13" s="31"/>
    </row>
    <row r="14" spans="2:28" x14ac:dyDescent="0.25">
      <c r="B14" t="s">
        <v>842</v>
      </c>
      <c r="C14" s="31"/>
      <c r="D14" s="31"/>
      <c r="E14" s="31"/>
      <c r="F14" s="31"/>
      <c r="G14" s="31"/>
      <c r="H14" s="31"/>
      <c r="I14" s="31"/>
      <c r="J14" s="31"/>
      <c r="K14" s="31"/>
      <c r="L14" s="31"/>
      <c r="M14" s="31"/>
      <c r="O14" s="31"/>
      <c r="P14" s="31"/>
      <c r="Q14" s="31"/>
      <c r="R14" s="31"/>
      <c r="S14" s="31"/>
      <c r="T14" s="31"/>
      <c r="U14" s="31"/>
      <c r="V14" s="31"/>
      <c r="W14" s="31"/>
      <c r="X14" s="31"/>
      <c r="Y14" s="31"/>
      <c r="Z14" s="31"/>
      <c r="AA14" s="31"/>
      <c r="AB14" s="31"/>
    </row>
    <row r="15" spans="2:28" x14ac:dyDescent="0.25">
      <c r="B15" s="1346" t="s">
        <v>843</v>
      </c>
      <c r="C15" s="1347" t="s">
        <v>844</v>
      </c>
      <c r="D15" s="31"/>
      <c r="E15" s="31"/>
      <c r="F15" s="31"/>
      <c r="G15" s="31"/>
      <c r="H15" s="31"/>
      <c r="I15" s="31"/>
      <c r="J15" s="31"/>
      <c r="K15" s="31"/>
      <c r="L15" s="31"/>
      <c r="M15" s="31"/>
      <c r="N15" t="s">
        <v>845</v>
      </c>
      <c r="O15" s="31"/>
      <c r="P15" s="31"/>
      <c r="Q15" s="31"/>
      <c r="R15" s="31"/>
      <c r="S15" s="31"/>
      <c r="T15" s="31"/>
      <c r="U15" s="31"/>
      <c r="V15" s="31"/>
      <c r="W15" s="31"/>
      <c r="X15" s="31"/>
      <c r="Y15" s="31"/>
      <c r="Z15" s="31"/>
      <c r="AA15" s="31"/>
      <c r="AB15" s="31"/>
    </row>
    <row r="16" spans="2:28" x14ac:dyDescent="0.25">
      <c r="C16" s="31"/>
      <c r="D16" s="31"/>
      <c r="E16" s="31"/>
      <c r="F16" s="31"/>
      <c r="G16" s="31"/>
      <c r="H16" s="31"/>
      <c r="I16" s="31"/>
      <c r="J16" s="31"/>
      <c r="K16" s="31"/>
      <c r="L16" s="31"/>
      <c r="M16" s="31"/>
      <c r="N16" s="1348"/>
      <c r="O16" s="1347" t="s">
        <v>846</v>
      </c>
      <c r="P16" s="31"/>
      <c r="Q16" s="31"/>
      <c r="R16" s="31"/>
      <c r="S16" s="31"/>
      <c r="T16" s="31"/>
      <c r="U16" s="31"/>
      <c r="V16" s="31"/>
      <c r="W16" s="31"/>
      <c r="X16" s="31"/>
      <c r="Y16" s="31"/>
      <c r="Z16" s="31"/>
      <c r="AA16" s="31"/>
      <c r="AB16" s="31"/>
    </row>
    <row r="17" spans="2:28" x14ac:dyDescent="0.25">
      <c r="B17" t="s">
        <v>847</v>
      </c>
      <c r="C17" s="31"/>
      <c r="D17" s="31"/>
      <c r="E17" s="31"/>
      <c r="F17" s="31"/>
      <c r="G17" s="31"/>
      <c r="H17" s="31"/>
      <c r="I17" s="31"/>
      <c r="J17" s="31"/>
      <c r="K17" s="31"/>
      <c r="L17" s="31"/>
      <c r="M17" s="31"/>
      <c r="O17" s="31"/>
      <c r="P17" s="31"/>
      <c r="Q17" s="31"/>
      <c r="R17" s="31"/>
      <c r="S17" s="31"/>
      <c r="T17" s="31"/>
      <c r="U17" s="31"/>
      <c r="V17" s="31"/>
      <c r="W17" s="31"/>
      <c r="X17" s="31"/>
      <c r="Y17" s="31"/>
      <c r="Z17" s="31"/>
      <c r="AA17" s="31"/>
      <c r="AB17" s="31"/>
    </row>
    <row r="18" spans="2:28" x14ac:dyDescent="0.25">
      <c r="B18" s="1350" t="s">
        <v>848</v>
      </c>
      <c r="C18" s="1347" t="s">
        <v>849</v>
      </c>
      <c r="D18" s="31"/>
      <c r="E18" s="31"/>
      <c r="F18" s="31"/>
      <c r="G18" s="31"/>
      <c r="H18" s="31"/>
      <c r="I18" s="31"/>
      <c r="J18" s="31"/>
      <c r="K18" s="31"/>
      <c r="L18" s="31"/>
      <c r="M18" s="31"/>
      <c r="N18" t="s">
        <v>850</v>
      </c>
      <c r="O18" s="31"/>
      <c r="P18" s="31"/>
      <c r="Q18" s="31"/>
      <c r="R18" s="31"/>
      <c r="S18" s="31"/>
      <c r="T18" s="31"/>
      <c r="U18" s="31"/>
      <c r="V18" s="31"/>
      <c r="W18" s="31"/>
      <c r="X18" s="31"/>
      <c r="Y18" s="31"/>
      <c r="Z18" s="31"/>
      <c r="AA18" s="31"/>
      <c r="AB18" s="31"/>
    </row>
    <row r="19" spans="2:28" x14ac:dyDescent="0.25">
      <c r="C19" s="31"/>
      <c r="D19" s="31"/>
      <c r="E19" s="31"/>
      <c r="F19" s="31"/>
      <c r="G19" s="31"/>
      <c r="H19" s="31"/>
      <c r="I19" s="31"/>
      <c r="J19" s="31"/>
      <c r="K19" s="31"/>
      <c r="L19" s="31"/>
      <c r="M19" s="31"/>
      <c r="N19" s="1348"/>
      <c r="O19" s="1347" t="s">
        <v>851</v>
      </c>
      <c r="P19" s="31"/>
      <c r="Q19" s="31"/>
      <c r="R19" s="31"/>
      <c r="S19" s="31"/>
      <c r="T19" s="31"/>
      <c r="U19" s="31"/>
      <c r="V19" s="31"/>
      <c r="W19" s="31"/>
      <c r="X19" s="31"/>
      <c r="Y19" s="31"/>
      <c r="Z19" s="31"/>
      <c r="AA19" s="31"/>
      <c r="AB19" s="31"/>
    </row>
    <row r="20" spans="2:28" x14ac:dyDescent="0.25">
      <c r="B20" t="s">
        <v>852</v>
      </c>
      <c r="C20" s="31"/>
      <c r="D20" s="31"/>
      <c r="E20" s="31"/>
      <c r="F20" s="31"/>
      <c r="G20" s="31"/>
      <c r="H20" s="31"/>
      <c r="I20" s="31"/>
      <c r="J20" s="31"/>
      <c r="K20" s="31"/>
      <c r="L20" s="31"/>
      <c r="M20" s="31"/>
      <c r="O20" s="31"/>
      <c r="P20" s="31"/>
      <c r="Q20" s="31"/>
      <c r="R20" s="31"/>
      <c r="S20" s="31"/>
      <c r="T20" s="31"/>
      <c r="U20" s="31"/>
      <c r="V20" s="31"/>
      <c r="W20" s="31"/>
      <c r="X20" s="31"/>
      <c r="Y20" s="31"/>
      <c r="Z20" s="31"/>
      <c r="AA20" s="31"/>
      <c r="AB20" s="31"/>
    </row>
    <row r="21" spans="2:28" x14ac:dyDescent="0.25">
      <c r="B21" s="1350" t="s">
        <v>853</v>
      </c>
      <c r="C21" s="1347" t="s">
        <v>854</v>
      </c>
      <c r="D21" s="31"/>
      <c r="E21" s="31"/>
      <c r="F21" s="31"/>
      <c r="G21" s="31"/>
      <c r="H21" s="31"/>
      <c r="I21" s="31"/>
      <c r="J21" s="31"/>
      <c r="K21" s="31"/>
      <c r="L21" s="31"/>
      <c r="M21" s="31"/>
      <c r="N21" t="s">
        <v>855</v>
      </c>
      <c r="O21" s="31"/>
      <c r="P21" s="31"/>
      <c r="Q21" s="31"/>
      <c r="R21" s="31"/>
      <c r="S21" s="31"/>
      <c r="T21" s="31"/>
      <c r="U21" s="31"/>
      <c r="V21" s="31"/>
      <c r="W21" s="31"/>
      <c r="X21" s="31"/>
      <c r="Y21" s="31"/>
      <c r="Z21" s="31"/>
      <c r="AA21" s="31"/>
      <c r="AB21" s="31"/>
    </row>
    <row r="22" spans="2:28" x14ac:dyDescent="0.25">
      <c r="C22" s="31"/>
      <c r="D22" s="31"/>
      <c r="E22" s="31"/>
      <c r="F22" s="31"/>
      <c r="G22" s="31"/>
      <c r="H22" s="31"/>
      <c r="I22" s="31"/>
      <c r="J22" s="31"/>
      <c r="K22" s="31"/>
      <c r="L22" s="31"/>
      <c r="M22" s="31"/>
      <c r="N22" s="1348"/>
      <c r="O22" s="1347" t="s">
        <v>856</v>
      </c>
      <c r="P22" s="31"/>
      <c r="Q22" s="31"/>
      <c r="R22" s="31"/>
      <c r="S22" s="31"/>
      <c r="T22" s="31"/>
      <c r="U22" s="31"/>
      <c r="V22" s="31"/>
      <c r="W22" s="31"/>
      <c r="X22" s="31"/>
      <c r="Y22" s="31"/>
      <c r="Z22" s="31"/>
      <c r="AA22" s="31"/>
      <c r="AB22" s="31"/>
    </row>
    <row r="23" spans="2:28" x14ac:dyDescent="0.25">
      <c r="B23" t="s">
        <v>857</v>
      </c>
      <c r="C23" s="1347"/>
      <c r="D23" s="31"/>
      <c r="E23" s="31"/>
      <c r="F23" s="31"/>
      <c r="G23" s="31"/>
      <c r="H23" s="31"/>
      <c r="I23" s="31"/>
      <c r="J23" s="31"/>
      <c r="K23" s="31"/>
      <c r="L23" s="31"/>
      <c r="M23" s="31"/>
      <c r="O23" s="31"/>
      <c r="P23" s="31"/>
      <c r="Q23" s="31"/>
      <c r="R23" s="31"/>
      <c r="S23" s="31"/>
      <c r="T23" s="31"/>
      <c r="U23" s="31"/>
      <c r="V23" s="31"/>
      <c r="W23" s="31"/>
      <c r="X23" s="31"/>
      <c r="Y23" s="31"/>
      <c r="Z23" s="31"/>
      <c r="AA23" s="31"/>
      <c r="AB23" s="31"/>
    </row>
    <row r="24" spans="2:28" x14ac:dyDescent="0.25">
      <c r="B24" s="1351" t="s">
        <v>62</v>
      </c>
      <c r="C24" s="1347" t="s">
        <v>858</v>
      </c>
      <c r="D24" s="31"/>
      <c r="E24" s="31"/>
      <c r="F24" s="31"/>
      <c r="G24" s="31"/>
      <c r="H24" s="31"/>
      <c r="I24" s="31"/>
      <c r="J24" s="31"/>
      <c r="K24" s="31"/>
      <c r="L24" s="31"/>
      <c r="M24" s="31"/>
      <c r="N24" t="s">
        <v>859</v>
      </c>
      <c r="O24" s="31"/>
      <c r="P24" s="31"/>
      <c r="Q24" s="31"/>
      <c r="R24" s="31"/>
      <c r="S24" s="31"/>
      <c r="T24" s="31"/>
      <c r="U24" s="31"/>
      <c r="V24" s="31"/>
      <c r="W24" s="31"/>
      <c r="X24" s="31"/>
      <c r="Y24" s="31"/>
      <c r="Z24" s="31"/>
      <c r="AA24" s="31"/>
      <c r="AB24" s="31"/>
    </row>
    <row r="25" spans="2:28" x14ac:dyDescent="0.25">
      <c r="C25" s="31"/>
      <c r="D25" s="31"/>
      <c r="E25" s="31"/>
      <c r="F25" s="31"/>
      <c r="G25" s="31"/>
      <c r="H25" s="31"/>
      <c r="I25" s="31"/>
      <c r="J25" s="31"/>
      <c r="K25" s="31"/>
      <c r="L25" s="31"/>
      <c r="M25" s="31"/>
      <c r="N25" s="1348"/>
      <c r="O25" s="1347" t="s">
        <v>860</v>
      </c>
      <c r="P25" s="31"/>
      <c r="Q25" s="31"/>
      <c r="R25" s="31"/>
      <c r="S25" s="31"/>
      <c r="T25" s="31"/>
      <c r="U25" s="31"/>
      <c r="V25" s="31"/>
      <c r="W25" s="31"/>
      <c r="X25" s="31"/>
      <c r="Y25" s="31"/>
      <c r="Z25" s="31"/>
      <c r="AA25" s="31"/>
      <c r="AB25" s="31"/>
    </row>
    <row r="26" spans="2:28" x14ac:dyDescent="0.25">
      <c r="B26" t="s">
        <v>861</v>
      </c>
      <c r="C26" s="31"/>
      <c r="D26" s="31"/>
      <c r="E26" s="31"/>
      <c r="F26" s="31"/>
      <c r="G26" s="31"/>
      <c r="H26" s="31"/>
      <c r="I26" s="31"/>
      <c r="J26" s="31"/>
      <c r="K26" s="31"/>
      <c r="L26" s="31"/>
      <c r="M26" s="31"/>
      <c r="O26" s="31"/>
      <c r="P26" s="31"/>
      <c r="Q26" s="31"/>
      <c r="R26" s="31"/>
      <c r="S26" s="31"/>
      <c r="T26" s="31"/>
      <c r="U26" s="31"/>
      <c r="V26" s="31"/>
      <c r="W26" s="31"/>
      <c r="X26" s="31"/>
      <c r="Y26" s="31"/>
      <c r="Z26" s="31"/>
      <c r="AA26" s="31"/>
      <c r="AB26" s="31"/>
    </row>
    <row r="27" spans="2:28" x14ac:dyDescent="0.25">
      <c r="B27" s="1351" t="s">
        <v>62</v>
      </c>
      <c r="C27" s="1347" t="s">
        <v>862</v>
      </c>
      <c r="D27" s="31"/>
      <c r="E27" s="31"/>
      <c r="F27" s="31"/>
      <c r="G27" s="31"/>
      <c r="H27" s="31"/>
      <c r="I27" s="31"/>
      <c r="J27" s="31"/>
      <c r="K27" s="31"/>
      <c r="L27" s="31"/>
      <c r="M27" s="31"/>
      <c r="N27" t="s">
        <v>863</v>
      </c>
      <c r="O27" s="31"/>
      <c r="P27" s="31"/>
      <c r="Q27" s="31"/>
      <c r="R27" s="31"/>
      <c r="S27" s="31"/>
      <c r="T27" s="31"/>
      <c r="U27" s="31"/>
      <c r="V27" s="31"/>
      <c r="W27" s="31"/>
      <c r="X27" s="31"/>
      <c r="Y27" s="31"/>
      <c r="Z27" s="31"/>
      <c r="AA27" s="31"/>
      <c r="AB27" s="31"/>
    </row>
    <row r="28" spans="2:28" x14ac:dyDescent="0.25">
      <c r="C28" s="31"/>
      <c r="D28" s="31"/>
      <c r="E28" s="31"/>
      <c r="F28" s="31"/>
      <c r="G28" s="31"/>
      <c r="H28" s="31"/>
      <c r="I28" s="31"/>
      <c r="J28" s="31"/>
      <c r="K28" s="31"/>
      <c r="L28" s="31"/>
      <c r="M28" s="31"/>
      <c r="N28" s="1348"/>
      <c r="O28" s="1347" t="s">
        <v>864</v>
      </c>
      <c r="P28" s="31"/>
      <c r="Q28" s="31"/>
      <c r="R28" s="31"/>
      <c r="S28" s="31"/>
      <c r="T28" s="31"/>
      <c r="U28" s="31"/>
      <c r="V28" s="31"/>
      <c r="W28" s="31"/>
      <c r="X28" s="31"/>
      <c r="Y28" s="31"/>
      <c r="Z28" s="31"/>
      <c r="AA28" s="31"/>
      <c r="AB28" s="31"/>
    </row>
    <row r="29" spans="2:28" x14ac:dyDescent="0.25">
      <c r="B29" t="s">
        <v>865</v>
      </c>
      <c r="C29" s="1347"/>
      <c r="D29" s="31"/>
      <c r="E29" s="31"/>
      <c r="F29" s="31"/>
      <c r="G29" s="31"/>
      <c r="H29" s="31"/>
      <c r="I29" s="31"/>
      <c r="J29" s="31"/>
      <c r="K29" s="31"/>
      <c r="L29" s="31"/>
      <c r="M29" s="31"/>
      <c r="N29" s="1348"/>
      <c r="O29" s="1347" t="s">
        <v>866</v>
      </c>
      <c r="P29" s="31"/>
      <c r="Q29" s="31"/>
      <c r="R29" s="31"/>
      <c r="S29" s="31"/>
      <c r="T29" s="31"/>
      <c r="U29" s="31"/>
      <c r="V29" s="31"/>
      <c r="W29" s="31"/>
      <c r="X29" s="31"/>
      <c r="Y29" s="31"/>
      <c r="Z29" s="31"/>
      <c r="AA29" s="31"/>
      <c r="AB29" s="31"/>
    </row>
    <row r="30" spans="2:28" x14ac:dyDescent="0.25">
      <c r="B30" s="1351" t="s">
        <v>62</v>
      </c>
      <c r="C30" s="1347" t="s">
        <v>867</v>
      </c>
      <c r="D30" s="31"/>
      <c r="E30" s="31"/>
      <c r="F30" s="31"/>
      <c r="G30" s="31"/>
      <c r="H30" s="31"/>
      <c r="I30" s="31"/>
      <c r="J30" s="31"/>
      <c r="K30" s="31"/>
      <c r="L30" s="31"/>
      <c r="M30" s="31"/>
      <c r="O30" s="31"/>
      <c r="P30" s="31"/>
      <c r="Q30" s="31"/>
      <c r="R30" s="31"/>
      <c r="S30" s="31"/>
      <c r="T30" s="31"/>
      <c r="U30" s="31"/>
      <c r="V30" s="31"/>
      <c r="W30" s="31"/>
      <c r="X30" s="31"/>
      <c r="Y30" s="31"/>
      <c r="Z30" s="31"/>
      <c r="AA30" s="31"/>
      <c r="AB30" s="31"/>
    </row>
    <row r="31" spans="2:28" x14ac:dyDescent="0.25">
      <c r="C31" s="31"/>
      <c r="D31" s="31"/>
      <c r="E31" s="31"/>
      <c r="F31" s="31"/>
      <c r="G31" s="31"/>
      <c r="H31" s="31"/>
      <c r="I31" s="31"/>
      <c r="J31" s="31"/>
      <c r="K31" s="31"/>
      <c r="L31" s="31"/>
      <c r="M31" s="31"/>
      <c r="N31" t="s">
        <v>868</v>
      </c>
      <c r="O31" s="31"/>
      <c r="P31" s="31"/>
      <c r="Q31" s="31"/>
      <c r="R31" s="31"/>
      <c r="S31" s="31"/>
      <c r="T31" s="31"/>
      <c r="U31" s="31"/>
      <c r="V31" s="31"/>
      <c r="W31" s="31"/>
      <c r="X31" s="31"/>
      <c r="Y31" s="31"/>
      <c r="Z31" s="31"/>
      <c r="AA31" s="31"/>
      <c r="AB31" s="31"/>
    </row>
    <row r="32" spans="2:28" x14ac:dyDescent="0.25">
      <c r="B32" t="s">
        <v>869</v>
      </c>
      <c r="C32" s="31"/>
      <c r="D32" s="31"/>
      <c r="E32" s="31"/>
      <c r="F32" s="31"/>
      <c r="G32" s="31"/>
      <c r="H32" s="31"/>
      <c r="I32" s="31"/>
      <c r="J32" s="31"/>
      <c r="K32" s="31"/>
      <c r="L32" s="31"/>
      <c r="M32" s="31"/>
      <c r="N32" s="1348"/>
      <c r="O32" s="1347" t="s">
        <v>870</v>
      </c>
      <c r="P32" s="31"/>
      <c r="Q32" s="31"/>
      <c r="R32" s="31"/>
      <c r="S32" s="31"/>
      <c r="T32" s="31"/>
      <c r="U32" s="31"/>
      <c r="V32" s="31"/>
      <c r="W32" s="31"/>
      <c r="X32" s="31"/>
      <c r="Y32" s="31"/>
      <c r="Z32" s="31"/>
      <c r="AA32" s="31"/>
      <c r="AB32" s="31"/>
    </row>
    <row r="33" spans="2:28" x14ac:dyDescent="0.25">
      <c r="B33" s="1351" t="s">
        <v>871</v>
      </c>
      <c r="C33" s="1347" t="s">
        <v>872</v>
      </c>
      <c r="D33" s="31"/>
      <c r="E33" s="31"/>
      <c r="F33" s="31"/>
      <c r="G33" s="31"/>
      <c r="H33" s="31"/>
      <c r="I33" s="31"/>
      <c r="J33" s="31"/>
      <c r="K33" s="31"/>
      <c r="L33" s="31"/>
      <c r="M33" s="31"/>
      <c r="O33" s="31"/>
      <c r="P33" s="31"/>
      <c r="Q33" s="31"/>
      <c r="R33" s="31"/>
      <c r="S33" s="31"/>
      <c r="T33" s="31"/>
      <c r="U33" s="31"/>
      <c r="V33" s="31"/>
      <c r="W33" s="31"/>
      <c r="X33" s="31"/>
      <c r="Y33" s="31"/>
      <c r="Z33" s="31"/>
      <c r="AA33" s="31"/>
      <c r="AB33" s="31"/>
    </row>
    <row r="34" spans="2:28" x14ac:dyDescent="0.25">
      <c r="C34" s="31"/>
      <c r="D34" s="31"/>
      <c r="E34" s="31"/>
      <c r="F34" s="31"/>
      <c r="G34" s="31"/>
      <c r="H34" s="31"/>
      <c r="I34" s="31"/>
      <c r="J34" s="31"/>
      <c r="K34" s="31"/>
      <c r="L34" s="31"/>
      <c r="M34" s="31"/>
      <c r="N34" t="s">
        <v>873</v>
      </c>
      <c r="O34" s="31"/>
      <c r="P34" s="31"/>
      <c r="Q34" s="31"/>
      <c r="R34" s="31"/>
      <c r="S34" s="31"/>
      <c r="T34" s="31"/>
      <c r="U34" s="31"/>
      <c r="V34" s="31"/>
      <c r="W34" s="31"/>
      <c r="X34" s="31"/>
      <c r="Y34" s="31"/>
      <c r="Z34" s="31"/>
      <c r="AA34" s="31"/>
      <c r="AB34" s="31"/>
    </row>
    <row r="35" spans="2:28" x14ac:dyDescent="0.25">
      <c r="B35" t="s">
        <v>874</v>
      </c>
      <c r="C35" s="31"/>
      <c r="D35" s="31"/>
      <c r="E35" s="31"/>
      <c r="F35" s="31"/>
      <c r="G35" s="31"/>
      <c r="H35" s="31"/>
      <c r="I35" s="31"/>
      <c r="J35" s="31"/>
      <c r="K35" s="31"/>
      <c r="L35" s="31"/>
      <c r="M35" s="31"/>
      <c r="N35" s="1348"/>
      <c r="O35" s="1347" t="s">
        <v>875</v>
      </c>
      <c r="P35" s="31"/>
      <c r="Q35" s="31"/>
      <c r="R35" s="31"/>
      <c r="S35" s="31"/>
      <c r="T35" s="31"/>
      <c r="U35" s="31"/>
      <c r="V35" s="31"/>
      <c r="W35" s="31"/>
      <c r="X35" s="31"/>
      <c r="Y35" s="31"/>
      <c r="Z35" s="31"/>
      <c r="AA35" s="31"/>
      <c r="AB35" s="31"/>
    </row>
    <row r="36" spans="2:28" x14ac:dyDescent="0.25">
      <c r="B36" s="1352" t="s">
        <v>62</v>
      </c>
      <c r="C36" s="1347" t="s">
        <v>876</v>
      </c>
      <c r="D36" s="31"/>
      <c r="E36" s="31"/>
      <c r="F36" s="31"/>
      <c r="G36" s="31"/>
      <c r="H36" s="31"/>
      <c r="I36" s="31"/>
      <c r="J36" s="31"/>
      <c r="K36" s="31"/>
      <c r="L36" s="31"/>
      <c r="M36" s="31"/>
      <c r="O36" s="31"/>
      <c r="P36" s="31"/>
      <c r="Q36" s="31"/>
      <c r="R36" s="31"/>
      <c r="S36" s="31"/>
      <c r="T36" s="31"/>
      <c r="U36" s="31"/>
      <c r="V36" s="31"/>
      <c r="W36" s="31"/>
      <c r="X36" s="31"/>
      <c r="Y36" s="31"/>
      <c r="Z36" s="31"/>
      <c r="AA36" s="31"/>
      <c r="AB36" s="31"/>
    </row>
    <row r="37" spans="2:28" x14ac:dyDescent="0.25">
      <c r="B37" s="1351" t="s">
        <v>62</v>
      </c>
      <c r="C37" s="1347" t="s">
        <v>877</v>
      </c>
      <c r="D37" s="31"/>
      <c r="E37" s="31"/>
      <c r="F37" s="31"/>
      <c r="G37" s="31"/>
      <c r="H37" s="31"/>
      <c r="I37" s="31"/>
      <c r="J37" s="31"/>
      <c r="K37" s="31"/>
      <c r="L37" s="31"/>
      <c r="M37" s="31"/>
      <c r="N37" t="s">
        <v>878</v>
      </c>
      <c r="O37" s="31"/>
      <c r="P37" s="31"/>
      <c r="Q37" s="31"/>
      <c r="R37" s="31"/>
      <c r="S37" s="31"/>
      <c r="T37" s="31"/>
      <c r="U37" s="31"/>
      <c r="V37" s="31"/>
      <c r="W37" s="31"/>
      <c r="X37" s="31"/>
      <c r="Y37" s="31"/>
      <c r="Z37" s="31"/>
      <c r="AA37" s="31"/>
      <c r="AB37" s="31"/>
    </row>
    <row r="38" spans="2:28" x14ac:dyDescent="0.25">
      <c r="B38" s="1348"/>
      <c r="C38" s="1347" t="s">
        <v>879</v>
      </c>
      <c r="D38" s="31"/>
      <c r="E38" s="31"/>
      <c r="F38" s="31"/>
      <c r="G38" s="31"/>
      <c r="H38" s="31"/>
      <c r="I38" s="31"/>
      <c r="J38" s="31"/>
      <c r="K38" s="31"/>
      <c r="L38" s="31"/>
      <c r="M38" s="31"/>
      <c r="N38" s="1348"/>
      <c r="O38" s="1347" t="s">
        <v>880</v>
      </c>
      <c r="P38" s="31"/>
      <c r="Q38" s="31"/>
      <c r="R38" s="31"/>
      <c r="S38" s="31"/>
      <c r="T38" s="31"/>
      <c r="U38" s="31"/>
      <c r="V38" s="31"/>
      <c r="W38" s="31"/>
      <c r="X38" s="31"/>
      <c r="Y38" s="31"/>
      <c r="Z38" s="31"/>
      <c r="AA38" s="31"/>
      <c r="AB38" s="31"/>
    </row>
    <row r="39" spans="2:28" x14ac:dyDescent="0.25">
      <c r="C39" s="31"/>
      <c r="D39" s="31"/>
      <c r="E39" s="31"/>
      <c r="F39" s="31"/>
      <c r="G39" s="31"/>
      <c r="H39" s="31"/>
      <c r="I39" s="31"/>
      <c r="J39" s="31"/>
      <c r="K39" s="31"/>
      <c r="L39" s="31"/>
      <c r="M39" s="31"/>
      <c r="O39" s="31"/>
      <c r="P39" s="31"/>
      <c r="Q39" s="31"/>
      <c r="R39" s="31"/>
      <c r="S39" s="31"/>
      <c r="T39" s="31"/>
      <c r="U39" s="31"/>
      <c r="V39" s="31"/>
      <c r="W39" s="31"/>
      <c r="X39" s="31"/>
      <c r="Y39" s="31"/>
      <c r="Z39" s="31"/>
      <c r="AA39" s="31"/>
      <c r="AB39" s="31"/>
    </row>
    <row r="40" spans="2:28" x14ac:dyDescent="0.25">
      <c r="B40" t="s">
        <v>881</v>
      </c>
      <c r="C40" s="1347"/>
      <c r="D40" s="31"/>
      <c r="E40" s="31"/>
      <c r="F40" s="31"/>
      <c r="G40" s="31"/>
      <c r="H40" s="31"/>
      <c r="I40" s="31"/>
      <c r="J40" s="31"/>
      <c r="K40" s="31"/>
      <c r="L40" s="31"/>
      <c r="M40" s="31"/>
      <c r="N40" t="s">
        <v>882</v>
      </c>
      <c r="O40" s="31"/>
      <c r="P40" s="31"/>
      <c r="Q40" s="31"/>
      <c r="R40" s="31"/>
      <c r="S40" s="31"/>
      <c r="T40" s="31"/>
      <c r="U40" s="31"/>
      <c r="V40" s="31"/>
      <c r="W40" s="31"/>
      <c r="X40" s="31"/>
      <c r="Y40" s="31"/>
      <c r="Z40" s="31"/>
      <c r="AA40" s="31"/>
      <c r="AB40" s="31"/>
    </row>
    <row r="41" spans="2:28" x14ac:dyDescent="0.25">
      <c r="B41" s="1351" t="s">
        <v>62</v>
      </c>
      <c r="C41" s="1347" t="s">
        <v>883</v>
      </c>
      <c r="D41" s="31"/>
      <c r="E41" s="31"/>
      <c r="F41" s="31"/>
      <c r="G41" s="31"/>
      <c r="H41" s="31"/>
      <c r="I41" s="31"/>
      <c r="J41" s="31"/>
      <c r="K41" s="31"/>
      <c r="L41" s="31"/>
      <c r="M41" s="31"/>
      <c r="N41" t="s">
        <v>884</v>
      </c>
      <c r="O41" s="31"/>
      <c r="P41" s="31"/>
      <c r="Q41" s="31"/>
      <c r="R41" s="31"/>
      <c r="S41" s="31"/>
      <c r="T41" s="31"/>
      <c r="U41" s="31"/>
      <c r="V41" s="31"/>
      <c r="W41" s="31"/>
      <c r="X41" s="31"/>
      <c r="Y41" s="31"/>
      <c r="Z41" s="31"/>
      <c r="AA41" s="31"/>
      <c r="AB41" s="31"/>
    </row>
    <row r="42" spans="2:28" x14ac:dyDescent="0.25">
      <c r="C42" s="31"/>
      <c r="D42" s="31"/>
      <c r="E42" s="31"/>
      <c r="F42" s="31"/>
      <c r="G42" s="31"/>
      <c r="H42" s="31"/>
      <c r="I42" s="31"/>
      <c r="J42" s="31"/>
      <c r="K42" s="31"/>
      <c r="L42" s="31"/>
      <c r="M42" s="31"/>
      <c r="N42" s="1348"/>
      <c r="O42" s="1347" t="s">
        <v>885</v>
      </c>
      <c r="P42" s="31"/>
      <c r="Q42" s="31"/>
      <c r="R42" s="31"/>
      <c r="S42" s="31"/>
      <c r="T42" s="31"/>
      <c r="U42" s="31"/>
      <c r="V42" s="31"/>
      <c r="W42" s="31"/>
      <c r="X42" s="31"/>
      <c r="Y42" s="31"/>
      <c r="Z42" s="31"/>
      <c r="AA42" s="31"/>
      <c r="AB42" s="31"/>
    </row>
    <row r="43" spans="2:28" x14ac:dyDescent="0.25">
      <c r="B43" t="s">
        <v>886</v>
      </c>
      <c r="C43" s="1347"/>
      <c r="D43" s="31"/>
      <c r="E43" s="31"/>
      <c r="F43" s="31"/>
      <c r="G43" s="31"/>
      <c r="H43" s="31"/>
      <c r="I43" s="31"/>
      <c r="J43" s="31"/>
      <c r="K43" s="31"/>
      <c r="L43" s="31"/>
      <c r="M43" s="31"/>
      <c r="O43" s="31"/>
      <c r="P43" s="31"/>
      <c r="Q43" s="31"/>
      <c r="R43" s="31"/>
      <c r="S43" s="31"/>
      <c r="T43" s="31"/>
      <c r="U43" s="31"/>
      <c r="V43" s="31"/>
      <c r="W43" s="31"/>
      <c r="X43" s="31"/>
      <c r="Y43" s="31"/>
      <c r="Z43" s="31"/>
      <c r="AA43" s="31"/>
      <c r="AB43" s="31"/>
    </row>
    <row r="44" spans="2:28" x14ac:dyDescent="0.25">
      <c r="B44" s="1351" t="s">
        <v>62</v>
      </c>
      <c r="C44" s="1347" t="s">
        <v>887</v>
      </c>
      <c r="D44" s="31"/>
      <c r="E44" s="31"/>
      <c r="F44" s="31"/>
      <c r="G44" s="31"/>
      <c r="H44" s="31"/>
      <c r="I44" s="31"/>
      <c r="J44" s="31"/>
      <c r="K44" s="31"/>
      <c r="L44" s="31"/>
      <c r="M44" s="31"/>
      <c r="N44" t="s">
        <v>888</v>
      </c>
      <c r="O44" s="31"/>
      <c r="P44" s="31"/>
      <c r="Q44" s="31"/>
      <c r="R44" s="31"/>
      <c r="S44" s="31"/>
      <c r="T44" s="31"/>
      <c r="U44" s="31"/>
      <c r="V44" s="31"/>
      <c r="W44" s="31"/>
      <c r="X44" s="31"/>
      <c r="Y44" s="31"/>
      <c r="Z44" s="31"/>
      <c r="AA44" s="31"/>
      <c r="AB44" s="31"/>
    </row>
    <row r="45" spans="2:28" x14ac:dyDescent="0.25">
      <c r="C45" s="31"/>
      <c r="D45" s="31"/>
      <c r="E45" s="31"/>
      <c r="F45" s="31"/>
      <c r="G45" s="31"/>
      <c r="H45" s="31"/>
      <c r="I45" s="31"/>
      <c r="J45" s="31"/>
      <c r="K45" s="31"/>
      <c r="L45" s="31"/>
      <c r="M45" s="31"/>
      <c r="N45" t="s">
        <v>889</v>
      </c>
      <c r="O45" s="31"/>
      <c r="P45" s="31"/>
      <c r="Q45" s="31"/>
      <c r="R45" s="31"/>
      <c r="S45" s="31"/>
      <c r="T45" s="31"/>
      <c r="U45" s="31"/>
      <c r="V45" s="31"/>
      <c r="W45" s="31"/>
      <c r="X45" s="31"/>
      <c r="Y45" s="31"/>
      <c r="Z45" s="31"/>
      <c r="AA45" s="31"/>
      <c r="AB45" s="31"/>
    </row>
    <row r="46" spans="2:28" x14ac:dyDescent="0.25">
      <c r="B46" t="s">
        <v>890</v>
      </c>
      <c r="C46" s="31"/>
      <c r="D46" s="31"/>
      <c r="E46" s="31"/>
      <c r="F46" s="31"/>
      <c r="G46" s="31"/>
      <c r="H46" s="31"/>
      <c r="I46" s="31"/>
      <c r="J46" s="31"/>
      <c r="K46" s="31"/>
      <c r="L46" s="31"/>
      <c r="M46" s="31"/>
      <c r="N46" s="1348"/>
      <c r="O46" s="1347" t="s">
        <v>891</v>
      </c>
      <c r="P46" s="31"/>
      <c r="Q46" s="31"/>
      <c r="R46" s="31"/>
      <c r="S46" s="31"/>
      <c r="T46" s="31"/>
      <c r="U46" s="31"/>
      <c r="V46" s="31"/>
      <c r="W46" s="31"/>
      <c r="X46" s="31"/>
      <c r="Y46" s="31"/>
      <c r="Z46" s="31"/>
      <c r="AA46" s="31"/>
      <c r="AB46" s="31"/>
    </row>
    <row r="47" spans="2:28" x14ac:dyDescent="0.25">
      <c r="B47" s="1351" t="s">
        <v>871</v>
      </c>
      <c r="C47" s="1347" t="s">
        <v>892</v>
      </c>
      <c r="D47" s="31"/>
      <c r="E47" s="31"/>
      <c r="F47" s="31"/>
      <c r="G47" s="31"/>
      <c r="H47" s="31"/>
      <c r="I47" s="31"/>
      <c r="J47" s="31"/>
      <c r="K47" s="31"/>
      <c r="L47" s="31"/>
      <c r="M47" s="31"/>
      <c r="O47" s="1347"/>
      <c r="P47" s="31"/>
      <c r="Q47" s="31"/>
      <c r="R47" s="31"/>
      <c r="S47" s="31"/>
      <c r="T47" s="31"/>
      <c r="U47" s="31"/>
      <c r="V47" s="31"/>
      <c r="W47" s="31"/>
      <c r="X47" s="31"/>
      <c r="Y47" s="31"/>
      <c r="Z47" s="31"/>
      <c r="AA47" s="31"/>
      <c r="AB47" s="31"/>
    </row>
    <row r="48" spans="2:28" x14ac:dyDescent="0.25">
      <c r="C48" s="1347"/>
      <c r="D48" s="31"/>
      <c r="E48" s="31"/>
      <c r="F48" s="31"/>
      <c r="G48" s="31"/>
      <c r="H48" s="31"/>
      <c r="I48" s="31"/>
      <c r="J48" s="31"/>
      <c r="K48" s="31"/>
      <c r="L48" s="31"/>
      <c r="M48" s="31"/>
      <c r="N48" t="s">
        <v>893</v>
      </c>
      <c r="O48" s="31"/>
      <c r="P48" s="31"/>
      <c r="Q48" s="31"/>
      <c r="R48" s="31"/>
      <c r="S48" s="31"/>
      <c r="T48" s="31"/>
      <c r="U48" s="31"/>
      <c r="V48" s="31"/>
      <c r="W48" s="31"/>
      <c r="X48" s="31"/>
      <c r="Y48" s="31"/>
      <c r="Z48" s="31"/>
      <c r="AA48" s="31"/>
      <c r="AB48" s="31"/>
    </row>
    <row r="49" spans="2:28" x14ac:dyDescent="0.25">
      <c r="B49" t="s">
        <v>894</v>
      </c>
      <c r="C49" s="31"/>
      <c r="D49" s="31"/>
      <c r="E49" s="31"/>
      <c r="F49" s="31"/>
      <c r="G49" s="31"/>
      <c r="H49" s="31"/>
      <c r="I49" s="31"/>
      <c r="J49" s="31"/>
      <c r="K49" s="31"/>
      <c r="L49" s="31"/>
      <c r="M49" s="31"/>
      <c r="N49" s="1348"/>
      <c r="O49" s="31" t="s">
        <v>895</v>
      </c>
      <c r="P49" s="31"/>
      <c r="Q49" s="31"/>
      <c r="R49" s="31"/>
      <c r="S49" s="31"/>
      <c r="T49" s="31"/>
      <c r="U49" s="31"/>
      <c r="V49" s="31"/>
      <c r="W49" s="31"/>
      <c r="X49" s="31"/>
      <c r="Y49" s="31"/>
      <c r="Z49" s="31"/>
      <c r="AA49" s="31"/>
      <c r="AB49" s="31"/>
    </row>
    <row r="50" spans="2:28" x14ac:dyDescent="0.25">
      <c r="B50" s="1353" t="s">
        <v>61</v>
      </c>
      <c r="C50" s="1347" t="s">
        <v>896</v>
      </c>
      <c r="D50" s="31"/>
      <c r="E50" s="31"/>
      <c r="F50" s="31"/>
      <c r="G50" s="31"/>
      <c r="H50" s="31"/>
      <c r="I50" s="31"/>
      <c r="J50" s="31"/>
      <c r="K50" s="31"/>
      <c r="L50" s="31"/>
      <c r="M50" s="31"/>
      <c r="O50" s="31"/>
      <c r="P50" s="31"/>
      <c r="Q50" s="31"/>
      <c r="R50" s="31"/>
      <c r="S50" s="31"/>
      <c r="T50" s="31"/>
      <c r="U50" s="31"/>
      <c r="V50" s="31"/>
      <c r="W50" s="31"/>
      <c r="X50" s="31"/>
      <c r="Y50" s="31"/>
      <c r="Z50" s="31"/>
      <c r="AA50" s="31"/>
      <c r="AB50" s="31"/>
    </row>
    <row r="51" spans="2:28" x14ac:dyDescent="0.25">
      <c r="B51" s="1348"/>
      <c r="C51" s="1347" t="s">
        <v>897</v>
      </c>
      <c r="D51" s="31"/>
      <c r="E51" s="31"/>
      <c r="F51" s="31"/>
      <c r="G51" s="31"/>
      <c r="H51" s="31"/>
      <c r="I51" s="31"/>
      <c r="J51" s="31"/>
      <c r="K51" s="31"/>
      <c r="L51" s="31"/>
      <c r="M51" s="31"/>
      <c r="N51" t="s">
        <v>898</v>
      </c>
      <c r="O51" s="31"/>
      <c r="P51" s="31"/>
      <c r="Q51" s="31"/>
      <c r="R51" s="31"/>
      <c r="S51" s="31"/>
      <c r="T51" s="31"/>
      <c r="U51" s="31"/>
      <c r="V51" s="31"/>
      <c r="W51" s="31"/>
      <c r="X51" s="31"/>
      <c r="Y51" s="31"/>
      <c r="Z51" s="31"/>
      <c r="AA51" s="31"/>
      <c r="AB51" s="31"/>
    </row>
    <row r="52" spans="2:28" x14ac:dyDescent="0.25">
      <c r="C52" s="1347"/>
      <c r="D52" s="31"/>
      <c r="E52" s="31"/>
      <c r="F52" s="31"/>
      <c r="G52" s="31"/>
      <c r="H52" s="31"/>
      <c r="I52" s="31"/>
      <c r="J52" s="31"/>
      <c r="K52" s="31"/>
      <c r="L52" s="31"/>
      <c r="M52" s="31"/>
      <c r="N52" s="1348"/>
      <c r="O52" s="1347" t="s">
        <v>899</v>
      </c>
      <c r="P52" s="31"/>
      <c r="Q52" s="31"/>
      <c r="R52" s="31"/>
      <c r="S52" s="31"/>
      <c r="T52" s="31"/>
      <c r="U52" s="31"/>
      <c r="V52" s="31"/>
      <c r="W52" s="31"/>
      <c r="X52" s="31"/>
      <c r="Y52" s="31"/>
      <c r="Z52" s="31"/>
      <c r="AA52" s="31"/>
      <c r="AB52" s="31"/>
    </row>
    <row r="53" spans="2:28" x14ac:dyDescent="0.25">
      <c r="B53" t="s">
        <v>900</v>
      </c>
      <c r="C53" s="31"/>
      <c r="D53" s="31"/>
      <c r="E53" s="31"/>
      <c r="F53" s="31"/>
      <c r="G53" s="31"/>
      <c r="H53" s="31"/>
      <c r="I53" s="31"/>
      <c r="J53" s="31"/>
      <c r="K53" s="31"/>
      <c r="L53" s="31"/>
      <c r="M53" s="31"/>
      <c r="O53" s="31"/>
      <c r="P53" s="31"/>
      <c r="Q53" s="31"/>
      <c r="R53" s="31"/>
      <c r="S53" s="31"/>
      <c r="T53" s="31"/>
      <c r="U53" s="31"/>
      <c r="V53" s="31"/>
      <c r="W53" s="31"/>
      <c r="X53" s="31"/>
      <c r="Y53" s="31"/>
      <c r="Z53" s="31"/>
      <c r="AA53" s="31"/>
      <c r="AB53" s="31"/>
    </row>
    <row r="54" spans="2:28" x14ac:dyDescent="0.25">
      <c r="B54" s="1353" t="s">
        <v>61</v>
      </c>
      <c r="C54" s="1347" t="s">
        <v>901</v>
      </c>
      <c r="D54" s="31"/>
      <c r="E54" s="31"/>
      <c r="F54" s="31"/>
      <c r="G54" s="31"/>
      <c r="H54" s="31"/>
      <c r="I54" s="31"/>
      <c r="J54" s="31"/>
      <c r="K54" s="31"/>
      <c r="L54" s="31"/>
      <c r="M54" s="31"/>
      <c r="N54" t="s">
        <v>902</v>
      </c>
      <c r="O54" s="31"/>
      <c r="P54" s="31"/>
      <c r="Q54" s="31"/>
      <c r="R54" s="31"/>
      <c r="S54" s="31"/>
      <c r="T54" s="31"/>
      <c r="U54" s="31"/>
      <c r="V54" s="31"/>
      <c r="W54" s="31"/>
      <c r="X54" s="31"/>
      <c r="Y54" s="31"/>
      <c r="Z54" s="31"/>
      <c r="AA54" s="31"/>
      <c r="AB54" s="31"/>
    </row>
    <row r="55" spans="2:28" x14ac:dyDescent="0.25">
      <c r="C55" s="1347"/>
      <c r="D55" s="31"/>
      <c r="E55" s="31"/>
      <c r="F55" s="31"/>
      <c r="G55" s="31"/>
      <c r="H55" s="31"/>
      <c r="I55" s="31"/>
      <c r="J55" s="31"/>
      <c r="K55" s="31"/>
      <c r="L55" s="31"/>
      <c r="M55" s="31"/>
      <c r="N55" s="1348"/>
      <c r="O55" s="1347" t="s">
        <v>903</v>
      </c>
      <c r="P55" s="31"/>
      <c r="Q55" s="31"/>
      <c r="R55" s="31"/>
      <c r="S55" s="31"/>
      <c r="T55" s="31"/>
      <c r="U55" s="31"/>
      <c r="V55" s="31"/>
      <c r="W55" s="31"/>
      <c r="X55" s="31"/>
      <c r="Y55" s="31"/>
      <c r="Z55" s="31"/>
      <c r="AA55" s="31"/>
      <c r="AB55" s="31"/>
    </row>
    <row r="56" spans="2:28" x14ac:dyDescent="0.25">
      <c r="B56" t="s">
        <v>904</v>
      </c>
      <c r="C56" s="1347"/>
      <c r="D56" s="31"/>
      <c r="E56" s="31"/>
      <c r="F56" s="31"/>
      <c r="G56" s="31"/>
      <c r="H56" s="31"/>
      <c r="I56" s="31"/>
      <c r="J56" s="31"/>
      <c r="K56" s="31"/>
      <c r="L56" s="31"/>
      <c r="M56" s="31"/>
      <c r="O56" s="31"/>
      <c r="P56" s="31"/>
      <c r="Q56" s="31"/>
      <c r="R56" s="31"/>
      <c r="S56" s="31"/>
      <c r="T56" s="31"/>
      <c r="U56" s="31"/>
      <c r="V56" s="31"/>
      <c r="W56" s="31"/>
      <c r="X56" s="31"/>
      <c r="Y56" s="31"/>
      <c r="Z56" s="31"/>
      <c r="AA56" s="31"/>
      <c r="AB56" s="31"/>
    </row>
    <row r="57" spans="2:28" x14ac:dyDescent="0.25">
      <c r="B57" s="1353" t="s">
        <v>61</v>
      </c>
      <c r="C57" s="1347" t="s">
        <v>905</v>
      </c>
      <c r="D57" s="31"/>
      <c r="E57" s="31"/>
      <c r="F57" s="31"/>
      <c r="G57" s="31"/>
      <c r="H57" s="31"/>
      <c r="I57" s="31"/>
      <c r="J57" s="31"/>
      <c r="K57" s="31"/>
      <c r="L57" s="31"/>
      <c r="M57" s="31"/>
      <c r="N57" t="s">
        <v>906</v>
      </c>
      <c r="O57" s="31"/>
      <c r="P57" s="31"/>
      <c r="Q57" s="31"/>
      <c r="R57" s="31"/>
      <c r="S57" s="31"/>
      <c r="T57" s="31"/>
      <c r="U57" s="31"/>
      <c r="V57" s="31"/>
      <c r="W57" s="31"/>
      <c r="X57" s="31"/>
      <c r="Y57" s="31"/>
      <c r="Z57" s="31"/>
      <c r="AA57" s="31"/>
      <c r="AB57" s="31"/>
    </row>
    <row r="58" spans="2:28" x14ac:dyDescent="0.25">
      <c r="C58" s="1347"/>
      <c r="D58" s="31"/>
      <c r="E58" s="31"/>
      <c r="F58" s="31"/>
      <c r="G58" s="31"/>
      <c r="H58" s="31"/>
      <c r="I58" s="31"/>
      <c r="J58" s="31"/>
      <c r="K58" s="31"/>
      <c r="L58" s="31"/>
      <c r="M58" s="31"/>
      <c r="N58" s="1348"/>
      <c r="O58" s="1347" t="s">
        <v>907</v>
      </c>
      <c r="P58" s="31"/>
      <c r="Q58" s="31"/>
      <c r="R58" s="31"/>
      <c r="S58" s="31"/>
      <c r="T58" s="31"/>
      <c r="U58" s="31"/>
      <c r="V58" s="31"/>
      <c r="W58" s="31"/>
      <c r="X58" s="31"/>
      <c r="Y58" s="31"/>
      <c r="Z58" s="31"/>
      <c r="AA58" s="31"/>
      <c r="AB58" s="31"/>
    </row>
    <row r="59" spans="2:28" x14ac:dyDescent="0.25">
      <c r="B59" t="s">
        <v>908</v>
      </c>
      <c r="C59" s="31"/>
      <c r="D59" s="31"/>
      <c r="E59" s="31"/>
      <c r="F59" s="31"/>
      <c r="G59" s="31"/>
      <c r="H59" s="31"/>
      <c r="I59" s="31"/>
      <c r="J59" s="31"/>
      <c r="K59" s="31"/>
      <c r="L59" s="31"/>
      <c r="M59" s="31"/>
      <c r="O59" s="31"/>
      <c r="P59" s="31"/>
      <c r="Q59" s="31"/>
      <c r="R59" s="31"/>
      <c r="S59" s="31"/>
      <c r="T59" s="31"/>
      <c r="U59" s="31"/>
      <c r="V59" s="31"/>
      <c r="W59" s="31"/>
      <c r="X59" s="31"/>
      <c r="Y59" s="31"/>
      <c r="Z59" s="31"/>
      <c r="AA59" s="31"/>
      <c r="AB59" s="31"/>
    </row>
    <row r="60" spans="2:28" x14ac:dyDescent="0.25">
      <c r="B60" s="1353" t="s">
        <v>61</v>
      </c>
      <c r="C60" s="1347" t="s">
        <v>909</v>
      </c>
      <c r="D60" s="31"/>
      <c r="E60" s="31"/>
      <c r="F60" s="31"/>
      <c r="G60" s="31"/>
      <c r="H60" s="31"/>
      <c r="I60" s="31"/>
      <c r="J60" s="31"/>
      <c r="K60" s="31"/>
      <c r="L60" s="31"/>
      <c r="M60" s="31"/>
      <c r="N60" t="s">
        <v>910</v>
      </c>
      <c r="O60" s="31"/>
      <c r="P60" s="31"/>
      <c r="Q60" s="31"/>
      <c r="R60" s="31"/>
      <c r="S60" s="31"/>
      <c r="T60" s="31"/>
      <c r="U60" s="31"/>
      <c r="V60" s="31"/>
      <c r="W60" s="31"/>
      <c r="X60" s="31"/>
      <c r="Y60" s="31"/>
      <c r="Z60" s="31"/>
      <c r="AA60" s="31"/>
      <c r="AB60" s="31"/>
    </row>
    <row r="61" spans="2:28" x14ac:dyDescent="0.25">
      <c r="C61" s="1347"/>
      <c r="D61" s="31"/>
      <c r="E61" s="31"/>
      <c r="F61" s="31"/>
      <c r="G61" s="31"/>
      <c r="H61" s="31"/>
      <c r="I61" s="31"/>
      <c r="J61" s="31"/>
      <c r="K61" s="31"/>
      <c r="L61" s="31"/>
      <c r="M61" s="31"/>
      <c r="N61" s="1348"/>
      <c r="O61" s="1347" t="s">
        <v>911</v>
      </c>
      <c r="P61" s="31"/>
      <c r="Q61" s="31"/>
      <c r="R61" s="31"/>
      <c r="S61" s="31"/>
      <c r="T61" s="31"/>
      <c r="U61" s="31"/>
      <c r="V61" s="31"/>
      <c r="W61" s="31"/>
      <c r="X61" s="31"/>
      <c r="Y61" s="31"/>
      <c r="Z61" s="31"/>
      <c r="AA61" s="31"/>
      <c r="AB61" s="31"/>
    </row>
    <row r="62" spans="2:28" ht="18.75" x14ac:dyDescent="0.3">
      <c r="B62" s="783" t="s">
        <v>912</v>
      </c>
      <c r="C62" s="1347"/>
      <c r="D62" s="31"/>
      <c r="E62" s="31"/>
      <c r="F62" s="31"/>
      <c r="G62" s="31"/>
      <c r="H62" s="31"/>
      <c r="I62" s="31"/>
      <c r="J62" s="31"/>
      <c r="K62" s="31"/>
      <c r="L62" s="31"/>
      <c r="M62" s="31"/>
      <c r="O62" s="31"/>
      <c r="P62" s="31"/>
      <c r="Q62" s="31"/>
      <c r="R62" s="31"/>
      <c r="S62" s="31"/>
      <c r="T62" s="31"/>
      <c r="U62" s="31"/>
      <c r="V62" s="31"/>
      <c r="W62" s="31"/>
      <c r="X62" s="31"/>
      <c r="Y62" s="31"/>
      <c r="Z62" s="31"/>
      <c r="AA62" s="31"/>
      <c r="AB62" s="31"/>
    </row>
    <row r="63" spans="2:28" x14ac:dyDescent="0.25">
      <c r="B63" s="1353" t="s">
        <v>61</v>
      </c>
      <c r="C63" s="1347" t="s">
        <v>913</v>
      </c>
      <c r="D63" s="31"/>
      <c r="E63" s="31"/>
      <c r="F63" s="31"/>
      <c r="G63" s="31"/>
      <c r="H63" s="31"/>
      <c r="I63" s="31"/>
      <c r="J63" s="31"/>
      <c r="K63" s="31"/>
      <c r="L63" s="31"/>
      <c r="M63" s="31"/>
      <c r="N63" t="s">
        <v>914</v>
      </c>
      <c r="O63" s="31"/>
      <c r="P63" s="31"/>
      <c r="Q63" s="31"/>
      <c r="R63" s="31"/>
      <c r="S63" s="31"/>
      <c r="T63" s="31"/>
      <c r="U63" s="31"/>
      <c r="V63" s="31"/>
      <c r="W63" s="31"/>
      <c r="X63" s="31"/>
      <c r="Y63" s="31"/>
      <c r="Z63" s="31"/>
      <c r="AA63" s="31"/>
      <c r="AB63" s="31"/>
    </row>
    <row r="64" spans="2:28" x14ac:dyDescent="0.25">
      <c r="C64" s="1347"/>
      <c r="D64" s="31"/>
      <c r="E64" s="31"/>
      <c r="F64" s="31"/>
      <c r="G64" s="31"/>
      <c r="H64" s="31"/>
      <c r="I64" s="31"/>
      <c r="J64" s="31"/>
      <c r="K64" s="31"/>
      <c r="L64" s="31"/>
      <c r="M64" s="31"/>
      <c r="N64" s="1348"/>
      <c r="O64" s="1347" t="s">
        <v>915</v>
      </c>
      <c r="P64" s="31"/>
      <c r="Q64" s="31"/>
      <c r="R64" s="31"/>
      <c r="S64" s="31"/>
      <c r="T64" s="31"/>
      <c r="U64" s="31"/>
      <c r="V64" s="31"/>
      <c r="W64" s="31"/>
      <c r="X64" s="31"/>
      <c r="Y64" s="31"/>
      <c r="Z64" s="31"/>
      <c r="AA64" s="31"/>
      <c r="AB64" s="31"/>
    </row>
    <row r="65" spans="2:28" x14ac:dyDescent="0.25">
      <c r="B65" t="s">
        <v>916</v>
      </c>
      <c r="C65" s="1347"/>
      <c r="D65" s="31"/>
      <c r="E65" s="31"/>
      <c r="F65" s="31"/>
      <c r="G65" s="31"/>
      <c r="H65" s="31"/>
      <c r="I65" s="31"/>
      <c r="J65" s="31"/>
      <c r="K65" s="31"/>
      <c r="L65" s="31"/>
      <c r="M65" s="31"/>
      <c r="O65" s="31"/>
      <c r="P65" s="31"/>
      <c r="Q65" s="31"/>
      <c r="R65" s="31"/>
      <c r="S65" s="31"/>
      <c r="T65" s="31"/>
      <c r="U65" s="31"/>
      <c r="V65" s="31"/>
      <c r="W65" s="31"/>
      <c r="X65" s="31"/>
      <c r="Y65" s="31"/>
      <c r="Z65" s="31"/>
      <c r="AA65" s="31"/>
      <c r="AB65" s="31"/>
    </row>
    <row r="66" spans="2:28" x14ac:dyDescent="0.25">
      <c r="B66" s="1353" t="s">
        <v>61</v>
      </c>
      <c r="C66" s="1347" t="s">
        <v>917</v>
      </c>
      <c r="D66" s="31"/>
      <c r="E66" s="31"/>
      <c r="F66" s="31"/>
      <c r="G66" s="31"/>
      <c r="H66" s="31"/>
      <c r="I66" s="31"/>
      <c r="J66" s="31"/>
      <c r="K66" s="31"/>
      <c r="L66" s="31"/>
      <c r="M66" s="31"/>
      <c r="N66" t="s">
        <v>918</v>
      </c>
      <c r="O66" s="31"/>
      <c r="P66" s="31"/>
      <c r="Q66" s="31"/>
      <c r="R66" s="31"/>
      <c r="S66" s="31"/>
      <c r="T66" s="31"/>
      <c r="U66" s="31"/>
      <c r="V66" s="31"/>
      <c r="W66" s="31"/>
      <c r="X66" s="31"/>
      <c r="Y66" s="31"/>
      <c r="Z66" s="31"/>
      <c r="AA66" s="31"/>
      <c r="AB66" s="31"/>
    </row>
    <row r="67" spans="2:28" x14ac:dyDescent="0.25">
      <c r="C67" s="1347"/>
      <c r="D67" s="31"/>
      <c r="E67" s="31"/>
      <c r="F67" s="31"/>
      <c r="G67" s="31"/>
      <c r="H67" s="31"/>
      <c r="I67" s="31"/>
      <c r="J67" s="31"/>
      <c r="K67" s="31"/>
      <c r="L67" s="31"/>
      <c r="M67" s="31"/>
      <c r="N67" s="1348"/>
      <c r="O67" s="1347" t="s">
        <v>919</v>
      </c>
      <c r="P67" s="31"/>
      <c r="Q67" s="31"/>
      <c r="R67" s="31"/>
      <c r="S67" s="31"/>
      <c r="T67" s="31"/>
      <c r="U67" s="31"/>
      <c r="V67" s="31"/>
      <c r="W67" s="31"/>
      <c r="X67" s="31"/>
      <c r="Y67" s="31"/>
      <c r="Z67" s="31"/>
      <c r="AA67" s="31"/>
      <c r="AB67" s="31"/>
    </row>
    <row r="68" spans="2:28" x14ac:dyDescent="0.25">
      <c r="B68" t="s">
        <v>920</v>
      </c>
      <c r="C68" s="1347"/>
      <c r="D68" s="31"/>
      <c r="E68" s="31"/>
      <c r="F68" s="31"/>
      <c r="G68" s="31"/>
      <c r="H68" s="31"/>
      <c r="I68" s="31"/>
      <c r="J68" s="31"/>
      <c r="K68" s="31"/>
      <c r="L68" s="31"/>
      <c r="M68" s="31"/>
      <c r="O68" s="31"/>
      <c r="P68" s="31"/>
      <c r="Q68" s="31"/>
      <c r="R68" s="31"/>
      <c r="S68" s="31"/>
      <c r="T68" s="31"/>
      <c r="U68" s="31"/>
      <c r="V68" s="31"/>
      <c r="W68" s="31"/>
      <c r="X68" s="31"/>
      <c r="Y68" s="31"/>
      <c r="Z68" s="31"/>
      <c r="AA68" s="31"/>
      <c r="AB68" s="31"/>
    </row>
    <row r="69" spans="2:28" x14ac:dyDescent="0.25">
      <c r="B69" s="1353" t="s">
        <v>61</v>
      </c>
      <c r="C69" s="1347" t="s">
        <v>921</v>
      </c>
      <c r="D69" s="31"/>
      <c r="E69" s="31"/>
      <c r="F69" s="31"/>
      <c r="G69" s="31"/>
      <c r="H69" s="31"/>
      <c r="I69" s="31"/>
      <c r="J69" s="31"/>
      <c r="K69" s="31"/>
      <c r="L69" s="31"/>
      <c r="M69" s="31"/>
      <c r="N69" t="s">
        <v>922</v>
      </c>
      <c r="O69" s="31"/>
      <c r="P69" s="31"/>
      <c r="Q69" s="31"/>
      <c r="R69" s="31"/>
      <c r="S69" s="31"/>
      <c r="T69" s="31"/>
      <c r="U69" s="31"/>
      <c r="V69" s="31"/>
      <c r="W69" s="31"/>
      <c r="X69" s="31"/>
      <c r="Y69" s="31"/>
      <c r="Z69" s="31"/>
      <c r="AA69" s="31"/>
      <c r="AB69" s="31"/>
    </row>
    <row r="70" spans="2:28" x14ac:dyDescent="0.25">
      <c r="C70" s="1347"/>
      <c r="D70" s="31"/>
      <c r="E70" s="31"/>
      <c r="F70" s="31"/>
      <c r="G70" s="31"/>
      <c r="H70" s="31"/>
      <c r="I70" s="31"/>
      <c r="J70" s="31"/>
      <c r="K70" s="31"/>
      <c r="L70" s="31"/>
      <c r="M70" s="31"/>
      <c r="N70" s="1348"/>
      <c r="O70" s="1347" t="s">
        <v>923</v>
      </c>
      <c r="P70" s="31"/>
      <c r="Q70" s="31"/>
      <c r="R70" s="31"/>
      <c r="S70" s="31"/>
      <c r="T70" s="31"/>
      <c r="U70" s="31"/>
      <c r="V70" s="31"/>
      <c r="W70" s="31"/>
      <c r="X70" s="31"/>
      <c r="Y70" s="31"/>
      <c r="Z70" s="31"/>
      <c r="AA70" s="31"/>
      <c r="AB70" s="31"/>
    </row>
    <row r="71" spans="2:28" x14ac:dyDescent="0.25">
      <c r="B71" t="s">
        <v>924</v>
      </c>
      <c r="C71" s="31"/>
      <c r="D71" s="31"/>
      <c r="E71" s="31"/>
      <c r="F71" s="31"/>
      <c r="G71" s="31"/>
      <c r="H71" s="31"/>
      <c r="I71" s="31"/>
      <c r="J71" s="31"/>
      <c r="K71" s="31"/>
      <c r="L71" s="31"/>
      <c r="M71" s="31"/>
      <c r="O71" s="31"/>
      <c r="P71" s="31"/>
      <c r="Q71" s="31"/>
      <c r="R71" s="31"/>
      <c r="S71" s="31"/>
      <c r="T71" s="31"/>
      <c r="U71" s="31"/>
      <c r="V71" s="31"/>
      <c r="W71" s="31"/>
      <c r="X71" s="31"/>
      <c r="Y71" s="31"/>
      <c r="Z71" s="31"/>
      <c r="AA71" s="31"/>
      <c r="AB71" s="31"/>
    </row>
    <row r="72" spans="2:28" x14ac:dyDescent="0.25">
      <c r="B72" s="1353" t="s">
        <v>61</v>
      </c>
      <c r="C72" s="1347" t="s">
        <v>925</v>
      </c>
      <c r="D72" s="31"/>
      <c r="E72" s="31"/>
      <c r="F72" s="31"/>
      <c r="G72" s="31"/>
      <c r="H72" s="31"/>
      <c r="I72" s="31"/>
      <c r="J72" s="31"/>
      <c r="K72" s="31"/>
      <c r="L72" s="31"/>
      <c r="M72" s="31"/>
      <c r="N72" t="s">
        <v>926</v>
      </c>
      <c r="O72" s="31"/>
      <c r="P72" s="31"/>
      <c r="Q72" s="31"/>
      <c r="R72" s="31"/>
      <c r="S72" s="31"/>
      <c r="T72" s="31"/>
      <c r="U72" s="31"/>
      <c r="V72" s="31"/>
      <c r="W72" s="31"/>
      <c r="X72" s="31"/>
      <c r="Y72" s="31"/>
      <c r="Z72" s="31"/>
      <c r="AA72" s="31"/>
      <c r="AB72" s="31"/>
    </row>
    <row r="73" spans="2:28" x14ac:dyDescent="0.25">
      <c r="C73" s="31"/>
      <c r="D73" s="31"/>
      <c r="E73" s="31"/>
      <c r="F73" s="31"/>
      <c r="G73" s="31"/>
      <c r="H73" s="31"/>
      <c r="I73" s="31"/>
      <c r="J73" s="31"/>
      <c r="K73" s="31"/>
      <c r="L73" s="31"/>
      <c r="M73" s="31"/>
      <c r="N73" s="1348"/>
      <c r="O73" s="1347" t="s">
        <v>927</v>
      </c>
      <c r="P73" s="31"/>
      <c r="Q73" s="31"/>
      <c r="R73" s="31"/>
      <c r="S73" s="31"/>
      <c r="T73" s="31"/>
      <c r="U73" s="31"/>
      <c r="V73" s="31"/>
      <c r="W73" s="31"/>
      <c r="X73" s="31"/>
      <c r="Y73" s="31"/>
      <c r="Z73" s="31"/>
      <c r="AA73" s="31"/>
      <c r="AB73" s="31"/>
    </row>
    <row r="74" spans="2:28" x14ac:dyDescent="0.25">
      <c r="B74" t="s">
        <v>928</v>
      </c>
      <c r="C74" s="31"/>
      <c r="D74" s="31"/>
      <c r="E74" s="31"/>
      <c r="F74" s="31"/>
      <c r="G74" s="31"/>
      <c r="H74" s="31"/>
      <c r="I74" s="31"/>
      <c r="J74" s="31"/>
      <c r="K74" s="31"/>
      <c r="L74" s="31"/>
      <c r="M74" s="31"/>
      <c r="O74" s="31"/>
      <c r="P74" s="31"/>
      <c r="Q74" s="31"/>
      <c r="R74" s="31"/>
      <c r="S74" s="31"/>
      <c r="T74" s="31"/>
      <c r="U74" s="31"/>
      <c r="V74" s="31"/>
      <c r="W74" s="31"/>
      <c r="X74" s="31"/>
      <c r="Y74" s="31"/>
      <c r="Z74" s="31"/>
      <c r="AA74" s="31"/>
      <c r="AB74" s="31"/>
    </row>
    <row r="75" spans="2:28" x14ac:dyDescent="0.25">
      <c r="B75" s="1353" t="s">
        <v>61</v>
      </c>
      <c r="C75" s="1347" t="s">
        <v>929</v>
      </c>
      <c r="D75" s="31"/>
      <c r="E75" s="31"/>
      <c r="F75" s="31"/>
      <c r="G75" s="31"/>
      <c r="H75" s="31"/>
      <c r="I75" s="31"/>
      <c r="J75" s="31"/>
      <c r="K75" s="31"/>
      <c r="L75" s="31"/>
      <c r="M75" s="31"/>
      <c r="N75" t="s">
        <v>930</v>
      </c>
      <c r="O75" s="31"/>
      <c r="P75" s="31"/>
      <c r="Q75" s="31"/>
      <c r="R75" s="31"/>
      <c r="S75" s="31"/>
      <c r="T75" s="31"/>
      <c r="U75" s="31"/>
      <c r="V75" s="31"/>
      <c r="W75" s="31"/>
      <c r="X75" s="31"/>
      <c r="Y75" s="31"/>
      <c r="Z75" s="31"/>
      <c r="AA75" s="31"/>
      <c r="AB75" s="31"/>
    </row>
    <row r="76" spans="2:28" x14ac:dyDescent="0.25">
      <c r="C76" s="31"/>
      <c r="D76" s="31"/>
      <c r="E76" s="31"/>
      <c r="F76" s="31"/>
      <c r="G76" s="31"/>
      <c r="H76" s="31"/>
      <c r="I76" s="31"/>
      <c r="J76" s="31"/>
      <c r="K76" s="31"/>
      <c r="L76" s="31"/>
      <c r="M76" s="31"/>
      <c r="N76" s="1348"/>
      <c r="O76" s="1347" t="s">
        <v>931</v>
      </c>
      <c r="P76" s="31"/>
      <c r="Q76" s="31"/>
      <c r="R76" s="31"/>
      <c r="S76" s="31"/>
      <c r="T76" s="31"/>
      <c r="U76" s="31"/>
      <c r="V76" s="31"/>
      <c r="W76" s="31"/>
      <c r="X76" s="31"/>
      <c r="Y76" s="31"/>
      <c r="Z76" s="31"/>
      <c r="AA76" s="31"/>
      <c r="AB76" s="31"/>
    </row>
    <row r="77" spans="2:28" x14ac:dyDescent="0.25">
      <c r="B77" t="s">
        <v>932</v>
      </c>
      <c r="C77" s="1347"/>
      <c r="D77" s="31"/>
      <c r="E77" s="31"/>
      <c r="F77" s="31"/>
      <c r="G77" s="31"/>
      <c r="H77" s="31"/>
      <c r="I77" s="31"/>
      <c r="J77" s="31"/>
      <c r="K77" s="31"/>
      <c r="L77" s="31"/>
      <c r="M77" s="31"/>
      <c r="O77" s="31"/>
      <c r="P77" s="31"/>
      <c r="Q77" s="31"/>
      <c r="R77" s="31"/>
      <c r="S77" s="31"/>
      <c r="T77" s="31"/>
      <c r="U77" s="31"/>
      <c r="V77" s="31"/>
      <c r="W77" s="31"/>
      <c r="X77" s="31"/>
      <c r="Y77" s="31"/>
      <c r="Z77" s="31"/>
      <c r="AA77" s="31"/>
      <c r="AB77" s="31"/>
    </row>
    <row r="78" spans="2:28" x14ac:dyDescent="0.25">
      <c r="B78" s="1353" t="s">
        <v>61</v>
      </c>
      <c r="C78" s="1347" t="s">
        <v>933</v>
      </c>
      <c r="D78" s="31"/>
      <c r="E78" s="31"/>
      <c r="F78" s="31"/>
      <c r="G78" s="31"/>
      <c r="H78" s="31"/>
      <c r="I78" s="31"/>
      <c r="J78" s="31"/>
      <c r="K78" s="31"/>
      <c r="L78" s="31"/>
      <c r="M78" s="31"/>
      <c r="N78" t="s">
        <v>934</v>
      </c>
      <c r="O78" s="31"/>
      <c r="P78" s="31"/>
      <c r="Q78" s="31"/>
      <c r="R78" s="31"/>
      <c r="S78" s="31"/>
      <c r="T78" s="31"/>
      <c r="U78" s="31"/>
      <c r="V78" s="31"/>
      <c r="W78" s="31"/>
      <c r="X78" s="31"/>
      <c r="Y78" s="31"/>
      <c r="Z78" s="31"/>
      <c r="AA78" s="31"/>
      <c r="AB78" s="31"/>
    </row>
    <row r="79" spans="2:28" x14ac:dyDescent="0.25">
      <c r="C79" s="31"/>
      <c r="D79" s="31"/>
      <c r="E79" s="31"/>
      <c r="F79" s="31"/>
      <c r="G79" s="31"/>
      <c r="H79" s="31"/>
      <c r="I79" s="31"/>
      <c r="J79" s="31"/>
      <c r="K79" s="31"/>
      <c r="L79" s="31"/>
      <c r="M79" s="31"/>
      <c r="N79" s="1348"/>
      <c r="O79" s="1347" t="s">
        <v>935</v>
      </c>
      <c r="P79" s="31"/>
      <c r="Q79" s="31"/>
      <c r="R79" s="31"/>
      <c r="S79" s="31"/>
      <c r="T79" s="31"/>
      <c r="U79" s="31"/>
      <c r="V79" s="31"/>
      <c r="W79" s="31"/>
      <c r="X79" s="31"/>
      <c r="Y79" s="31"/>
      <c r="Z79" s="31"/>
      <c r="AA79" s="31"/>
      <c r="AB79" s="31"/>
    </row>
    <row r="80" spans="2:28" x14ac:dyDescent="0.25">
      <c r="B80" t="s">
        <v>936</v>
      </c>
      <c r="C80" s="31"/>
      <c r="D80" s="31"/>
      <c r="E80" s="31"/>
      <c r="F80" s="31"/>
      <c r="G80" s="31"/>
      <c r="H80" s="31"/>
      <c r="I80" s="31"/>
      <c r="J80" s="31"/>
      <c r="K80" s="31"/>
      <c r="L80" s="31"/>
      <c r="M80" s="31"/>
      <c r="O80" s="31"/>
      <c r="P80" s="31"/>
      <c r="Q80" s="31"/>
      <c r="R80" s="31"/>
      <c r="S80" s="31"/>
      <c r="T80" s="31"/>
      <c r="U80" s="31"/>
      <c r="V80" s="31"/>
      <c r="W80" s="31"/>
      <c r="X80" s="31"/>
      <c r="Y80" s="31"/>
      <c r="Z80" s="31"/>
      <c r="AA80" s="31"/>
      <c r="AB80" s="31"/>
    </row>
    <row r="81" spans="2:28" x14ac:dyDescent="0.25">
      <c r="B81" s="1353" t="s">
        <v>61</v>
      </c>
      <c r="C81" s="1347" t="s">
        <v>937</v>
      </c>
      <c r="D81" s="31"/>
      <c r="E81" s="31"/>
      <c r="F81" s="31"/>
      <c r="G81" s="31"/>
      <c r="H81" s="31"/>
      <c r="I81" s="31"/>
      <c r="J81" s="31"/>
      <c r="K81" s="31"/>
      <c r="L81" s="31"/>
      <c r="M81" s="31"/>
      <c r="N81" t="s">
        <v>938</v>
      </c>
      <c r="O81" s="31"/>
      <c r="P81" s="31"/>
      <c r="Q81" s="31"/>
      <c r="R81" s="31"/>
      <c r="S81" s="31"/>
      <c r="T81" s="31"/>
      <c r="U81" s="31"/>
      <c r="V81" s="31"/>
      <c r="W81" s="31"/>
      <c r="X81" s="31"/>
      <c r="Y81" s="31"/>
      <c r="Z81" s="31"/>
      <c r="AA81" s="31"/>
      <c r="AB81" s="31"/>
    </row>
    <row r="82" spans="2:28" x14ac:dyDescent="0.25">
      <c r="C82" s="31"/>
      <c r="D82" s="31"/>
      <c r="E82" s="31"/>
      <c r="F82" s="31"/>
      <c r="G82" s="31"/>
      <c r="H82" s="31"/>
      <c r="I82" s="31"/>
      <c r="J82" s="31"/>
      <c r="K82" s="31"/>
      <c r="L82" s="31"/>
      <c r="M82" s="31"/>
      <c r="N82" s="1348"/>
      <c r="O82" s="1347" t="s">
        <v>939</v>
      </c>
      <c r="P82" s="31"/>
      <c r="Q82" s="31"/>
      <c r="R82" s="31"/>
      <c r="S82" s="31"/>
      <c r="T82" s="31"/>
      <c r="U82" s="31"/>
      <c r="V82" s="31"/>
      <c r="W82" s="31"/>
      <c r="X82" s="31"/>
      <c r="Y82" s="31"/>
      <c r="Z82" s="31"/>
      <c r="AA82" s="31"/>
      <c r="AB82" s="31"/>
    </row>
    <row r="83" spans="2:28" x14ac:dyDescent="0.25">
      <c r="B83" t="s">
        <v>940</v>
      </c>
      <c r="C83" s="31"/>
      <c r="D83" s="31"/>
      <c r="E83" s="31"/>
      <c r="F83" s="31"/>
      <c r="G83" s="31"/>
      <c r="H83" s="31"/>
      <c r="I83" s="31"/>
      <c r="J83" s="31"/>
      <c r="K83" s="31"/>
      <c r="L83" s="31"/>
      <c r="M83" s="31"/>
      <c r="N83" s="1348"/>
      <c r="O83" s="1347" t="s">
        <v>941</v>
      </c>
      <c r="P83" s="31"/>
      <c r="Q83" s="31"/>
      <c r="R83" s="31"/>
      <c r="S83" s="31"/>
      <c r="T83" s="31"/>
      <c r="U83" s="31"/>
      <c r="V83" s="31"/>
      <c r="W83" s="31"/>
      <c r="X83" s="31"/>
      <c r="Y83" s="31"/>
      <c r="Z83" s="31"/>
      <c r="AA83" s="31"/>
      <c r="AB83" s="31"/>
    </row>
    <row r="84" spans="2:28" x14ac:dyDescent="0.25">
      <c r="B84" s="1353" t="s">
        <v>61</v>
      </c>
      <c r="C84" s="1347" t="s">
        <v>942</v>
      </c>
      <c r="D84" s="31"/>
      <c r="E84" s="31"/>
      <c r="F84" s="31"/>
      <c r="G84" s="31"/>
      <c r="H84" s="31"/>
      <c r="I84" s="31"/>
      <c r="J84" s="31"/>
      <c r="K84" s="31"/>
      <c r="L84" s="31"/>
      <c r="M84" s="31"/>
      <c r="N84" s="1348"/>
      <c r="O84" s="1347" t="s">
        <v>943</v>
      </c>
      <c r="P84" s="31"/>
      <c r="Q84" s="31"/>
      <c r="R84" s="31"/>
      <c r="S84" s="31"/>
      <c r="T84" s="31"/>
      <c r="U84" s="31"/>
      <c r="V84" s="31"/>
      <c r="W84" s="31"/>
      <c r="X84" s="31"/>
      <c r="Y84" s="31"/>
      <c r="Z84" s="31"/>
      <c r="AA84" s="31"/>
      <c r="AB84" s="31"/>
    </row>
    <row r="85" spans="2:28" x14ac:dyDescent="0.25">
      <c r="C85" s="1347"/>
      <c r="D85" s="31"/>
      <c r="E85" s="31"/>
      <c r="F85" s="31"/>
      <c r="G85" s="31"/>
      <c r="H85" s="31"/>
      <c r="I85" s="31"/>
      <c r="J85" s="31"/>
      <c r="K85" s="31"/>
      <c r="L85" s="31"/>
      <c r="M85" s="31"/>
      <c r="N85" s="31"/>
      <c r="O85" s="31"/>
      <c r="P85" s="31"/>
      <c r="Q85" s="31"/>
      <c r="R85" s="31"/>
      <c r="S85" s="31"/>
      <c r="T85" s="31"/>
      <c r="U85" s="31"/>
      <c r="V85" s="31"/>
      <c r="W85" s="31"/>
      <c r="X85" s="31"/>
      <c r="Y85" s="31"/>
      <c r="Z85" s="31"/>
      <c r="AA85" s="31"/>
      <c r="AB85" s="31"/>
    </row>
    <row r="86" spans="2:28" x14ac:dyDescent="0.25">
      <c r="B86" t="s">
        <v>944</v>
      </c>
      <c r="C86" s="1347"/>
      <c r="D86" s="31"/>
      <c r="E86" s="31"/>
      <c r="F86" s="31"/>
      <c r="G86" s="31"/>
      <c r="H86" s="31"/>
      <c r="I86" s="31"/>
      <c r="J86" s="31"/>
      <c r="K86" s="31"/>
      <c r="L86" s="31"/>
      <c r="M86" s="31"/>
      <c r="N86" t="s">
        <v>945</v>
      </c>
      <c r="O86" s="1347"/>
      <c r="P86" s="31"/>
      <c r="Q86" s="31"/>
      <c r="R86" s="31"/>
      <c r="S86" s="31"/>
      <c r="T86" s="31"/>
      <c r="U86" s="31"/>
      <c r="V86" s="31"/>
      <c r="W86" s="31"/>
      <c r="X86" s="31"/>
      <c r="Y86" s="31"/>
      <c r="Z86" s="31"/>
      <c r="AA86" s="31"/>
      <c r="AB86" s="31"/>
    </row>
    <row r="87" spans="2:28" x14ac:dyDescent="0.25">
      <c r="B87" s="1353" t="s">
        <v>61</v>
      </c>
      <c r="C87" s="1347" t="s">
        <v>946</v>
      </c>
      <c r="D87" s="31"/>
      <c r="E87" s="31"/>
      <c r="F87" s="31"/>
      <c r="G87" s="31"/>
      <c r="H87" s="31"/>
      <c r="I87" s="31"/>
      <c r="J87" s="31"/>
      <c r="K87" s="31"/>
      <c r="L87" s="31"/>
      <c r="M87" s="31"/>
      <c r="N87" s="1348"/>
      <c r="O87" s="1347" t="s">
        <v>947</v>
      </c>
      <c r="P87" s="31"/>
      <c r="Q87" s="31"/>
      <c r="R87" s="31"/>
      <c r="S87" s="31"/>
      <c r="T87" s="31"/>
      <c r="U87" s="31"/>
      <c r="V87" s="31"/>
      <c r="W87" s="31"/>
      <c r="X87" s="31"/>
      <c r="Y87" s="31"/>
      <c r="Z87" s="31"/>
      <c r="AA87" s="31"/>
      <c r="AB87" s="31"/>
    </row>
    <row r="88" spans="2:28" x14ac:dyDescent="0.25">
      <c r="C88" s="1347"/>
      <c r="D88" s="31"/>
      <c r="E88" s="31"/>
      <c r="F88" s="31"/>
      <c r="G88" s="31"/>
      <c r="H88" s="31"/>
      <c r="I88" s="31"/>
      <c r="J88" s="31"/>
      <c r="K88" s="31"/>
      <c r="L88" s="31"/>
      <c r="M88" s="31"/>
      <c r="O88" s="31"/>
      <c r="P88" s="31"/>
      <c r="Q88" s="31"/>
      <c r="R88" s="31"/>
      <c r="S88" s="31"/>
      <c r="T88" s="31"/>
      <c r="U88" s="31"/>
      <c r="V88" s="31"/>
      <c r="W88" s="31"/>
      <c r="X88" s="31"/>
      <c r="Y88" s="31"/>
      <c r="Z88" s="31"/>
      <c r="AA88" s="31"/>
      <c r="AB88" s="31"/>
    </row>
    <row r="89" spans="2:28" x14ac:dyDescent="0.25">
      <c r="B89" t="s">
        <v>948</v>
      </c>
      <c r="C89" s="1347"/>
      <c r="D89" s="31"/>
      <c r="E89" s="31"/>
      <c r="F89" s="31"/>
      <c r="G89" s="31"/>
      <c r="H89" s="31"/>
      <c r="I89" s="31"/>
      <c r="J89" s="31"/>
      <c r="K89" s="31"/>
      <c r="L89" s="31"/>
      <c r="M89" s="31"/>
      <c r="N89" t="s">
        <v>949</v>
      </c>
      <c r="O89" s="1347"/>
      <c r="P89" s="31"/>
      <c r="Q89" s="31"/>
      <c r="R89" s="31"/>
      <c r="S89" s="31"/>
      <c r="T89" s="31"/>
      <c r="U89" s="31"/>
      <c r="V89" s="31"/>
      <c r="W89" s="31"/>
      <c r="X89" s="31"/>
      <c r="Y89" s="31"/>
      <c r="Z89" s="31"/>
      <c r="AA89" s="31"/>
      <c r="AB89" s="31"/>
    </row>
    <row r="90" spans="2:28" x14ac:dyDescent="0.25">
      <c r="B90" s="1353" t="s">
        <v>61</v>
      </c>
      <c r="C90" s="1347" t="s">
        <v>950</v>
      </c>
      <c r="D90" s="31"/>
      <c r="E90" s="31"/>
      <c r="F90" s="31"/>
      <c r="G90" s="31"/>
      <c r="H90" s="31"/>
      <c r="I90" s="31"/>
      <c r="J90" s="31"/>
      <c r="K90" s="31"/>
      <c r="L90" s="31"/>
      <c r="M90" s="31"/>
      <c r="N90" s="1348"/>
      <c r="O90" s="1347" t="s">
        <v>951</v>
      </c>
      <c r="P90" s="31"/>
      <c r="Q90" s="31"/>
      <c r="R90" s="31"/>
      <c r="S90" s="31"/>
      <c r="T90" s="31"/>
      <c r="U90" s="31"/>
      <c r="V90" s="31"/>
      <c r="W90" s="31"/>
      <c r="X90" s="31"/>
      <c r="Y90" s="31"/>
      <c r="Z90" s="31"/>
      <c r="AA90" s="31"/>
      <c r="AB90" s="31"/>
    </row>
    <row r="91" spans="2:28" x14ac:dyDescent="0.25">
      <c r="C91" s="1347"/>
      <c r="D91" s="31"/>
      <c r="E91" s="31"/>
      <c r="F91" s="31"/>
      <c r="G91" s="31"/>
      <c r="H91" s="31"/>
      <c r="I91" s="31"/>
      <c r="J91" s="31"/>
      <c r="K91" s="31"/>
      <c r="L91" s="31"/>
      <c r="M91" s="31"/>
      <c r="O91" s="31"/>
      <c r="P91" s="31"/>
      <c r="Q91" s="31"/>
      <c r="R91" s="31"/>
      <c r="S91" s="31"/>
      <c r="T91" s="31"/>
      <c r="U91" s="31"/>
      <c r="V91" s="31"/>
      <c r="W91" s="31"/>
      <c r="X91" s="31"/>
      <c r="Y91" s="31"/>
      <c r="Z91" s="31"/>
      <c r="AA91" s="31"/>
      <c r="AB91" s="31"/>
    </row>
    <row r="92" spans="2:28" x14ac:dyDescent="0.25">
      <c r="B92" t="s">
        <v>952</v>
      </c>
      <c r="C92" s="1347"/>
      <c r="D92" s="31"/>
      <c r="E92" s="31"/>
      <c r="F92" s="31"/>
      <c r="G92" s="31"/>
      <c r="H92" s="31"/>
      <c r="I92" s="31"/>
      <c r="J92" s="31"/>
      <c r="K92" s="31"/>
      <c r="L92" s="31"/>
      <c r="M92" s="31"/>
      <c r="N92" t="s">
        <v>953</v>
      </c>
      <c r="O92" s="31"/>
      <c r="P92" s="31"/>
      <c r="Q92" s="31"/>
      <c r="R92" s="31"/>
      <c r="S92" s="31"/>
      <c r="T92" s="31"/>
      <c r="U92" s="31"/>
      <c r="V92" s="31"/>
      <c r="W92" s="31"/>
      <c r="X92" s="31"/>
      <c r="Y92" s="31"/>
      <c r="Z92" s="31"/>
      <c r="AA92" s="31"/>
      <c r="AB92" s="31"/>
    </row>
    <row r="93" spans="2:28" x14ac:dyDescent="0.25">
      <c r="B93" s="1353" t="s">
        <v>61</v>
      </c>
      <c r="C93" s="1347" t="s">
        <v>954</v>
      </c>
      <c r="D93" s="31"/>
      <c r="E93" s="31"/>
      <c r="F93" s="31"/>
      <c r="G93" s="31"/>
      <c r="H93" s="31"/>
      <c r="I93" s="31"/>
      <c r="J93" s="31"/>
      <c r="K93" s="31"/>
      <c r="L93" s="31"/>
      <c r="M93" s="31"/>
      <c r="N93" s="1348"/>
      <c r="O93" s="1347" t="s">
        <v>955</v>
      </c>
      <c r="P93" s="31"/>
      <c r="Q93" s="31"/>
      <c r="R93" s="31"/>
      <c r="S93" s="31"/>
      <c r="T93" s="31"/>
      <c r="U93" s="31"/>
      <c r="V93" s="31"/>
      <c r="W93" s="31"/>
      <c r="X93" s="31"/>
      <c r="Y93" s="31"/>
      <c r="Z93" s="31"/>
      <c r="AA93" s="31"/>
      <c r="AB93" s="31"/>
    </row>
    <row r="94" spans="2:28" x14ac:dyDescent="0.25">
      <c r="C94" s="1347"/>
      <c r="D94" s="31"/>
      <c r="E94" s="31"/>
      <c r="F94" s="31"/>
      <c r="G94" s="31"/>
      <c r="H94" s="31"/>
      <c r="I94" s="31"/>
      <c r="J94" s="31"/>
      <c r="K94" s="31"/>
      <c r="L94" s="31"/>
      <c r="M94" s="31"/>
      <c r="O94" s="31"/>
      <c r="P94" s="31"/>
      <c r="Q94" s="31"/>
      <c r="R94" s="31"/>
      <c r="S94" s="31"/>
      <c r="T94" s="31"/>
      <c r="U94" s="31"/>
      <c r="V94" s="31"/>
      <c r="W94" s="31"/>
      <c r="X94" s="31"/>
      <c r="Y94" s="31"/>
      <c r="Z94" s="31"/>
      <c r="AA94" s="31"/>
      <c r="AB94" s="31"/>
    </row>
    <row r="95" spans="2:28" x14ac:dyDescent="0.25">
      <c r="B95" t="s">
        <v>956</v>
      </c>
      <c r="C95" s="1347"/>
      <c r="D95" s="31"/>
      <c r="E95" s="31"/>
      <c r="F95" s="31"/>
      <c r="G95" s="31"/>
      <c r="H95" s="31"/>
      <c r="I95" s="31"/>
      <c r="J95" s="31"/>
      <c r="K95" s="31"/>
      <c r="L95" s="31"/>
      <c r="M95" s="31"/>
      <c r="N95" t="s">
        <v>957</v>
      </c>
      <c r="O95" s="31"/>
      <c r="P95" s="31"/>
      <c r="Q95" s="31"/>
      <c r="R95" s="31"/>
      <c r="S95" s="31"/>
      <c r="T95" s="31"/>
      <c r="U95" s="31"/>
      <c r="V95" s="31"/>
      <c r="W95" s="31"/>
      <c r="X95" s="31"/>
      <c r="Y95" s="31"/>
      <c r="Z95" s="31"/>
      <c r="AA95" s="31"/>
      <c r="AB95" s="31"/>
    </row>
    <row r="96" spans="2:28" x14ac:dyDescent="0.25">
      <c r="B96" s="1353" t="s">
        <v>61</v>
      </c>
      <c r="C96" s="1347" t="s">
        <v>958</v>
      </c>
      <c r="D96" s="31"/>
      <c r="E96" s="31"/>
      <c r="F96" s="31"/>
      <c r="G96" s="31"/>
      <c r="H96" s="31"/>
      <c r="I96" s="31"/>
      <c r="J96" s="31"/>
      <c r="K96" s="31"/>
      <c r="L96" s="31"/>
      <c r="M96" s="31"/>
      <c r="N96" s="1348"/>
      <c r="O96" s="1347" t="s">
        <v>959</v>
      </c>
      <c r="P96" s="31"/>
      <c r="Q96" s="31"/>
      <c r="R96" s="31"/>
      <c r="S96" s="31"/>
      <c r="T96" s="31"/>
      <c r="U96" s="31"/>
      <c r="V96" s="31"/>
      <c r="W96" s="31"/>
      <c r="X96" s="31"/>
      <c r="Y96" s="31"/>
      <c r="Z96" s="31"/>
      <c r="AA96" s="31"/>
      <c r="AB96" s="31"/>
    </row>
    <row r="97" spans="2:28" x14ac:dyDescent="0.25">
      <c r="C97" s="1347"/>
      <c r="D97" s="31"/>
      <c r="E97" s="31"/>
      <c r="F97" s="31"/>
      <c r="G97" s="31"/>
      <c r="H97" s="31"/>
      <c r="I97" s="31"/>
      <c r="J97" s="31"/>
      <c r="K97" s="31"/>
      <c r="L97" s="31"/>
      <c r="M97" s="31"/>
      <c r="O97" s="31"/>
      <c r="P97" s="31"/>
      <c r="Q97" s="31"/>
      <c r="R97" s="31"/>
      <c r="S97" s="31"/>
      <c r="T97" s="31"/>
      <c r="U97" s="31"/>
      <c r="V97" s="31"/>
      <c r="W97" s="31"/>
      <c r="X97" s="31"/>
      <c r="Y97" s="31"/>
      <c r="Z97" s="31"/>
      <c r="AA97" s="31"/>
      <c r="AB97" s="31"/>
    </row>
    <row r="98" spans="2:28" x14ac:dyDescent="0.25">
      <c r="B98" t="s">
        <v>960</v>
      </c>
      <c r="C98" s="31"/>
      <c r="D98" s="31"/>
      <c r="E98" s="31"/>
      <c r="F98" s="31"/>
      <c r="G98" s="31"/>
      <c r="H98" s="31"/>
      <c r="I98" s="31"/>
      <c r="J98" s="31"/>
      <c r="K98" s="31"/>
      <c r="L98" s="31"/>
      <c r="M98" s="31"/>
      <c r="N98" t="s">
        <v>961</v>
      </c>
      <c r="O98" s="31"/>
      <c r="P98" s="31"/>
      <c r="Q98" s="31"/>
      <c r="R98" s="31"/>
      <c r="S98" s="31"/>
      <c r="T98" s="31"/>
      <c r="U98" s="31"/>
      <c r="V98" s="31"/>
      <c r="W98" s="31"/>
      <c r="X98" s="31"/>
      <c r="Y98" s="31"/>
      <c r="Z98" s="31"/>
      <c r="AA98" s="31"/>
      <c r="AB98" s="31"/>
    </row>
    <row r="99" spans="2:28" x14ac:dyDescent="0.25">
      <c r="B99" s="1354" t="s">
        <v>61</v>
      </c>
      <c r="C99" s="1347" t="s">
        <v>962</v>
      </c>
      <c r="D99" s="31"/>
      <c r="E99" s="31"/>
      <c r="F99" s="31"/>
      <c r="G99" s="31"/>
      <c r="H99" s="31"/>
      <c r="I99" s="31"/>
      <c r="J99" s="31"/>
      <c r="K99" s="31"/>
      <c r="L99" s="31"/>
      <c r="M99" s="31"/>
      <c r="N99" s="1348"/>
      <c r="O99" s="1347" t="s">
        <v>963</v>
      </c>
      <c r="P99" s="31"/>
      <c r="Q99" s="31"/>
      <c r="R99" s="31"/>
      <c r="S99" s="31"/>
      <c r="T99" s="31"/>
      <c r="U99" s="31"/>
      <c r="V99" s="31"/>
      <c r="W99" s="31"/>
      <c r="X99" s="31"/>
      <c r="Y99" s="31"/>
      <c r="Z99" s="31"/>
      <c r="AA99" s="31"/>
      <c r="AB99" s="31"/>
    </row>
    <row r="100" spans="2:28" x14ac:dyDescent="0.25">
      <c r="B100" s="1353" t="s">
        <v>61</v>
      </c>
      <c r="C100" s="1347" t="s">
        <v>964</v>
      </c>
      <c r="D100" s="31"/>
      <c r="E100" s="31"/>
      <c r="F100" s="31"/>
      <c r="G100" s="31"/>
      <c r="H100" s="31"/>
      <c r="I100" s="31"/>
      <c r="J100" s="31"/>
      <c r="K100" s="31"/>
      <c r="L100" s="31"/>
      <c r="M100" s="31"/>
      <c r="O100" s="31"/>
      <c r="P100" s="31"/>
      <c r="Q100" s="31"/>
      <c r="R100" s="31"/>
      <c r="S100" s="31"/>
      <c r="T100" s="31"/>
      <c r="U100" s="31"/>
      <c r="V100" s="31"/>
      <c r="W100" s="31"/>
      <c r="X100" s="31"/>
      <c r="Y100" s="31"/>
      <c r="Z100" s="31"/>
      <c r="AA100" s="31"/>
      <c r="AB100" s="31"/>
    </row>
    <row r="101" spans="2:28" x14ac:dyDescent="0.25">
      <c r="C101" s="31"/>
      <c r="D101" s="31"/>
      <c r="E101" s="31"/>
      <c r="F101" s="31"/>
      <c r="G101" s="31"/>
      <c r="H101" s="31"/>
      <c r="I101" s="31"/>
      <c r="J101" s="31"/>
      <c r="K101" s="31"/>
      <c r="L101" s="31"/>
      <c r="M101" s="31"/>
      <c r="N101" t="s">
        <v>965</v>
      </c>
      <c r="O101" s="31"/>
      <c r="P101" s="31"/>
      <c r="Q101" s="31"/>
      <c r="R101" s="31"/>
      <c r="S101" s="31"/>
      <c r="T101" s="31"/>
      <c r="U101" s="31"/>
      <c r="V101" s="31"/>
      <c r="W101" s="31"/>
      <c r="X101" s="31"/>
      <c r="Y101" s="31"/>
      <c r="Z101" s="31"/>
      <c r="AA101" s="31"/>
      <c r="AB101" s="31"/>
    </row>
    <row r="102" spans="2:28" x14ac:dyDescent="0.25">
      <c r="B102" t="s">
        <v>966</v>
      </c>
      <c r="C102" s="31"/>
      <c r="D102" s="31"/>
      <c r="E102" s="31"/>
      <c r="F102" s="31"/>
      <c r="G102" s="31"/>
      <c r="H102" s="31"/>
      <c r="I102" s="31"/>
      <c r="J102" s="31"/>
      <c r="K102" s="31"/>
      <c r="L102" s="31"/>
      <c r="M102" s="31"/>
      <c r="N102" s="1348"/>
      <c r="O102" s="1347" t="s">
        <v>967</v>
      </c>
      <c r="P102" s="31"/>
      <c r="Q102" s="31"/>
      <c r="R102" s="31"/>
      <c r="S102" s="31"/>
      <c r="T102" s="31"/>
      <c r="U102" s="31"/>
      <c r="V102" s="31"/>
      <c r="W102" s="31"/>
      <c r="X102" s="31"/>
      <c r="Y102" s="31"/>
      <c r="Z102" s="31"/>
      <c r="AA102" s="31"/>
      <c r="AB102" s="31"/>
    </row>
    <row r="103" spans="2:28" x14ac:dyDescent="0.25">
      <c r="B103" s="1348"/>
      <c r="C103" s="1347" t="s">
        <v>968</v>
      </c>
      <c r="D103" s="31"/>
      <c r="E103" s="31"/>
      <c r="F103" s="31"/>
      <c r="G103" s="31"/>
      <c r="H103" s="31"/>
      <c r="I103" s="31"/>
      <c r="J103" s="31"/>
      <c r="K103" s="31"/>
      <c r="L103" s="31"/>
      <c r="M103" s="31"/>
      <c r="O103" s="31"/>
      <c r="P103" s="31"/>
      <c r="Q103" s="31"/>
      <c r="R103" s="31"/>
      <c r="S103" s="31"/>
      <c r="T103" s="31"/>
      <c r="U103" s="31"/>
      <c r="V103" s="31"/>
      <c r="W103" s="31"/>
      <c r="X103" s="31"/>
      <c r="Y103" s="31"/>
      <c r="Z103" s="31"/>
      <c r="AA103" s="31"/>
      <c r="AB103" s="31"/>
    </row>
    <row r="104" spans="2:28" x14ac:dyDescent="0.25">
      <c r="B104" s="1353" t="s">
        <v>61</v>
      </c>
      <c r="C104" s="1347" t="s">
        <v>969</v>
      </c>
      <c r="D104" s="31"/>
      <c r="E104" s="31"/>
      <c r="F104" s="31"/>
      <c r="G104" s="31"/>
      <c r="H104" s="31"/>
      <c r="I104" s="31"/>
      <c r="J104" s="31"/>
      <c r="K104" s="31"/>
      <c r="L104" s="31"/>
      <c r="M104" s="31"/>
      <c r="N104" t="s">
        <v>970</v>
      </c>
      <c r="O104" s="31"/>
      <c r="P104" s="31"/>
      <c r="Q104" s="31"/>
      <c r="R104" s="31"/>
      <c r="S104" s="31"/>
      <c r="T104" s="31"/>
      <c r="U104" s="31"/>
      <c r="V104" s="31"/>
      <c r="W104" s="31"/>
      <c r="X104" s="31"/>
      <c r="Y104" s="31"/>
      <c r="Z104" s="31"/>
      <c r="AA104" s="31"/>
      <c r="AB104" s="31"/>
    </row>
    <row r="105" spans="2:28" x14ac:dyDescent="0.25">
      <c r="C105" s="1347"/>
      <c r="D105" s="31"/>
      <c r="E105" s="31"/>
      <c r="F105" s="31"/>
      <c r="G105" s="31"/>
      <c r="H105" s="31"/>
      <c r="I105" s="31"/>
      <c r="J105" s="31"/>
      <c r="K105" s="31"/>
      <c r="L105" s="31"/>
      <c r="M105" s="31"/>
      <c r="N105" s="1348"/>
      <c r="O105" s="1347" t="s">
        <v>971</v>
      </c>
      <c r="P105" s="31"/>
      <c r="Q105" s="31"/>
      <c r="R105" s="31"/>
      <c r="S105" s="31"/>
      <c r="T105" s="31"/>
      <c r="U105" s="31"/>
      <c r="V105" s="31"/>
      <c r="W105" s="31"/>
      <c r="X105" s="31"/>
      <c r="Y105" s="31"/>
      <c r="Z105" s="31"/>
      <c r="AA105" s="31"/>
      <c r="AB105" s="31"/>
    </row>
    <row r="106" spans="2:28" x14ac:dyDescent="0.25">
      <c r="B106" t="s">
        <v>972</v>
      </c>
      <c r="C106" s="1347"/>
      <c r="D106" s="31"/>
      <c r="E106" s="31"/>
      <c r="F106" s="31"/>
      <c r="G106" s="31"/>
      <c r="H106" s="31"/>
      <c r="I106" s="31"/>
      <c r="J106" s="31"/>
      <c r="K106" s="31"/>
      <c r="L106" s="31"/>
      <c r="M106" s="31"/>
      <c r="O106" s="31"/>
      <c r="P106" s="31"/>
      <c r="Q106" s="31"/>
      <c r="R106" s="31"/>
      <c r="S106" s="31"/>
      <c r="T106" s="31"/>
      <c r="U106" s="31"/>
      <c r="V106" s="31"/>
      <c r="W106" s="31"/>
      <c r="X106" s="31"/>
      <c r="Y106" s="31"/>
      <c r="Z106" s="31"/>
      <c r="AA106" s="31"/>
      <c r="AB106" s="31"/>
    </row>
    <row r="107" spans="2:28" x14ac:dyDescent="0.25">
      <c r="B107" s="1354" t="s">
        <v>61</v>
      </c>
      <c r="C107" s="1347" t="s">
        <v>973</v>
      </c>
      <c r="D107" s="31"/>
      <c r="E107" s="31"/>
      <c r="F107" s="31"/>
      <c r="G107" s="31"/>
      <c r="H107" s="31"/>
      <c r="I107" s="31"/>
      <c r="J107" s="31"/>
      <c r="K107" s="31"/>
      <c r="L107" s="31"/>
      <c r="M107" s="31"/>
      <c r="N107" t="s">
        <v>974</v>
      </c>
      <c r="O107" s="31"/>
      <c r="P107" s="31"/>
      <c r="Q107" s="31"/>
      <c r="R107" s="31"/>
      <c r="S107" s="31"/>
      <c r="T107" s="31"/>
      <c r="U107" s="31"/>
      <c r="V107" s="31"/>
      <c r="W107" s="31"/>
      <c r="X107" s="31"/>
      <c r="Y107" s="31"/>
      <c r="Z107" s="31"/>
      <c r="AA107" s="31"/>
      <c r="AB107" s="31"/>
    </row>
    <row r="108" spans="2:28" x14ac:dyDescent="0.25">
      <c r="B108" s="1353" t="s">
        <v>61</v>
      </c>
      <c r="C108" s="1347" t="s">
        <v>975</v>
      </c>
      <c r="D108" s="31"/>
      <c r="E108" s="31"/>
      <c r="F108" s="31"/>
      <c r="G108" s="31"/>
      <c r="H108" s="31"/>
      <c r="I108" s="31"/>
      <c r="J108" s="31"/>
      <c r="K108" s="31"/>
      <c r="L108" s="31"/>
      <c r="M108" s="31"/>
      <c r="N108" s="1348"/>
      <c r="O108" s="1347" t="s">
        <v>976</v>
      </c>
      <c r="P108" s="31"/>
      <c r="Q108" s="31"/>
      <c r="R108" s="31"/>
      <c r="S108" s="31"/>
      <c r="T108" s="31"/>
      <c r="U108" s="31"/>
      <c r="V108" s="31"/>
      <c r="W108" s="31"/>
      <c r="X108" s="31"/>
      <c r="Y108" s="31"/>
      <c r="Z108" s="31"/>
      <c r="AA108" s="31"/>
      <c r="AB108" s="31"/>
    </row>
    <row r="109" spans="2:28" x14ac:dyDescent="0.25">
      <c r="C109" s="1347"/>
      <c r="D109" s="31"/>
      <c r="E109" s="31"/>
      <c r="F109" s="31"/>
      <c r="G109" s="31"/>
      <c r="H109" s="31"/>
      <c r="I109" s="31"/>
      <c r="J109" s="31"/>
      <c r="K109" s="31"/>
      <c r="L109" s="31"/>
      <c r="M109" s="31"/>
      <c r="O109" s="31"/>
      <c r="P109" s="31"/>
      <c r="Q109" s="31"/>
      <c r="R109" s="31"/>
      <c r="S109" s="31"/>
      <c r="T109" s="31"/>
      <c r="U109" s="31"/>
      <c r="V109" s="31"/>
      <c r="W109" s="31"/>
      <c r="X109" s="31"/>
      <c r="Y109" s="31"/>
      <c r="Z109" s="31"/>
      <c r="AA109" s="31"/>
      <c r="AB109" s="31"/>
    </row>
    <row r="110" spans="2:28" x14ac:dyDescent="0.25">
      <c r="B110" t="s">
        <v>977</v>
      </c>
      <c r="C110" s="1347"/>
      <c r="D110" s="31"/>
      <c r="E110" s="31"/>
      <c r="F110" s="31"/>
      <c r="G110" s="31"/>
      <c r="H110" s="31"/>
      <c r="I110" s="31"/>
      <c r="J110" s="31"/>
      <c r="K110" s="31"/>
      <c r="L110" s="31"/>
      <c r="M110" s="31"/>
      <c r="N110" t="s">
        <v>978</v>
      </c>
      <c r="O110" s="31"/>
      <c r="P110" s="31"/>
      <c r="Q110" s="31"/>
      <c r="R110" s="31"/>
      <c r="S110" s="31"/>
      <c r="T110" s="31"/>
      <c r="U110" s="31"/>
      <c r="V110" s="31"/>
      <c r="W110" s="31"/>
      <c r="X110" s="31"/>
      <c r="Y110" s="31"/>
      <c r="Z110" s="31"/>
      <c r="AA110" s="31"/>
      <c r="AB110" s="31"/>
    </row>
    <row r="111" spans="2:28" x14ac:dyDescent="0.25">
      <c r="B111" s="1353" t="s">
        <v>61</v>
      </c>
      <c r="C111" s="1347" t="s">
        <v>979</v>
      </c>
      <c r="D111" s="31"/>
      <c r="E111" s="31"/>
      <c r="F111" s="31"/>
      <c r="G111" s="31"/>
      <c r="H111" s="31"/>
      <c r="I111" s="31"/>
      <c r="J111" s="31"/>
      <c r="K111" s="31"/>
      <c r="L111" s="31"/>
      <c r="M111" s="31"/>
      <c r="N111" s="1348"/>
      <c r="O111" s="1347" t="s">
        <v>980</v>
      </c>
      <c r="P111" s="31"/>
      <c r="Q111" s="31"/>
      <c r="R111" s="31"/>
      <c r="S111" s="31"/>
      <c r="T111" s="31"/>
      <c r="U111" s="31"/>
      <c r="V111" s="31"/>
      <c r="W111" s="31"/>
      <c r="X111" s="31"/>
      <c r="Y111" s="31"/>
      <c r="Z111" s="31"/>
      <c r="AA111" s="31"/>
      <c r="AB111" s="31"/>
    </row>
    <row r="112" spans="2:28" x14ac:dyDescent="0.25">
      <c r="C112" s="1347"/>
      <c r="D112" s="31"/>
      <c r="E112" s="31"/>
      <c r="F112" s="31"/>
      <c r="G112" s="31"/>
      <c r="H112" s="31"/>
      <c r="I112" s="31"/>
      <c r="J112" s="31"/>
      <c r="K112" s="31"/>
      <c r="L112" s="31"/>
      <c r="M112" s="31"/>
      <c r="O112" s="31"/>
      <c r="P112" s="31"/>
      <c r="Q112" s="31"/>
      <c r="R112" s="31"/>
      <c r="S112" s="31"/>
      <c r="T112" s="31"/>
      <c r="U112" s="31"/>
      <c r="V112" s="31"/>
      <c r="W112" s="31"/>
      <c r="X112" s="31"/>
      <c r="Y112" s="31"/>
      <c r="Z112" s="31"/>
      <c r="AA112" s="31"/>
      <c r="AB112" s="31"/>
    </row>
    <row r="113" spans="2:28" x14ac:dyDescent="0.25">
      <c r="B113" t="s">
        <v>981</v>
      </c>
      <c r="C113" s="1347"/>
      <c r="D113" s="31"/>
      <c r="E113" s="31"/>
      <c r="F113" s="31"/>
      <c r="G113" s="31"/>
      <c r="H113" s="31"/>
      <c r="I113" s="31"/>
      <c r="J113" s="31"/>
      <c r="K113" s="31"/>
      <c r="L113" s="31"/>
      <c r="M113" s="31"/>
      <c r="N113" t="s">
        <v>982</v>
      </c>
      <c r="O113" s="31"/>
      <c r="P113" s="31"/>
      <c r="Q113" s="31"/>
      <c r="R113" s="31"/>
      <c r="S113" s="31"/>
      <c r="T113" s="31"/>
      <c r="U113" s="31"/>
      <c r="V113" s="31"/>
      <c r="W113" s="31"/>
      <c r="X113" s="31"/>
      <c r="Y113" s="31"/>
      <c r="Z113" s="31"/>
      <c r="AA113" s="31"/>
      <c r="AB113" s="31"/>
    </row>
    <row r="114" spans="2:28" x14ac:dyDescent="0.25">
      <c r="B114" s="1353" t="s">
        <v>61</v>
      </c>
      <c r="C114" s="1347" t="s">
        <v>983</v>
      </c>
      <c r="D114" s="31"/>
      <c r="E114" s="31"/>
      <c r="F114" s="31"/>
      <c r="G114" s="31"/>
      <c r="H114" s="31"/>
      <c r="I114" s="31"/>
      <c r="J114" s="31"/>
      <c r="K114" s="31"/>
      <c r="L114" s="31"/>
      <c r="M114" s="31"/>
      <c r="N114" s="1348"/>
      <c r="O114" s="1347" t="s">
        <v>984</v>
      </c>
      <c r="P114" s="31"/>
      <c r="Q114" s="31"/>
      <c r="R114" s="31"/>
      <c r="S114" s="31"/>
      <c r="T114" s="31"/>
      <c r="U114" s="31"/>
      <c r="V114" s="31"/>
      <c r="W114" s="31"/>
      <c r="X114" s="31"/>
      <c r="Y114" s="31"/>
      <c r="Z114" s="31"/>
      <c r="AA114" s="31"/>
      <c r="AB114" s="31"/>
    </row>
    <row r="115" spans="2:28" x14ac:dyDescent="0.25">
      <c r="C115" s="1347"/>
      <c r="D115" s="31"/>
      <c r="E115" s="31"/>
      <c r="F115" s="31"/>
      <c r="G115" s="31"/>
      <c r="H115" s="31"/>
      <c r="I115" s="31"/>
      <c r="J115" s="31"/>
      <c r="K115" s="31"/>
      <c r="L115" s="31"/>
      <c r="M115" s="31"/>
      <c r="O115" s="31"/>
      <c r="P115" s="31"/>
      <c r="Q115" s="31"/>
      <c r="R115" s="31"/>
      <c r="S115" s="31"/>
      <c r="T115" s="31"/>
      <c r="U115" s="31"/>
      <c r="V115" s="31"/>
      <c r="W115" s="31"/>
      <c r="X115" s="31"/>
      <c r="Y115" s="31"/>
      <c r="Z115" s="31"/>
      <c r="AA115" s="31"/>
      <c r="AB115" s="31"/>
    </row>
    <row r="116" spans="2:28" x14ac:dyDescent="0.25">
      <c r="B116" t="s">
        <v>985</v>
      </c>
      <c r="C116" s="1347"/>
      <c r="D116" s="31"/>
      <c r="E116" s="31"/>
      <c r="F116" s="31"/>
      <c r="G116" s="31"/>
      <c r="H116" s="31"/>
      <c r="I116" s="31"/>
      <c r="J116" s="31"/>
      <c r="K116" s="31"/>
      <c r="L116" s="31"/>
      <c r="M116" s="31"/>
      <c r="N116" t="s">
        <v>986</v>
      </c>
      <c r="O116" s="1347"/>
      <c r="P116" s="31"/>
      <c r="Q116" s="31"/>
      <c r="R116" s="31"/>
      <c r="S116" s="31"/>
      <c r="T116" s="31"/>
      <c r="U116" s="31"/>
      <c r="V116" s="31"/>
      <c r="W116" s="31"/>
      <c r="X116" s="31"/>
      <c r="Y116" s="31"/>
      <c r="Z116" s="31"/>
      <c r="AA116" s="31"/>
      <c r="AB116" s="31"/>
    </row>
    <row r="117" spans="2:28" x14ac:dyDescent="0.25">
      <c r="B117" s="1353" t="s">
        <v>61</v>
      </c>
      <c r="C117" s="1347" t="s">
        <v>987</v>
      </c>
      <c r="D117" s="31"/>
      <c r="E117" s="31"/>
      <c r="F117" s="31"/>
      <c r="G117" s="31"/>
      <c r="H117" s="31"/>
      <c r="I117" s="31"/>
      <c r="J117" s="31"/>
      <c r="K117" s="31"/>
      <c r="L117" s="31"/>
      <c r="M117" s="31"/>
      <c r="N117" s="1348"/>
      <c r="O117" s="1347" t="s">
        <v>988</v>
      </c>
      <c r="P117" s="31"/>
      <c r="Q117" s="31"/>
      <c r="R117" s="31"/>
      <c r="S117" s="31"/>
      <c r="T117" s="31"/>
      <c r="U117" s="31"/>
      <c r="V117" s="31"/>
      <c r="W117" s="31"/>
      <c r="X117" s="31"/>
      <c r="Y117" s="31"/>
      <c r="Z117" s="31"/>
      <c r="AA117" s="31"/>
      <c r="AB117" s="31"/>
    </row>
    <row r="118" spans="2:28" x14ac:dyDescent="0.25">
      <c r="C118" s="1347"/>
      <c r="D118" s="31"/>
      <c r="E118" s="31"/>
      <c r="F118" s="31"/>
      <c r="G118" s="31"/>
      <c r="H118" s="31"/>
      <c r="I118" s="31"/>
      <c r="J118" s="31"/>
      <c r="K118" s="31"/>
      <c r="L118" s="31"/>
      <c r="M118" s="31"/>
      <c r="O118" s="31"/>
      <c r="P118" s="31"/>
      <c r="Q118" s="31"/>
      <c r="R118" s="31"/>
      <c r="S118" s="31"/>
      <c r="T118" s="31"/>
      <c r="U118" s="31"/>
      <c r="V118" s="31"/>
      <c r="W118" s="31"/>
      <c r="X118" s="31"/>
      <c r="Y118" s="31"/>
      <c r="Z118" s="31"/>
      <c r="AA118" s="31"/>
      <c r="AB118" s="31"/>
    </row>
    <row r="119" spans="2:28" x14ac:dyDescent="0.25">
      <c r="B119" t="s">
        <v>989</v>
      </c>
      <c r="C119" s="31"/>
      <c r="D119" s="31"/>
      <c r="E119" s="31"/>
      <c r="F119" s="31"/>
      <c r="G119" s="31"/>
      <c r="H119" s="31"/>
      <c r="I119" s="31"/>
      <c r="J119" s="31"/>
      <c r="K119" s="31"/>
      <c r="L119" s="31"/>
      <c r="M119" s="31"/>
      <c r="N119" t="s">
        <v>990</v>
      </c>
      <c r="O119" s="31"/>
      <c r="P119" s="31"/>
      <c r="Q119" s="31"/>
      <c r="R119" s="31"/>
      <c r="S119" s="31"/>
      <c r="T119" s="31"/>
      <c r="U119" s="31"/>
      <c r="V119" s="31"/>
      <c r="W119" s="31"/>
      <c r="X119" s="31"/>
      <c r="Y119" s="31"/>
      <c r="Z119" s="31"/>
      <c r="AA119" s="31"/>
      <c r="AB119" s="31"/>
    </row>
    <row r="120" spans="2:28" x14ac:dyDescent="0.25">
      <c r="B120" s="1353" t="s">
        <v>61</v>
      </c>
      <c r="C120" s="1347" t="s">
        <v>991</v>
      </c>
      <c r="D120" s="31"/>
      <c r="E120" s="31"/>
      <c r="F120" s="31"/>
      <c r="G120" s="31"/>
      <c r="H120" s="31"/>
      <c r="I120" s="31"/>
      <c r="J120" s="31"/>
      <c r="K120" s="31"/>
      <c r="L120" s="31"/>
      <c r="M120" s="31"/>
      <c r="N120" s="1348"/>
      <c r="O120" s="1347" t="s">
        <v>992</v>
      </c>
      <c r="P120" s="31"/>
      <c r="Q120" s="31"/>
      <c r="R120" s="31"/>
      <c r="S120" s="31"/>
      <c r="T120" s="31"/>
      <c r="U120" s="31"/>
      <c r="V120" s="31"/>
      <c r="W120" s="31"/>
      <c r="X120" s="31"/>
      <c r="Y120" s="31"/>
      <c r="Z120" s="31"/>
      <c r="AA120" s="31"/>
      <c r="AB120" s="31"/>
    </row>
    <row r="121" spans="2:28" x14ac:dyDescent="0.25">
      <c r="B121" s="1348"/>
      <c r="C121" s="1347" t="s">
        <v>993</v>
      </c>
      <c r="D121" s="31"/>
      <c r="E121" s="31"/>
      <c r="F121" s="31"/>
      <c r="G121" s="31"/>
      <c r="H121" s="31"/>
      <c r="I121" s="31"/>
      <c r="J121" s="31"/>
      <c r="K121" s="31"/>
      <c r="L121" s="31"/>
      <c r="M121" s="31"/>
      <c r="O121" s="31"/>
      <c r="P121" s="31"/>
      <c r="Q121" s="31"/>
      <c r="R121" s="31"/>
      <c r="S121" s="31"/>
      <c r="T121" s="31"/>
      <c r="U121" s="31"/>
      <c r="V121" s="31"/>
      <c r="W121" s="31"/>
      <c r="X121" s="31"/>
      <c r="Y121" s="31"/>
      <c r="Z121" s="31"/>
      <c r="AA121" s="31"/>
      <c r="AB121" s="31"/>
    </row>
    <row r="122" spans="2:28" x14ac:dyDescent="0.25">
      <c r="C122" s="31"/>
      <c r="D122" s="31"/>
      <c r="E122" s="31"/>
      <c r="F122" s="31"/>
      <c r="G122" s="31"/>
      <c r="H122" s="31"/>
      <c r="I122" s="31"/>
      <c r="J122" s="31"/>
      <c r="K122" s="31"/>
      <c r="L122" s="31"/>
      <c r="M122" s="31"/>
      <c r="N122" t="s">
        <v>994</v>
      </c>
      <c r="O122" s="31"/>
      <c r="P122" s="31"/>
      <c r="Q122" s="31"/>
      <c r="R122" s="31"/>
      <c r="S122" s="31"/>
      <c r="T122" s="31"/>
      <c r="U122" s="31"/>
      <c r="V122" s="31"/>
      <c r="W122" s="31"/>
      <c r="X122" s="31"/>
      <c r="Y122" s="31"/>
      <c r="Z122" s="31"/>
      <c r="AA122" s="31"/>
      <c r="AB122" s="31"/>
    </row>
    <row r="123" spans="2:28" x14ac:dyDescent="0.25">
      <c r="B123" t="s">
        <v>995</v>
      </c>
      <c r="C123" s="31"/>
      <c r="D123" s="31"/>
      <c r="E123" s="31"/>
      <c r="F123" s="31"/>
      <c r="G123" s="31"/>
      <c r="H123" s="31"/>
      <c r="I123" s="31"/>
      <c r="J123" s="31"/>
      <c r="K123" s="31"/>
      <c r="L123" s="31"/>
      <c r="M123" s="31"/>
      <c r="N123" s="1348"/>
      <c r="O123" s="1347" t="s">
        <v>996</v>
      </c>
      <c r="P123" s="31"/>
      <c r="Q123" s="31"/>
      <c r="R123" s="31"/>
      <c r="S123" s="31"/>
      <c r="T123" s="31"/>
      <c r="U123" s="31"/>
      <c r="V123" s="31"/>
      <c r="W123" s="31"/>
      <c r="X123" s="31"/>
      <c r="Y123" s="31"/>
      <c r="Z123" s="31"/>
      <c r="AA123" s="31"/>
      <c r="AB123" s="31"/>
    </row>
    <row r="124" spans="2:28" x14ac:dyDescent="0.25">
      <c r="B124" s="1353" t="s">
        <v>61</v>
      </c>
      <c r="C124" s="1347" t="s">
        <v>997</v>
      </c>
      <c r="D124" s="31"/>
      <c r="E124" s="31"/>
      <c r="F124" s="31"/>
      <c r="G124" s="31"/>
      <c r="H124" s="31"/>
      <c r="I124" s="31"/>
      <c r="J124" s="31"/>
      <c r="K124" s="31"/>
      <c r="L124" s="31"/>
      <c r="M124" s="31"/>
      <c r="O124" s="31"/>
      <c r="P124" s="31"/>
      <c r="Q124" s="31"/>
      <c r="R124" s="31"/>
      <c r="S124" s="31"/>
      <c r="T124" s="31"/>
      <c r="U124" s="31"/>
      <c r="V124" s="31"/>
      <c r="W124" s="31"/>
      <c r="X124" s="31"/>
      <c r="Y124" s="31"/>
      <c r="Z124" s="31"/>
      <c r="AA124" s="31"/>
      <c r="AB124" s="31"/>
    </row>
    <row r="125" spans="2:28" x14ac:dyDescent="0.25">
      <c r="C125" s="31"/>
      <c r="D125" s="31"/>
      <c r="E125" s="31"/>
      <c r="F125" s="31"/>
      <c r="G125" s="31"/>
      <c r="H125" s="31"/>
      <c r="I125" s="31"/>
      <c r="J125" s="31"/>
      <c r="K125" s="31"/>
      <c r="L125" s="31"/>
      <c r="M125" s="31"/>
      <c r="N125" t="s">
        <v>998</v>
      </c>
      <c r="O125" s="31"/>
      <c r="P125" s="31"/>
      <c r="Q125" s="31"/>
      <c r="R125" s="31"/>
      <c r="S125" s="31"/>
      <c r="T125" s="31"/>
      <c r="U125" s="31"/>
      <c r="V125" s="31"/>
      <c r="W125" s="31"/>
      <c r="X125" s="31"/>
      <c r="Y125" s="31"/>
      <c r="Z125" s="31"/>
      <c r="AA125" s="31"/>
      <c r="AB125" s="31"/>
    </row>
    <row r="126" spans="2:28" x14ac:dyDescent="0.25">
      <c r="B126" t="s">
        <v>999</v>
      </c>
      <c r="C126" s="31"/>
      <c r="D126" s="31"/>
      <c r="E126" s="31"/>
      <c r="F126" s="31"/>
      <c r="G126" s="31"/>
      <c r="H126" s="31"/>
      <c r="I126" s="31"/>
      <c r="J126" s="31"/>
      <c r="K126" s="31"/>
      <c r="L126" s="31"/>
      <c r="M126" s="31"/>
      <c r="N126" s="1348"/>
      <c r="O126" s="1347" t="s">
        <v>1000</v>
      </c>
      <c r="P126" s="31"/>
      <c r="Q126" s="31"/>
      <c r="R126" s="31"/>
      <c r="S126" s="31"/>
      <c r="T126" s="31"/>
      <c r="U126" s="31"/>
      <c r="V126" s="31"/>
      <c r="W126" s="31"/>
      <c r="X126" s="31"/>
      <c r="Y126" s="31"/>
      <c r="Z126" s="31"/>
      <c r="AA126" s="31"/>
      <c r="AB126" s="31"/>
    </row>
    <row r="127" spans="2:28" x14ac:dyDescent="0.25">
      <c r="B127" s="1353" t="s">
        <v>61</v>
      </c>
      <c r="C127" s="1347" t="s">
        <v>1001</v>
      </c>
      <c r="D127" s="31"/>
      <c r="E127" s="31"/>
      <c r="F127" s="31"/>
      <c r="G127" s="31"/>
      <c r="H127" s="31"/>
      <c r="I127" s="31"/>
      <c r="J127" s="31"/>
      <c r="K127" s="31"/>
      <c r="L127" s="31"/>
      <c r="M127" s="31"/>
      <c r="O127" s="1347"/>
      <c r="P127" s="31"/>
      <c r="Q127" s="31"/>
      <c r="R127" s="31"/>
      <c r="S127" s="31"/>
      <c r="T127" s="31"/>
      <c r="U127" s="31"/>
      <c r="V127" s="31"/>
      <c r="W127" s="31"/>
      <c r="X127" s="31"/>
      <c r="Y127" s="31"/>
      <c r="Z127" s="31"/>
      <c r="AA127" s="31"/>
      <c r="AB127" s="31"/>
    </row>
    <row r="128" spans="2:28" x14ac:dyDescent="0.25">
      <c r="C128" s="31"/>
      <c r="D128" s="31"/>
      <c r="E128" s="31"/>
      <c r="F128" s="31"/>
      <c r="G128" s="31"/>
      <c r="H128" s="31"/>
      <c r="I128" s="31"/>
      <c r="J128" s="31"/>
      <c r="K128" s="31"/>
      <c r="L128" s="31"/>
      <c r="M128" s="31"/>
      <c r="N128" t="s">
        <v>1002</v>
      </c>
      <c r="O128" s="1347"/>
      <c r="P128" s="31"/>
      <c r="Q128" s="31"/>
      <c r="R128" s="31"/>
      <c r="S128" s="31"/>
      <c r="T128" s="31"/>
      <c r="U128" s="31"/>
      <c r="V128" s="31"/>
      <c r="W128" s="31"/>
      <c r="X128" s="31"/>
      <c r="Y128" s="31"/>
      <c r="Z128" s="31"/>
      <c r="AA128" s="31"/>
      <c r="AB128" s="31"/>
    </row>
    <row r="129" spans="2:28" x14ac:dyDescent="0.25">
      <c r="C129" s="31"/>
      <c r="D129" s="31"/>
      <c r="E129" s="31"/>
      <c r="F129" s="31"/>
      <c r="G129" s="31"/>
      <c r="H129" s="31"/>
      <c r="I129" s="31"/>
      <c r="J129" s="31"/>
      <c r="K129" s="31"/>
      <c r="L129" s="31"/>
      <c r="M129" s="31"/>
      <c r="N129" s="1348"/>
      <c r="O129" s="1347" t="s">
        <v>1003</v>
      </c>
      <c r="P129" s="31"/>
      <c r="Q129" s="31"/>
      <c r="R129" s="31"/>
      <c r="S129" s="31"/>
      <c r="T129" s="31"/>
      <c r="U129" s="31"/>
      <c r="V129" s="31"/>
      <c r="W129" s="31"/>
      <c r="X129" s="31"/>
      <c r="Y129" s="31"/>
      <c r="Z129" s="31"/>
      <c r="AA129" s="31"/>
      <c r="AB129" s="31"/>
    </row>
    <row r="130" spans="2:28" x14ac:dyDescent="0.25">
      <c r="B130" t="s">
        <v>1004</v>
      </c>
      <c r="C130" s="31"/>
      <c r="D130" s="31"/>
      <c r="E130" s="31"/>
      <c r="F130" s="31"/>
      <c r="G130" s="31"/>
      <c r="H130" s="31"/>
      <c r="I130" s="31"/>
      <c r="J130" s="31"/>
      <c r="K130" s="31"/>
      <c r="L130" s="31"/>
      <c r="M130" s="31"/>
      <c r="O130" s="31"/>
      <c r="P130" s="31"/>
      <c r="Q130" s="31"/>
      <c r="R130" s="31"/>
      <c r="S130" s="31"/>
      <c r="T130" s="31"/>
      <c r="U130" s="31"/>
      <c r="V130" s="31"/>
      <c r="W130" s="31"/>
      <c r="X130" s="31"/>
      <c r="Y130" s="31"/>
      <c r="Z130" s="31"/>
      <c r="AA130" s="31"/>
      <c r="AB130" s="31"/>
    </row>
    <row r="131" spans="2:28" x14ac:dyDescent="0.25">
      <c r="B131" t="s">
        <v>1005</v>
      </c>
      <c r="C131" s="31"/>
      <c r="D131" s="31"/>
      <c r="E131" s="31"/>
      <c r="F131" s="31"/>
      <c r="G131" s="31"/>
      <c r="H131" s="31"/>
      <c r="I131" s="31"/>
      <c r="J131" s="31"/>
      <c r="K131" s="31"/>
      <c r="L131" s="31"/>
      <c r="M131" s="31"/>
      <c r="N131" t="s">
        <v>1006</v>
      </c>
      <c r="O131" s="1347"/>
      <c r="P131" s="31"/>
      <c r="Q131" s="31"/>
      <c r="R131" s="31"/>
      <c r="S131" s="31"/>
      <c r="T131" s="31"/>
      <c r="U131" s="31"/>
      <c r="V131" s="31"/>
      <c r="W131" s="31"/>
      <c r="X131" s="31"/>
      <c r="Y131" s="31"/>
      <c r="Z131" s="31"/>
      <c r="AA131" s="31"/>
      <c r="AB131" s="31"/>
    </row>
    <row r="132" spans="2:28" x14ac:dyDescent="0.25">
      <c r="B132" s="1353" t="s">
        <v>61</v>
      </c>
      <c r="C132" s="1347" t="s">
        <v>892</v>
      </c>
      <c r="D132" s="31"/>
      <c r="E132" s="31"/>
      <c r="F132" s="31"/>
      <c r="G132" s="31"/>
      <c r="H132" s="31"/>
      <c r="I132" s="31"/>
      <c r="J132" s="31"/>
      <c r="K132" s="31"/>
      <c r="L132" s="31"/>
      <c r="M132" s="31"/>
      <c r="N132" s="1348"/>
      <c r="O132" s="1347" t="s">
        <v>1007</v>
      </c>
      <c r="P132" s="31"/>
      <c r="Q132" s="31"/>
      <c r="R132" s="31"/>
      <c r="S132" s="31"/>
      <c r="T132" s="31"/>
      <c r="U132" s="31"/>
      <c r="V132" s="31"/>
      <c r="W132" s="31"/>
      <c r="X132" s="31"/>
      <c r="Y132" s="31"/>
      <c r="Z132" s="31"/>
      <c r="AA132" s="31"/>
      <c r="AB132" s="31"/>
    </row>
    <row r="133" spans="2:28" x14ac:dyDescent="0.25">
      <c r="D133" s="31"/>
      <c r="E133" s="31"/>
      <c r="F133" s="31"/>
      <c r="G133" s="31"/>
      <c r="H133" s="31"/>
      <c r="I133" s="31"/>
      <c r="J133" s="31"/>
      <c r="K133" s="31"/>
      <c r="L133" s="31"/>
      <c r="M133" s="31"/>
      <c r="O133" s="31"/>
      <c r="P133" s="31"/>
      <c r="Q133" s="31"/>
      <c r="R133" s="31"/>
      <c r="S133" s="31"/>
      <c r="T133" s="31"/>
      <c r="U133" s="31"/>
      <c r="V133" s="31"/>
      <c r="W133" s="31"/>
      <c r="X133" s="31"/>
      <c r="Y133" s="31"/>
      <c r="Z133" s="31"/>
      <c r="AA133" s="31"/>
      <c r="AB133" s="31"/>
    </row>
    <row r="134" spans="2:28" x14ac:dyDescent="0.25">
      <c r="C134" s="31"/>
      <c r="D134" s="31"/>
      <c r="E134" s="31"/>
      <c r="F134" s="31"/>
      <c r="G134" s="31"/>
      <c r="H134" s="31"/>
      <c r="I134" s="31"/>
      <c r="J134" s="31"/>
      <c r="K134" s="31"/>
      <c r="L134" s="31"/>
      <c r="M134" s="31"/>
      <c r="N134" t="s">
        <v>1008</v>
      </c>
      <c r="O134" s="31"/>
      <c r="P134" s="31"/>
      <c r="Q134" s="31"/>
      <c r="R134" s="31"/>
      <c r="S134" s="31"/>
      <c r="T134" s="31"/>
      <c r="U134" s="31"/>
      <c r="V134" s="31"/>
      <c r="W134" s="31"/>
      <c r="X134" s="31"/>
      <c r="Y134" s="31"/>
      <c r="Z134" s="31"/>
      <c r="AA134" s="31"/>
      <c r="AB134" s="31"/>
    </row>
    <row r="135" spans="2:28" x14ac:dyDescent="0.25">
      <c r="B135" t="s">
        <v>1009</v>
      </c>
      <c r="C135" s="31"/>
      <c r="D135" s="31"/>
      <c r="E135" s="31"/>
      <c r="F135" s="31"/>
      <c r="G135" s="31"/>
      <c r="H135" s="31"/>
      <c r="I135" s="31"/>
      <c r="J135" s="31"/>
      <c r="K135" s="31"/>
      <c r="L135" s="31"/>
      <c r="M135" s="31"/>
      <c r="N135" s="1348"/>
      <c r="O135" s="1347" t="s">
        <v>1010</v>
      </c>
      <c r="P135" s="31"/>
      <c r="Q135" s="31"/>
      <c r="R135" s="31"/>
      <c r="S135" s="31"/>
      <c r="T135" s="31"/>
      <c r="U135" s="31"/>
      <c r="V135" s="31"/>
      <c r="W135" s="31"/>
      <c r="X135" s="31"/>
      <c r="Y135" s="31"/>
      <c r="Z135" s="31"/>
      <c r="AA135" s="31"/>
      <c r="AB135" s="31"/>
    </row>
    <row r="136" spans="2:28" x14ac:dyDescent="0.25">
      <c r="B136" s="1348"/>
      <c r="C136" s="1347" t="s">
        <v>1011</v>
      </c>
      <c r="D136" s="31"/>
      <c r="E136" s="31"/>
      <c r="F136" s="31"/>
      <c r="G136" s="31"/>
      <c r="H136" s="31"/>
      <c r="I136" s="31"/>
      <c r="J136" s="31"/>
      <c r="K136" s="31"/>
      <c r="L136" s="31"/>
      <c r="M136" s="31"/>
      <c r="O136" s="31"/>
      <c r="P136" s="31"/>
      <c r="Q136" s="31"/>
      <c r="R136" s="31"/>
      <c r="S136" s="31"/>
      <c r="T136" s="31"/>
      <c r="U136" s="31"/>
      <c r="V136" s="31"/>
      <c r="W136" s="31"/>
      <c r="X136" s="31"/>
      <c r="Y136" s="31"/>
      <c r="Z136" s="31"/>
      <c r="AA136" s="31"/>
      <c r="AB136" s="31"/>
    </row>
    <row r="137" spans="2:28" x14ac:dyDescent="0.25">
      <c r="B137" s="31"/>
      <c r="C137" s="31"/>
      <c r="D137" s="31"/>
      <c r="E137" s="31"/>
      <c r="F137" s="31"/>
      <c r="G137" s="31"/>
      <c r="H137" s="31"/>
      <c r="I137" s="31"/>
      <c r="J137" s="31"/>
      <c r="K137" s="31"/>
      <c r="L137" s="31"/>
      <c r="M137" s="31"/>
      <c r="N137" t="s">
        <v>1012</v>
      </c>
      <c r="O137" s="31"/>
      <c r="P137" s="31"/>
      <c r="Q137" s="31"/>
      <c r="R137" s="31"/>
      <c r="S137" s="31"/>
      <c r="T137" s="31"/>
      <c r="U137" s="31"/>
      <c r="V137" s="31"/>
      <c r="W137" s="31"/>
      <c r="X137" s="31"/>
      <c r="Y137" s="31"/>
      <c r="Z137" s="31"/>
      <c r="AA137" s="31"/>
      <c r="AB137" s="31"/>
    </row>
    <row r="138" spans="2:28" x14ac:dyDescent="0.25">
      <c r="B138" s="31"/>
      <c r="C138" s="1355" t="s">
        <v>1013</v>
      </c>
      <c r="D138" s="31"/>
      <c r="E138" s="31"/>
      <c r="F138" s="31"/>
      <c r="G138" s="31"/>
      <c r="H138" s="31"/>
      <c r="I138" s="31"/>
      <c r="J138" s="31"/>
      <c r="K138" s="31"/>
      <c r="L138" s="31"/>
      <c r="M138" s="31"/>
      <c r="N138" s="1348"/>
      <c r="O138" s="1347" t="s">
        <v>1014</v>
      </c>
      <c r="P138" s="31"/>
      <c r="Q138" s="31"/>
      <c r="R138" s="31"/>
      <c r="S138" s="31"/>
      <c r="T138" s="31"/>
      <c r="U138" s="31"/>
      <c r="V138" s="31"/>
      <c r="W138" s="31"/>
      <c r="X138" s="31"/>
      <c r="Y138" s="31"/>
      <c r="Z138" s="31"/>
      <c r="AA138" s="31"/>
      <c r="AB138" s="31"/>
    </row>
    <row r="139" spans="2:28" x14ac:dyDescent="0.25">
      <c r="B139" s="31"/>
      <c r="C139" s="31" t="s">
        <v>1015</v>
      </c>
      <c r="D139" s="31"/>
      <c r="E139" s="31"/>
      <c r="F139" s="31"/>
      <c r="G139" s="31"/>
      <c r="H139" s="31"/>
      <c r="I139" s="31"/>
      <c r="J139" s="31"/>
      <c r="K139" s="31"/>
      <c r="L139" s="31"/>
      <c r="M139" s="31"/>
      <c r="O139" s="31"/>
      <c r="P139" s="31"/>
      <c r="Q139" s="31"/>
      <c r="R139" s="31"/>
      <c r="S139" s="31"/>
      <c r="T139" s="31"/>
      <c r="U139" s="31"/>
      <c r="V139" s="31"/>
      <c r="W139" s="31"/>
      <c r="X139" s="31"/>
      <c r="Y139" s="31"/>
      <c r="Z139" s="31"/>
      <c r="AA139" s="31"/>
      <c r="AB139" s="31"/>
    </row>
    <row r="140" spans="2:28" x14ac:dyDescent="0.25">
      <c r="B140" s="31"/>
      <c r="C140" s="31" t="s">
        <v>1016</v>
      </c>
      <c r="D140" s="31"/>
      <c r="E140" s="31"/>
      <c r="F140" s="31"/>
      <c r="G140" s="31"/>
      <c r="H140" s="31"/>
      <c r="I140" s="31"/>
      <c r="J140" s="31"/>
      <c r="K140" s="31"/>
      <c r="L140" s="31"/>
      <c r="M140" s="31"/>
      <c r="N140" t="s">
        <v>1017</v>
      </c>
      <c r="O140" s="31"/>
      <c r="P140" s="31"/>
      <c r="Q140" s="31"/>
      <c r="R140" s="31"/>
      <c r="S140" s="31"/>
      <c r="T140" s="31"/>
      <c r="U140" s="31"/>
      <c r="V140" s="31"/>
      <c r="W140" s="31"/>
      <c r="X140" s="31"/>
      <c r="Y140" s="31"/>
      <c r="Z140" s="31"/>
      <c r="AA140" s="31"/>
      <c r="AB140" s="31"/>
    </row>
    <row r="141" spans="2:28" x14ac:dyDescent="0.25">
      <c r="B141" s="31"/>
      <c r="C141" s="31" t="s">
        <v>1018</v>
      </c>
      <c r="D141" s="31"/>
      <c r="E141" s="31"/>
      <c r="F141" s="31"/>
      <c r="G141" s="31"/>
      <c r="H141" s="31"/>
      <c r="I141" s="31"/>
      <c r="J141" s="31"/>
      <c r="K141" s="31"/>
      <c r="L141" s="31"/>
      <c r="M141" s="31"/>
      <c r="N141" s="1348"/>
      <c r="O141" s="1347" t="s">
        <v>1019</v>
      </c>
      <c r="P141" s="31"/>
      <c r="Q141" s="31"/>
      <c r="R141" s="31"/>
      <c r="S141" s="31"/>
      <c r="T141" s="31"/>
      <c r="U141" s="31"/>
      <c r="V141" s="31"/>
      <c r="W141" s="31"/>
      <c r="X141" s="31"/>
      <c r="Y141" s="31"/>
      <c r="Z141" s="31"/>
      <c r="AA141" s="31"/>
      <c r="AB141" s="31"/>
    </row>
    <row r="142" spans="2:28" x14ac:dyDescent="0.25">
      <c r="B142" s="31"/>
      <c r="C142" s="31" t="s">
        <v>1020</v>
      </c>
      <c r="D142" s="31"/>
      <c r="E142" s="31"/>
      <c r="F142" s="31"/>
      <c r="G142" s="31"/>
      <c r="H142" s="31"/>
      <c r="I142" s="31"/>
      <c r="J142" s="31"/>
      <c r="K142" s="31"/>
      <c r="L142" s="31"/>
      <c r="M142" s="31"/>
      <c r="N142" s="1348"/>
      <c r="O142" s="1347" t="s">
        <v>1021</v>
      </c>
      <c r="P142" s="31"/>
      <c r="Q142" s="31"/>
      <c r="R142" s="31"/>
      <c r="S142" s="31"/>
      <c r="T142" s="31"/>
      <c r="U142" s="31"/>
      <c r="V142" s="31"/>
      <c r="W142" s="31"/>
      <c r="X142" s="31"/>
      <c r="Y142" s="31"/>
      <c r="Z142" s="31"/>
      <c r="AA142" s="31"/>
      <c r="AB142" s="31"/>
    </row>
    <row r="143" spans="2:28" x14ac:dyDescent="0.25">
      <c r="B143" s="31"/>
      <c r="C143" s="31"/>
      <c r="D143" s="31"/>
      <c r="E143" s="31"/>
      <c r="F143" s="31"/>
      <c r="G143" s="31"/>
      <c r="H143" s="31"/>
      <c r="I143" s="31"/>
      <c r="J143" s="31"/>
      <c r="K143" s="31"/>
      <c r="L143" s="31"/>
      <c r="M143" s="31"/>
      <c r="O143" s="31"/>
      <c r="P143" s="31"/>
      <c r="Q143" s="31"/>
      <c r="R143" s="31"/>
      <c r="S143" s="31"/>
      <c r="T143" s="31"/>
      <c r="U143" s="31"/>
      <c r="V143" s="31"/>
      <c r="W143" s="31"/>
      <c r="X143" s="31"/>
      <c r="Y143" s="31"/>
      <c r="Z143" s="31"/>
      <c r="AA143" s="31"/>
      <c r="AB143" s="31"/>
    </row>
    <row r="144" spans="2:28" x14ac:dyDescent="0.25">
      <c r="B144" s="31"/>
      <c r="C144" s="1355" t="s">
        <v>1022</v>
      </c>
      <c r="D144" s="31"/>
      <c r="E144" s="31"/>
      <c r="F144" s="31"/>
      <c r="G144" s="31"/>
      <c r="H144" s="31"/>
      <c r="I144" s="31"/>
      <c r="J144" s="31"/>
      <c r="K144" s="31"/>
      <c r="L144" s="31"/>
      <c r="M144" s="31"/>
      <c r="N144" t="s">
        <v>1023</v>
      </c>
      <c r="O144" s="31"/>
      <c r="P144" s="31"/>
      <c r="Q144" s="31"/>
      <c r="R144" s="31"/>
      <c r="S144" s="31"/>
      <c r="T144" s="31"/>
      <c r="U144" s="31"/>
      <c r="V144" s="31"/>
      <c r="W144" s="31"/>
      <c r="X144" s="31"/>
      <c r="Y144" s="31"/>
      <c r="Z144" s="31"/>
      <c r="AA144" s="31"/>
      <c r="AB144" s="31"/>
    </row>
    <row r="145" spans="2:28" x14ac:dyDescent="0.25">
      <c r="B145" s="31"/>
      <c r="C145" s="31" t="s">
        <v>1024</v>
      </c>
      <c r="D145" s="31"/>
      <c r="E145" s="31"/>
      <c r="F145" s="31"/>
      <c r="G145" s="31"/>
      <c r="H145" s="31"/>
      <c r="I145" s="31"/>
      <c r="J145" s="31"/>
      <c r="K145" s="31"/>
      <c r="L145" s="31"/>
      <c r="M145" s="31"/>
      <c r="N145" s="1348"/>
      <c r="O145" s="1347" t="s">
        <v>1025</v>
      </c>
      <c r="P145" s="31"/>
      <c r="Q145" s="31"/>
      <c r="R145" s="31"/>
      <c r="S145" s="31"/>
      <c r="T145" s="31"/>
      <c r="U145" s="31"/>
      <c r="V145" s="31"/>
      <c r="W145" s="31"/>
      <c r="X145" s="31"/>
      <c r="Y145" s="31"/>
      <c r="Z145" s="31"/>
      <c r="AA145" s="31"/>
      <c r="AB145" s="31"/>
    </row>
    <row r="146" spans="2:28" x14ac:dyDescent="0.25">
      <c r="B146" s="31"/>
      <c r="C146" s="31" t="s">
        <v>1026</v>
      </c>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2:28" x14ac:dyDescent="0.25">
      <c r="B147" s="31"/>
      <c r="C147" s="31" t="s">
        <v>1027</v>
      </c>
      <c r="D147" s="31"/>
      <c r="E147" s="31"/>
      <c r="F147" s="31"/>
      <c r="G147" s="31"/>
      <c r="H147" s="31"/>
      <c r="I147" s="31"/>
      <c r="J147" s="31"/>
      <c r="K147" s="31"/>
      <c r="L147" s="31"/>
      <c r="M147" s="31"/>
      <c r="N147" s="1355" t="s">
        <v>1028</v>
      </c>
      <c r="O147" s="31"/>
      <c r="P147" s="31"/>
      <c r="Q147" s="31"/>
      <c r="R147" s="31"/>
      <c r="S147" s="31"/>
      <c r="T147" s="31"/>
      <c r="U147" s="31"/>
      <c r="V147" s="31"/>
      <c r="W147" s="31"/>
      <c r="X147" s="31"/>
      <c r="Y147" s="31"/>
      <c r="Z147" s="31"/>
      <c r="AA147" s="31"/>
      <c r="AB147" s="31"/>
    </row>
    <row r="148" spans="2:28" x14ac:dyDescent="0.25">
      <c r="B148" s="31"/>
      <c r="C148" s="31"/>
      <c r="D148" s="31"/>
      <c r="E148" s="31"/>
      <c r="F148" s="31"/>
      <c r="G148" s="31"/>
      <c r="H148" s="31"/>
      <c r="I148" s="31"/>
      <c r="J148" s="31"/>
      <c r="K148" s="31"/>
      <c r="L148" s="31"/>
      <c r="M148" s="31"/>
      <c r="N148" s="1348"/>
      <c r="O148" s="1347" t="s">
        <v>1029</v>
      </c>
      <c r="P148" s="31"/>
      <c r="Q148" s="31"/>
      <c r="R148" s="31"/>
      <c r="S148" s="31"/>
      <c r="T148" s="31"/>
      <c r="U148" s="31"/>
      <c r="V148" s="31"/>
      <c r="W148" s="31"/>
      <c r="X148" s="31"/>
      <c r="Y148" s="31"/>
      <c r="Z148" s="31"/>
      <c r="AA148" s="31"/>
      <c r="AB148" s="31"/>
    </row>
    <row r="149" spans="2:28" x14ac:dyDescent="0.25">
      <c r="B149" s="31"/>
      <c r="C149" s="1355" t="s">
        <v>1030</v>
      </c>
      <c r="D149" s="31"/>
      <c r="E149" s="31"/>
      <c r="F149" s="31"/>
      <c r="G149" s="31"/>
      <c r="H149" s="31"/>
      <c r="I149" s="31"/>
      <c r="J149" s="31"/>
      <c r="K149" s="31"/>
      <c r="L149" s="31"/>
      <c r="M149" s="31"/>
      <c r="N149" s="31" t="s">
        <v>21</v>
      </c>
      <c r="O149" s="31"/>
      <c r="P149" s="31"/>
      <c r="Q149" s="31"/>
      <c r="R149" s="31"/>
      <c r="S149" s="31"/>
      <c r="T149" s="31"/>
      <c r="U149" s="31"/>
      <c r="V149" s="31"/>
      <c r="W149" s="31"/>
      <c r="X149" s="31"/>
      <c r="Y149" s="31"/>
      <c r="Z149" s="31"/>
      <c r="AA149" s="31"/>
      <c r="AB149" s="31"/>
    </row>
    <row r="150" spans="2:28" x14ac:dyDescent="0.25">
      <c r="B150" s="31"/>
      <c r="C150" s="31" t="s">
        <v>1031</v>
      </c>
      <c r="D150" s="31"/>
      <c r="E150" s="31"/>
      <c r="F150" s="31"/>
      <c r="G150" s="31"/>
      <c r="H150" s="31"/>
      <c r="I150" s="31"/>
      <c r="J150" s="31"/>
      <c r="K150" s="31"/>
      <c r="L150" s="31"/>
      <c r="M150" s="31"/>
      <c r="N150" s="31"/>
      <c r="O150" s="31" t="s">
        <v>1032</v>
      </c>
      <c r="P150" s="31"/>
      <c r="Q150" s="31"/>
      <c r="R150" s="31"/>
      <c r="S150" s="31"/>
      <c r="T150" s="31"/>
      <c r="U150" s="31"/>
      <c r="V150" s="31"/>
      <c r="W150" s="31"/>
      <c r="X150" s="31"/>
      <c r="Y150" s="31"/>
      <c r="Z150" s="31"/>
      <c r="AA150" s="31"/>
      <c r="AB150" s="31"/>
    </row>
    <row r="151" spans="2:28" x14ac:dyDescent="0.25">
      <c r="B151" s="31"/>
      <c r="C151" s="31" t="s">
        <v>1033</v>
      </c>
      <c r="D151" s="31"/>
      <c r="E151" s="31"/>
      <c r="F151" s="31"/>
      <c r="G151" s="31"/>
      <c r="H151" s="31"/>
      <c r="I151" s="31"/>
      <c r="J151" s="31"/>
      <c r="K151" s="31"/>
      <c r="L151" s="31"/>
      <c r="M151" s="31"/>
      <c r="N151" s="31" t="s">
        <v>27</v>
      </c>
      <c r="O151" s="31"/>
      <c r="P151" s="31"/>
      <c r="Q151" s="31"/>
      <c r="R151" s="31"/>
      <c r="S151" s="31"/>
      <c r="T151" s="31"/>
      <c r="U151" s="31"/>
      <c r="V151" s="31"/>
      <c r="W151" s="31"/>
      <c r="X151" s="31"/>
      <c r="Y151" s="31"/>
      <c r="Z151" s="31"/>
      <c r="AA151" s="31"/>
      <c r="AB151" s="31"/>
    </row>
    <row r="152" spans="2:28" x14ac:dyDescent="0.25">
      <c r="B152" s="31"/>
      <c r="C152" s="31" t="s">
        <v>1034</v>
      </c>
      <c r="D152" s="31"/>
      <c r="E152" s="31"/>
      <c r="F152" s="31"/>
      <c r="G152" s="31"/>
      <c r="H152" s="31"/>
      <c r="I152" s="31"/>
      <c r="J152" s="31"/>
      <c r="K152" s="31"/>
      <c r="L152" s="31"/>
      <c r="M152" s="31"/>
      <c r="N152" s="31" t="s">
        <v>32</v>
      </c>
      <c r="O152" s="31"/>
      <c r="P152" s="31"/>
      <c r="Q152" s="31"/>
      <c r="R152" s="31"/>
      <c r="S152" s="31"/>
      <c r="T152" s="31"/>
      <c r="U152" s="31"/>
      <c r="V152" s="31"/>
      <c r="W152" s="31"/>
      <c r="X152" s="31"/>
      <c r="Y152" s="31"/>
      <c r="Z152" s="31"/>
      <c r="AA152" s="31"/>
      <c r="AB152" s="31"/>
    </row>
    <row r="153" spans="2:28" x14ac:dyDescent="0.25">
      <c r="B153" s="31"/>
      <c r="C153" s="31" t="s">
        <v>1035</v>
      </c>
      <c r="D153" s="31"/>
      <c r="E153" s="31"/>
      <c r="F153" s="31"/>
      <c r="G153" s="31"/>
      <c r="H153" s="31"/>
      <c r="I153" s="31"/>
      <c r="J153" s="31"/>
      <c r="K153" s="31"/>
      <c r="L153" s="31"/>
      <c r="M153" s="31"/>
      <c r="N153" s="31" t="s">
        <v>37</v>
      </c>
      <c r="O153" s="31"/>
      <c r="P153" s="31"/>
      <c r="Q153" s="31"/>
      <c r="R153" s="31"/>
      <c r="S153" s="31"/>
      <c r="T153" s="31"/>
      <c r="U153" s="31"/>
      <c r="V153" s="31"/>
      <c r="W153" s="31"/>
      <c r="X153" s="31"/>
      <c r="Y153" s="31"/>
      <c r="Z153" s="31"/>
      <c r="AA153" s="31"/>
      <c r="AB153" s="31"/>
    </row>
    <row r="154" spans="2:28" x14ac:dyDescent="0.25">
      <c r="B154" s="31"/>
      <c r="C154" s="31" t="s">
        <v>1036</v>
      </c>
      <c r="D154" s="31"/>
      <c r="E154" s="31"/>
      <c r="F154" s="31"/>
      <c r="G154" s="31"/>
      <c r="H154" s="31"/>
      <c r="I154" s="31"/>
      <c r="J154" s="31"/>
      <c r="K154" s="31"/>
      <c r="L154" s="31"/>
      <c r="M154" s="31"/>
      <c r="N154" s="31" t="s">
        <v>40</v>
      </c>
      <c r="O154" s="31"/>
      <c r="P154" s="31"/>
      <c r="Q154" s="31"/>
      <c r="R154" s="31"/>
      <c r="S154" s="31"/>
      <c r="T154" s="31"/>
      <c r="U154" s="31"/>
      <c r="V154" s="31"/>
      <c r="W154" s="31"/>
      <c r="X154" s="31"/>
      <c r="Y154" s="31"/>
      <c r="Z154" s="31"/>
      <c r="AA154" s="31"/>
      <c r="AB154" s="31"/>
    </row>
    <row r="155" spans="2:28" x14ac:dyDescent="0.25">
      <c r="B155" s="31"/>
      <c r="C155" s="31" t="s">
        <v>1037</v>
      </c>
      <c r="D155" s="31"/>
      <c r="E155" s="31"/>
      <c r="F155" s="31"/>
      <c r="G155" s="31"/>
      <c r="H155" s="31"/>
      <c r="I155" s="31"/>
      <c r="J155" s="31"/>
      <c r="K155" s="31"/>
      <c r="L155" s="31"/>
      <c r="M155" s="31"/>
      <c r="N155" s="31" t="s">
        <v>46</v>
      </c>
      <c r="O155" s="31"/>
      <c r="P155" s="31"/>
      <c r="Q155" s="31"/>
      <c r="R155" s="31"/>
      <c r="S155" s="31"/>
      <c r="T155" s="31"/>
      <c r="U155" s="31"/>
      <c r="V155" s="31"/>
      <c r="W155" s="31"/>
      <c r="X155" s="31"/>
      <c r="Y155" s="31"/>
      <c r="Z155" s="31"/>
      <c r="AA155" s="31"/>
      <c r="AB155" s="31"/>
    </row>
    <row r="156" spans="2:28" x14ac:dyDescent="0.25">
      <c r="B156" s="31"/>
      <c r="C156" s="31" t="s">
        <v>1038</v>
      </c>
      <c r="D156" s="31"/>
      <c r="E156" s="31"/>
      <c r="F156" s="31"/>
      <c r="G156" s="31"/>
      <c r="H156" s="31"/>
      <c r="I156" s="31"/>
      <c r="J156" s="31"/>
      <c r="K156" s="31"/>
      <c r="L156" s="31"/>
      <c r="M156" s="31"/>
      <c r="N156" s="31" t="s">
        <v>51</v>
      </c>
      <c r="O156" s="31"/>
      <c r="P156" s="31"/>
      <c r="Q156" s="31"/>
      <c r="R156" s="31"/>
      <c r="S156" s="31"/>
      <c r="T156" s="31"/>
      <c r="U156" s="31"/>
      <c r="V156" s="31"/>
      <c r="W156" s="31"/>
      <c r="X156" s="31"/>
      <c r="Y156" s="31"/>
      <c r="Z156" s="31"/>
      <c r="AA156" s="31"/>
      <c r="AB156" s="31"/>
    </row>
    <row r="157" spans="2:28" x14ac:dyDescent="0.25">
      <c r="B157" s="31"/>
      <c r="C157" s="31" t="s">
        <v>1039</v>
      </c>
      <c r="D157" s="31"/>
      <c r="E157" s="31"/>
      <c r="F157" s="31"/>
      <c r="G157" s="31"/>
      <c r="H157" s="31"/>
      <c r="I157" s="31"/>
      <c r="J157" s="31"/>
      <c r="K157" s="31"/>
      <c r="L157" s="31"/>
      <c r="M157" s="31"/>
      <c r="N157" s="31"/>
      <c r="O157" s="31" t="s">
        <v>1040</v>
      </c>
      <c r="P157" s="31"/>
      <c r="Q157" s="31"/>
      <c r="R157" s="31"/>
      <c r="S157" s="31"/>
      <c r="T157" s="31"/>
      <c r="U157" s="31"/>
      <c r="V157" s="31"/>
      <c r="W157" s="31"/>
      <c r="X157" s="31"/>
      <c r="Y157" s="31"/>
      <c r="Z157" s="31"/>
      <c r="AA157" s="31"/>
      <c r="AB157" s="31"/>
    </row>
    <row r="158" spans="2:28" x14ac:dyDescent="0.25">
      <c r="B158" s="31"/>
      <c r="C158" s="31"/>
      <c r="D158" s="31"/>
      <c r="E158" s="31"/>
      <c r="F158" s="31"/>
      <c r="G158" s="31"/>
      <c r="H158" s="31"/>
      <c r="I158" s="31"/>
      <c r="J158" s="31"/>
      <c r="K158" s="31"/>
      <c r="L158" s="31"/>
      <c r="M158" s="31"/>
      <c r="N158" s="31" t="s">
        <v>70</v>
      </c>
      <c r="O158" s="31"/>
      <c r="P158" s="31"/>
      <c r="Q158" s="31"/>
      <c r="R158" s="31"/>
      <c r="S158" s="31"/>
      <c r="T158" s="31"/>
      <c r="U158" s="31"/>
      <c r="V158" s="31"/>
      <c r="W158" s="31"/>
      <c r="X158" s="31"/>
      <c r="Y158" s="31"/>
      <c r="Z158" s="31"/>
      <c r="AA158" s="31"/>
      <c r="AB158" s="31"/>
    </row>
    <row r="159" spans="2:28" x14ac:dyDescent="0.25">
      <c r="B159" s="31"/>
      <c r="C159" s="1355" t="s">
        <v>1041</v>
      </c>
      <c r="D159" s="31"/>
      <c r="E159" s="31"/>
      <c r="F159" s="31"/>
      <c r="G159" s="31"/>
      <c r="H159" s="31"/>
      <c r="I159" s="31"/>
      <c r="J159" s="31"/>
      <c r="K159" s="31"/>
      <c r="L159" s="31"/>
      <c r="M159" s="31"/>
      <c r="N159" s="31" t="s">
        <v>73</v>
      </c>
      <c r="O159" s="31"/>
      <c r="P159" s="31"/>
      <c r="Q159" s="31"/>
      <c r="R159" s="31"/>
      <c r="S159" s="31"/>
      <c r="T159" s="31"/>
      <c r="U159" s="31"/>
      <c r="V159" s="31"/>
      <c r="W159" s="31"/>
      <c r="X159" s="31"/>
      <c r="Y159" s="31"/>
      <c r="Z159" s="31"/>
      <c r="AA159" s="31"/>
      <c r="AB159" s="31"/>
    </row>
    <row r="160" spans="2:28" x14ac:dyDescent="0.25">
      <c r="B160" s="31"/>
      <c r="C160" s="31" t="s">
        <v>1042</v>
      </c>
      <c r="D160" s="31"/>
      <c r="E160" s="31"/>
      <c r="F160" s="31"/>
      <c r="G160" s="31"/>
      <c r="H160" s="31"/>
      <c r="I160" s="31"/>
      <c r="J160" s="31"/>
      <c r="K160" s="31"/>
      <c r="L160" s="31"/>
      <c r="M160" s="31"/>
      <c r="N160" s="31" t="s">
        <v>76</v>
      </c>
      <c r="O160" s="31"/>
      <c r="P160" s="31"/>
      <c r="Q160" s="31"/>
      <c r="R160" s="31"/>
      <c r="S160" s="31"/>
      <c r="T160" s="31"/>
      <c r="U160" s="31"/>
      <c r="V160" s="31"/>
      <c r="W160" s="31"/>
      <c r="X160" s="31"/>
      <c r="Y160" s="31"/>
      <c r="Z160" s="31"/>
      <c r="AA160" s="31"/>
      <c r="AB160" s="31"/>
    </row>
    <row r="161" spans="2:28" x14ac:dyDescent="0.25">
      <c r="B161" s="31"/>
      <c r="C161" s="31" t="s">
        <v>1043</v>
      </c>
      <c r="D161" s="31"/>
      <c r="E161" s="31"/>
      <c r="F161" s="31"/>
      <c r="G161" s="31"/>
      <c r="H161" s="31"/>
      <c r="I161" s="31"/>
      <c r="J161" s="31"/>
      <c r="K161" s="31"/>
      <c r="L161" s="31"/>
      <c r="M161" s="31"/>
      <c r="N161" s="31" t="s">
        <v>79</v>
      </c>
      <c r="O161" s="31"/>
      <c r="P161" s="31"/>
      <c r="Q161" s="31"/>
      <c r="R161" s="31"/>
      <c r="S161" s="31"/>
      <c r="T161" s="31"/>
      <c r="U161" s="31"/>
      <c r="V161" s="31"/>
      <c r="W161" s="31"/>
      <c r="X161" s="31"/>
      <c r="Y161" s="31"/>
      <c r="Z161" s="31"/>
      <c r="AA161" s="31"/>
      <c r="AB161" s="31"/>
    </row>
    <row r="162" spans="2:28" x14ac:dyDescent="0.25">
      <c r="B162" s="31"/>
      <c r="C162" s="31" t="s">
        <v>1044</v>
      </c>
      <c r="D162" s="31"/>
      <c r="E162" s="31"/>
      <c r="F162" s="31"/>
      <c r="G162" s="31"/>
      <c r="H162" s="31"/>
      <c r="I162" s="31"/>
      <c r="J162" s="31"/>
      <c r="K162" s="31"/>
      <c r="L162" s="31"/>
      <c r="M162" s="31"/>
      <c r="N162" s="31"/>
      <c r="O162" s="31" t="s">
        <v>1045</v>
      </c>
      <c r="P162" s="31"/>
      <c r="Q162" s="31"/>
      <c r="R162" s="31"/>
      <c r="S162" s="31"/>
      <c r="T162" s="31"/>
      <c r="U162" s="31"/>
      <c r="V162" s="31"/>
      <c r="W162" s="31"/>
      <c r="X162" s="31"/>
      <c r="Y162" s="31"/>
      <c r="Z162" s="31"/>
      <c r="AA162" s="31"/>
      <c r="AB162" s="31"/>
    </row>
    <row r="163" spans="2:28" x14ac:dyDescent="0.25">
      <c r="B163" s="31"/>
      <c r="C163" s="31" t="s">
        <v>1046</v>
      </c>
      <c r="D163" s="31"/>
      <c r="E163" s="31"/>
      <c r="F163" s="31"/>
      <c r="G163" s="31"/>
      <c r="H163" s="31"/>
      <c r="I163" s="31"/>
      <c r="J163" s="31"/>
      <c r="K163" s="31"/>
      <c r="L163" s="31"/>
      <c r="M163" s="31"/>
      <c r="N163" s="31" t="s">
        <v>87</v>
      </c>
      <c r="O163" s="31"/>
      <c r="P163" s="31"/>
      <c r="Q163" s="31"/>
      <c r="R163" s="31"/>
      <c r="S163" s="31"/>
      <c r="T163" s="31"/>
      <c r="U163" s="31"/>
      <c r="V163" s="31"/>
      <c r="W163" s="31"/>
      <c r="X163" s="31"/>
      <c r="Y163" s="31"/>
      <c r="Z163" s="31"/>
      <c r="AA163" s="31"/>
      <c r="AB163" s="31"/>
    </row>
    <row r="164" spans="2:28" x14ac:dyDescent="0.25">
      <c r="B164" s="31"/>
      <c r="C164" s="31"/>
      <c r="D164" s="31"/>
      <c r="E164" s="31"/>
      <c r="F164" s="31"/>
      <c r="G164" s="31"/>
      <c r="H164" s="31"/>
      <c r="I164" s="31"/>
      <c r="J164" s="31"/>
      <c r="K164" s="31"/>
      <c r="L164" s="31"/>
      <c r="M164" s="31"/>
      <c r="N164" s="31" t="s">
        <v>88</v>
      </c>
      <c r="O164" s="31"/>
      <c r="P164" s="31"/>
      <c r="Q164" s="31"/>
      <c r="R164" s="31"/>
      <c r="S164" s="31"/>
      <c r="T164" s="31"/>
      <c r="U164" s="31"/>
      <c r="V164" s="31"/>
      <c r="W164" s="31"/>
      <c r="X164" s="31"/>
      <c r="Y164" s="31"/>
      <c r="Z164" s="31"/>
      <c r="AA164" s="31"/>
      <c r="AB164" s="31"/>
    </row>
    <row r="165" spans="2:28" x14ac:dyDescent="0.25">
      <c r="B165" s="31"/>
      <c r="C165" s="1355" t="s">
        <v>1047</v>
      </c>
      <c r="D165" s="31"/>
      <c r="E165" s="31"/>
      <c r="F165" s="31"/>
      <c r="G165" s="31"/>
      <c r="H165" s="31"/>
      <c r="I165" s="31"/>
      <c r="J165" s="31"/>
      <c r="K165" s="31"/>
      <c r="L165" s="31"/>
      <c r="M165" s="31"/>
      <c r="N165" s="31" t="s">
        <v>91</v>
      </c>
      <c r="O165" s="31"/>
      <c r="P165" s="31"/>
      <c r="Q165" s="31"/>
      <c r="R165" s="31"/>
      <c r="S165" s="31"/>
      <c r="T165" s="31"/>
      <c r="U165" s="31"/>
      <c r="V165" s="31"/>
      <c r="W165" s="31"/>
      <c r="X165" s="31"/>
      <c r="Y165" s="31"/>
      <c r="Z165" s="31"/>
      <c r="AA165" s="31"/>
      <c r="AB165" s="31"/>
    </row>
    <row r="166" spans="2:28" x14ac:dyDescent="0.25">
      <c r="B166" s="31"/>
      <c r="C166" s="31" t="s">
        <v>1048</v>
      </c>
      <c r="D166" s="31"/>
      <c r="E166" s="31"/>
      <c r="F166" s="31"/>
      <c r="G166" s="31"/>
      <c r="H166" s="31"/>
      <c r="I166" s="31"/>
      <c r="J166" s="31"/>
      <c r="K166" s="31"/>
      <c r="L166" s="31"/>
      <c r="M166" s="31"/>
      <c r="N166" s="31" t="s">
        <v>92</v>
      </c>
      <c r="O166" s="31"/>
      <c r="P166" s="31"/>
      <c r="Q166" s="31"/>
      <c r="R166" s="31"/>
      <c r="S166" s="31"/>
      <c r="T166" s="31"/>
      <c r="U166" s="31"/>
      <c r="V166" s="31"/>
      <c r="W166" s="31"/>
      <c r="X166" s="31"/>
      <c r="Y166" s="31"/>
      <c r="Z166" s="31"/>
      <c r="AA166" s="31"/>
      <c r="AB166" s="31"/>
    </row>
    <row r="167" spans="2:28" x14ac:dyDescent="0.25">
      <c r="B167" s="31"/>
      <c r="C167" s="31" t="s">
        <v>1049</v>
      </c>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2:28" x14ac:dyDescent="0.25">
      <c r="B168" s="31"/>
      <c r="C168" s="31"/>
      <c r="D168" s="31"/>
      <c r="E168" s="31"/>
      <c r="F168" s="31"/>
      <c r="G168" s="31"/>
      <c r="H168" s="31"/>
      <c r="I168" s="31"/>
      <c r="J168" s="31"/>
      <c r="K168" s="31"/>
      <c r="L168" s="31"/>
      <c r="M168" s="31"/>
      <c r="N168" s="1356" t="s">
        <v>1050</v>
      </c>
      <c r="O168" s="31"/>
      <c r="P168" s="31"/>
      <c r="Q168" s="31"/>
      <c r="R168" s="31"/>
      <c r="S168" s="31"/>
      <c r="T168" s="31"/>
      <c r="U168" s="31"/>
      <c r="V168" s="31"/>
      <c r="W168" s="31"/>
      <c r="X168" s="31"/>
      <c r="Y168" s="31"/>
      <c r="Z168" s="31"/>
      <c r="AA168" s="31"/>
      <c r="AB168" s="31"/>
    </row>
    <row r="169" spans="2:28" x14ac:dyDescent="0.25">
      <c r="B169" s="1356" t="s">
        <v>1051</v>
      </c>
      <c r="C169" s="31"/>
      <c r="D169" s="31"/>
      <c r="E169" s="31"/>
      <c r="F169" s="31"/>
      <c r="G169" s="31"/>
      <c r="H169" s="31"/>
      <c r="I169" s="31"/>
      <c r="J169" s="31"/>
      <c r="K169" s="31"/>
      <c r="L169" s="31"/>
      <c r="M169" s="31"/>
      <c r="N169" s="1348"/>
      <c r="O169" s="1347" t="s">
        <v>1052</v>
      </c>
      <c r="P169" s="31"/>
      <c r="Q169" s="31"/>
      <c r="R169" s="31"/>
      <c r="S169" s="31"/>
      <c r="T169" s="31"/>
      <c r="U169" s="31"/>
      <c r="V169" s="31"/>
      <c r="W169" s="31"/>
      <c r="X169" s="31"/>
      <c r="Y169" s="31"/>
      <c r="Z169" s="31"/>
      <c r="AA169" s="31"/>
      <c r="AB169" s="31"/>
    </row>
    <row r="170" spans="2:28" x14ac:dyDescent="0.25">
      <c r="B170" s="1348"/>
      <c r="C170" s="1347" t="s">
        <v>1053</v>
      </c>
      <c r="D170" s="31"/>
      <c r="E170" s="31"/>
      <c r="F170" s="31"/>
      <c r="G170" s="31"/>
      <c r="H170" s="31"/>
      <c r="I170" s="31"/>
      <c r="J170" s="31"/>
      <c r="K170" s="31"/>
      <c r="L170" s="31"/>
      <c r="M170" s="31"/>
      <c r="N170" s="31" t="s">
        <v>1054</v>
      </c>
      <c r="O170" s="31"/>
      <c r="P170" s="31"/>
      <c r="Q170" s="31"/>
      <c r="R170" s="31"/>
      <c r="S170" s="31"/>
      <c r="T170" s="31"/>
      <c r="U170" s="31"/>
      <c r="V170" s="31"/>
      <c r="W170" s="31"/>
      <c r="X170" s="31"/>
      <c r="Y170" s="31"/>
      <c r="Z170" s="31"/>
      <c r="AA170" s="31"/>
      <c r="AB170" s="31"/>
    </row>
    <row r="171" spans="2:28" x14ac:dyDescent="0.25">
      <c r="B171" s="31"/>
      <c r="C171" s="31" t="s">
        <v>1055</v>
      </c>
      <c r="D171" s="31" t="s">
        <v>1056</v>
      </c>
      <c r="E171" s="31" t="s">
        <v>1057</v>
      </c>
      <c r="F171" s="31" t="s">
        <v>1058</v>
      </c>
      <c r="G171" s="31" t="s">
        <v>1059</v>
      </c>
      <c r="H171" s="31" t="s">
        <v>1060</v>
      </c>
      <c r="I171" s="31"/>
      <c r="J171" s="31"/>
      <c r="K171" s="31"/>
      <c r="L171" s="31"/>
      <c r="M171" s="31"/>
      <c r="N171" s="31"/>
      <c r="O171" s="31" t="s">
        <v>1061</v>
      </c>
      <c r="P171" s="31"/>
      <c r="Q171" s="31"/>
      <c r="R171" s="31"/>
      <c r="S171" s="31"/>
      <c r="T171" s="31"/>
      <c r="U171" s="31"/>
      <c r="V171" s="31"/>
      <c r="W171" s="31"/>
      <c r="X171" s="31"/>
      <c r="Y171" s="31"/>
      <c r="Z171" s="31"/>
      <c r="AA171" s="31"/>
      <c r="AB171" s="31"/>
    </row>
    <row r="172" spans="2:28" x14ac:dyDescent="0.25">
      <c r="B172" s="31"/>
      <c r="C172" s="31"/>
      <c r="D172" s="31"/>
      <c r="E172" s="31" t="s">
        <v>1062</v>
      </c>
      <c r="F172" s="31" t="s">
        <v>1063</v>
      </c>
      <c r="G172" s="31" t="s">
        <v>1064</v>
      </c>
      <c r="H172" s="31" t="s">
        <v>1065</v>
      </c>
      <c r="I172" s="31"/>
      <c r="J172" s="31"/>
      <c r="K172" s="31"/>
      <c r="L172" s="31"/>
      <c r="M172" s="31"/>
      <c r="N172" s="31" t="s">
        <v>1066</v>
      </c>
      <c r="O172" s="31"/>
      <c r="P172" s="31"/>
      <c r="Q172" s="31"/>
      <c r="R172" s="31"/>
      <c r="S172" s="31"/>
      <c r="T172" s="31"/>
      <c r="U172" s="31"/>
      <c r="V172" s="31"/>
      <c r="W172" s="31"/>
      <c r="X172" s="31"/>
      <c r="Y172" s="31"/>
      <c r="Z172" s="31"/>
      <c r="AA172" s="31"/>
      <c r="AB172" s="31"/>
    </row>
    <row r="173" spans="2:28" x14ac:dyDescent="0.25">
      <c r="B173" s="31"/>
      <c r="C173" s="1357" t="s">
        <v>731</v>
      </c>
      <c r="D173" s="1357" t="s">
        <v>1067</v>
      </c>
      <c r="E173" s="1358" t="s">
        <v>1068</v>
      </c>
      <c r="F173" s="1358" t="s">
        <v>1068</v>
      </c>
      <c r="G173" s="1358" t="s">
        <v>1069</v>
      </c>
      <c r="H173" s="1358" t="s">
        <v>1069</v>
      </c>
      <c r="I173" s="31"/>
      <c r="J173" s="31"/>
      <c r="K173" s="31"/>
      <c r="L173" s="31"/>
      <c r="M173" s="31"/>
      <c r="N173" s="31"/>
      <c r="O173" s="31" t="s">
        <v>1070</v>
      </c>
      <c r="P173" s="31"/>
      <c r="Q173" s="31"/>
      <c r="R173" s="31"/>
      <c r="S173" s="31"/>
      <c r="T173" s="31"/>
      <c r="U173" s="31"/>
      <c r="V173" s="31"/>
      <c r="W173" s="31"/>
      <c r="X173" s="31"/>
      <c r="Y173" s="31"/>
      <c r="Z173" s="31"/>
      <c r="AA173" s="31"/>
      <c r="AB173" s="31"/>
    </row>
    <row r="174" spans="2:28" x14ac:dyDescent="0.25">
      <c r="B174" s="31"/>
      <c r="C174" s="1357" t="s">
        <v>1071</v>
      </c>
      <c r="D174" s="1357" t="s">
        <v>1072</v>
      </c>
      <c r="E174" s="1358" t="s">
        <v>1073</v>
      </c>
      <c r="F174" s="1358" t="s">
        <v>1068</v>
      </c>
      <c r="G174" s="1358" t="s">
        <v>1074</v>
      </c>
      <c r="H174" s="1358" t="s">
        <v>1074</v>
      </c>
      <c r="I174" s="31"/>
      <c r="J174" s="31"/>
      <c r="K174" s="31"/>
      <c r="L174" s="31"/>
      <c r="M174" s="31"/>
      <c r="N174" s="31" t="s">
        <v>1075</v>
      </c>
      <c r="O174" s="31"/>
      <c r="P174" s="31"/>
      <c r="Q174" s="31"/>
      <c r="R174" s="31"/>
      <c r="S174" s="31"/>
      <c r="T174" s="31"/>
      <c r="U174" s="31"/>
      <c r="V174" s="31"/>
      <c r="W174" s="31"/>
      <c r="X174" s="31"/>
      <c r="Y174" s="31"/>
      <c r="Z174" s="31"/>
      <c r="AA174" s="31"/>
      <c r="AB174" s="31"/>
    </row>
    <row r="175" spans="2:28" x14ac:dyDescent="0.25">
      <c r="B175" s="31"/>
      <c r="C175" s="1357" t="s">
        <v>1076</v>
      </c>
      <c r="D175" s="1357" t="s">
        <v>1077</v>
      </c>
      <c r="E175" s="1358" t="s">
        <v>1078</v>
      </c>
      <c r="F175" s="1358" t="s">
        <v>1079</v>
      </c>
      <c r="G175" s="1358" t="s">
        <v>1080</v>
      </c>
      <c r="H175" s="1358" t="s">
        <v>1080</v>
      </c>
      <c r="I175" s="31"/>
      <c r="J175" s="31"/>
      <c r="K175" s="31"/>
      <c r="L175" s="31"/>
      <c r="M175" s="31"/>
      <c r="N175" s="31"/>
      <c r="O175" s="31" t="s">
        <v>1081</v>
      </c>
      <c r="P175" s="31"/>
      <c r="Q175" s="31"/>
      <c r="R175" s="31"/>
      <c r="S175" s="31"/>
      <c r="T175" s="31"/>
      <c r="U175" s="31"/>
      <c r="V175" s="31"/>
      <c r="W175" s="31"/>
      <c r="X175" s="31"/>
      <c r="Y175" s="31"/>
      <c r="Z175" s="31"/>
      <c r="AA175" s="31"/>
      <c r="AB175" s="31"/>
    </row>
    <row r="176" spans="2:28" x14ac:dyDescent="0.25">
      <c r="B176" s="31"/>
      <c r="C176" s="1357" t="s">
        <v>1082</v>
      </c>
      <c r="D176" s="1357" t="s">
        <v>1083</v>
      </c>
      <c r="E176" s="1358" t="s">
        <v>1084</v>
      </c>
      <c r="F176" s="1358" t="s">
        <v>1079</v>
      </c>
      <c r="G176" s="1358" t="s">
        <v>1085</v>
      </c>
      <c r="H176" s="1358" t="s">
        <v>1086</v>
      </c>
      <c r="I176" s="31"/>
      <c r="J176" s="31"/>
      <c r="K176" s="31"/>
      <c r="L176" s="31"/>
      <c r="M176" s="31"/>
      <c r="N176" s="31" t="s">
        <v>1087</v>
      </c>
      <c r="O176" s="31"/>
      <c r="P176" s="31"/>
      <c r="Q176" s="31"/>
      <c r="R176" s="31"/>
      <c r="S176" s="31"/>
      <c r="T176" s="31"/>
      <c r="U176" s="31"/>
      <c r="V176" s="31"/>
      <c r="W176" s="31"/>
      <c r="X176" s="31"/>
      <c r="Y176" s="31"/>
      <c r="Z176" s="31"/>
      <c r="AA176" s="31"/>
      <c r="AB176" s="31"/>
    </row>
    <row r="177" spans="2:28" x14ac:dyDescent="0.25">
      <c r="B177" s="31"/>
      <c r="C177" s="1357" t="s">
        <v>1088</v>
      </c>
      <c r="D177" s="1357" t="s">
        <v>1089</v>
      </c>
      <c r="E177" s="1358" t="s">
        <v>1090</v>
      </c>
      <c r="F177" s="1358" t="s">
        <v>1073</v>
      </c>
      <c r="G177" s="1358" t="s">
        <v>1091</v>
      </c>
      <c r="H177" s="1358" t="s">
        <v>1091</v>
      </c>
      <c r="I177" s="31"/>
      <c r="J177" s="31"/>
      <c r="K177" s="31"/>
      <c r="L177" s="31"/>
      <c r="M177" s="31"/>
      <c r="N177" s="31"/>
      <c r="O177" s="31" t="s">
        <v>1092</v>
      </c>
      <c r="P177" s="31"/>
      <c r="Q177" s="31"/>
      <c r="R177" s="31"/>
      <c r="S177" s="31"/>
      <c r="T177" s="31"/>
      <c r="U177" s="31"/>
      <c r="V177" s="31"/>
      <c r="W177" s="31"/>
      <c r="X177" s="31"/>
      <c r="Y177" s="31"/>
      <c r="Z177" s="31"/>
      <c r="AA177" s="31"/>
      <c r="AB177" s="31"/>
    </row>
    <row r="178" spans="2:28" x14ac:dyDescent="0.25">
      <c r="B178" s="31"/>
      <c r="C178" s="1357" t="s">
        <v>1093</v>
      </c>
      <c r="D178" s="1357" t="s">
        <v>1094</v>
      </c>
      <c r="E178" s="1358" t="s">
        <v>1095</v>
      </c>
      <c r="F178" s="1358" t="s">
        <v>1073</v>
      </c>
      <c r="G178" s="1358" t="s">
        <v>1096</v>
      </c>
      <c r="H178" s="1358" t="s">
        <v>1096</v>
      </c>
      <c r="I178" s="31"/>
      <c r="J178" s="31"/>
      <c r="K178" s="31"/>
      <c r="L178" s="31"/>
      <c r="M178" s="31"/>
      <c r="N178" s="31" t="s">
        <v>1097</v>
      </c>
      <c r="O178" s="31"/>
      <c r="P178" s="31"/>
      <c r="Q178" s="31"/>
      <c r="R178" s="31"/>
      <c r="S178" s="31"/>
      <c r="T178" s="31"/>
      <c r="U178" s="31"/>
      <c r="V178" s="31"/>
      <c r="W178" s="31"/>
      <c r="X178" s="31"/>
      <c r="Y178" s="31"/>
      <c r="Z178" s="31"/>
      <c r="AA178" s="31"/>
      <c r="AB178" s="31"/>
    </row>
    <row r="179" spans="2:28" x14ac:dyDescent="0.25">
      <c r="B179" s="31"/>
      <c r="C179" s="1357" t="s">
        <v>1098</v>
      </c>
      <c r="D179" s="1357" t="s">
        <v>1099</v>
      </c>
      <c r="E179" s="1358" t="s">
        <v>1100</v>
      </c>
      <c r="F179" s="1358" t="s">
        <v>1078</v>
      </c>
      <c r="G179" s="1358" t="s">
        <v>1101</v>
      </c>
      <c r="H179" s="1358" t="s">
        <v>1102</v>
      </c>
      <c r="I179" s="31"/>
      <c r="J179" s="31"/>
      <c r="K179" s="31"/>
      <c r="L179" s="31"/>
      <c r="M179" s="31"/>
      <c r="N179" s="31"/>
      <c r="O179" s="31" t="s">
        <v>1103</v>
      </c>
      <c r="P179" s="31"/>
      <c r="Q179" s="31"/>
      <c r="R179" s="31"/>
      <c r="S179" s="31"/>
      <c r="T179" s="31"/>
      <c r="U179" s="31"/>
      <c r="V179" s="31"/>
      <c r="W179" s="31"/>
      <c r="X179" s="31"/>
      <c r="Y179" s="31"/>
      <c r="Z179" s="31"/>
      <c r="AA179" s="31"/>
      <c r="AB179" s="31"/>
    </row>
    <row r="180" spans="2:28" x14ac:dyDescent="0.25">
      <c r="B180" s="31"/>
      <c r="C180" s="1357" t="s">
        <v>1104</v>
      </c>
      <c r="D180" s="1357" t="s">
        <v>1105</v>
      </c>
      <c r="E180" s="1357"/>
      <c r="F180" s="1358" t="s">
        <v>1078</v>
      </c>
      <c r="G180" s="1358" t="s">
        <v>1106</v>
      </c>
      <c r="H180" s="1358" t="s">
        <v>1106</v>
      </c>
      <c r="I180" s="31"/>
      <c r="J180" s="31"/>
      <c r="K180" s="31"/>
      <c r="L180" s="31"/>
      <c r="M180" s="31"/>
      <c r="N180" s="31" t="s">
        <v>1107</v>
      </c>
      <c r="O180" s="31"/>
      <c r="P180" s="31"/>
      <c r="Q180" s="31"/>
      <c r="R180" s="31"/>
      <c r="S180" s="31"/>
      <c r="T180" s="31"/>
      <c r="U180" s="31"/>
      <c r="V180" s="31"/>
      <c r="W180" s="31"/>
      <c r="X180" s="31"/>
      <c r="Y180" s="31"/>
      <c r="Z180" s="31"/>
      <c r="AA180" s="31"/>
      <c r="AB180" s="31"/>
    </row>
    <row r="181" spans="2:28" x14ac:dyDescent="0.25">
      <c r="B181" s="31"/>
      <c r="C181" s="1357" t="s">
        <v>1108</v>
      </c>
      <c r="D181" s="1357" t="s">
        <v>1109</v>
      </c>
      <c r="E181" s="1357"/>
      <c r="F181" s="1358" t="s">
        <v>1110</v>
      </c>
      <c r="G181" s="1358" t="s">
        <v>1111</v>
      </c>
      <c r="H181" s="1358" t="s">
        <v>1112</v>
      </c>
      <c r="I181" s="31"/>
      <c r="J181" s="31"/>
      <c r="K181" s="31"/>
      <c r="L181" s="31"/>
      <c r="M181" s="31"/>
      <c r="N181" s="31"/>
      <c r="O181" s="31" t="s">
        <v>1113</v>
      </c>
      <c r="P181" s="31"/>
      <c r="Q181" s="31"/>
      <c r="R181" s="31"/>
      <c r="S181" s="31"/>
      <c r="T181" s="31"/>
      <c r="U181" s="31"/>
      <c r="V181" s="31"/>
      <c r="W181" s="31"/>
      <c r="X181" s="31"/>
      <c r="Y181" s="31"/>
      <c r="Z181" s="31"/>
      <c r="AA181" s="31"/>
      <c r="AB181" s="31"/>
    </row>
    <row r="182" spans="2:28" x14ac:dyDescent="0.25">
      <c r="B182" s="31"/>
      <c r="C182" s="1357" t="s">
        <v>727</v>
      </c>
      <c r="D182" s="1357" t="s">
        <v>1114</v>
      </c>
      <c r="E182" s="1357"/>
      <c r="F182" s="1358" t="s">
        <v>1084</v>
      </c>
      <c r="G182" s="1358" t="s">
        <v>1115</v>
      </c>
      <c r="H182" s="1358" t="s">
        <v>1115</v>
      </c>
      <c r="I182" s="31"/>
      <c r="J182" s="31"/>
      <c r="K182" s="31"/>
      <c r="L182" s="31"/>
      <c r="M182" s="31"/>
      <c r="N182" s="31" t="s">
        <v>1116</v>
      </c>
      <c r="O182" s="31"/>
      <c r="P182" s="31"/>
      <c r="Q182" s="31"/>
      <c r="R182" s="31"/>
      <c r="S182" s="31"/>
      <c r="T182" s="31"/>
      <c r="U182" s="31"/>
      <c r="V182" s="31"/>
      <c r="W182" s="31"/>
      <c r="X182" s="31"/>
      <c r="Y182" s="31"/>
      <c r="Z182" s="31"/>
      <c r="AA182" s="31"/>
      <c r="AB182" s="31"/>
    </row>
    <row r="183" spans="2:28" x14ac:dyDescent="0.25">
      <c r="B183" s="31"/>
      <c r="C183" s="1357" t="s">
        <v>1117</v>
      </c>
      <c r="D183" s="1357" t="s">
        <v>1118</v>
      </c>
      <c r="E183" s="1357"/>
      <c r="F183" s="1358" t="s">
        <v>1084</v>
      </c>
      <c r="G183" s="1358" t="s">
        <v>1119</v>
      </c>
      <c r="H183" s="1358" t="s">
        <v>1119</v>
      </c>
      <c r="I183" s="31"/>
      <c r="J183" s="31"/>
      <c r="K183" s="31"/>
      <c r="L183" s="31"/>
      <c r="M183" s="31"/>
      <c r="N183" s="31"/>
      <c r="O183" s="31" t="s">
        <v>1120</v>
      </c>
      <c r="P183" s="31"/>
      <c r="Q183" s="31"/>
      <c r="R183" s="31"/>
      <c r="S183" s="31"/>
      <c r="T183" s="31"/>
      <c r="U183" s="31"/>
      <c r="V183" s="31"/>
      <c r="W183" s="31"/>
      <c r="X183" s="31"/>
      <c r="Y183" s="31"/>
      <c r="Z183" s="31"/>
      <c r="AA183" s="31"/>
      <c r="AB183" s="31"/>
    </row>
    <row r="184" spans="2:28" x14ac:dyDescent="0.25">
      <c r="B184" s="31"/>
      <c r="C184" s="1357" t="s">
        <v>1121</v>
      </c>
      <c r="D184" s="1357" t="s">
        <v>1122</v>
      </c>
      <c r="E184" s="1357"/>
      <c r="F184" s="1358" t="s">
        <v>1090</v>
      </c>
      <c r="G184" s="1358" t="s">
        <v>1123</v>
      </c>
      <c r="H184" s="1358" t="s">
        <v>1124</v>
      </c>
      <c r="I184" s="31"/>
      <c r="J184" s="31"/>
      <c r="K184" s="31"/>
      <c r="L184" s="31"/>
      <c r="M184" s="31"/>
      <c r="N184" s="31" t="s">
        <v>1125</v>
      </c>
      <c r="O184" s="31"/>
      <c r="P184" s="31"/>
      <c r="Q184" s="31"/>
      <c r="R184" s="31"/>
      <c r="S184" s="31"/>
      <c r="T184" s="31"/>
      <c r="U184" s="31"/>
      <c r="V184" s="31"/>
      <c r="W184" s="31"/>
      <c r="X184" s="31"/>
      <c r="Y184" s="31"/>
      <c r="Z184" s="31"/>
      <c r="AA184" s="31"/>
      <c r="AB184" s="31"/>
    </row>
    <row r="185" spans="2:28" x14ac:dyDescent="0.25">
      <c r="B185" s="31"/>
      <c r="C185" s="1357" t="s">
        <v>1126</v>
      </c>
      <c r="D185" s="1357" t="s">
        <v>1127</v>
      </c>
      <c r="E185" s="1357"/>
      <c r="F185" s="1358" t="s">
        <v>1090</v>
      </c>
      <c r="G185" s="1358" t="s">
        <v>1128</v>
      </c>
      <c r="H185" s="1358" t="s">
        <v>1128</v>
      </c>
      <c r="I185" s="31"/>
      <c r="J185" s="31"/>
      <c r="K185" s="31"/>
      <c r="L185" s="31"/>
      <c r="M185" s="31"/>
      <c r="N185" s="31"/>
      <c r="O185" s="31" t="s">
        <v>1129</v>
      </c>
      <c r="P185" s="31"/>
      <c r="Q185" s="31"/>
      <c r="R185" s="31"/>
      <c r="S185" s="31"/>
      <c r="T185" s="31"/>
      <c r="U185" s="31"/>
      <c r="V185" s="31"/>
      <c r="W185" s="31"/>
      <c r="X185" s="31"/>
      <c r="Y185" s="31"/>
      <c r="Z185" s="31"/>
      <c r="AA185" s="31"/>
      <c r="AB185" s="31"/>
    </row>
    <row r="186" spans="2:28" x14ac:dyDescent="0.25">
      <c r="B186" s="31"/>
      <c r="C186" s="1357" t="s">
        <v>1130</v>
      </c>
      <c r="D186" s="1357" t="s">
        <v>1131</v>
      </c>
      <c r="E186" s="1357"/>
      <c r="F186" s="1358" t="s">
        <v>1132</v>
      </c>
      <c r="G186" s="1358" t="s">
        <v>1133</v>
      </c>
      <c r="H186" s="1358" t="s">
        <v>1134</v>
      </c>
      <c r="I186" s="31"/>
      <c r="J186" s="31"/>
      <c r="K186" s="31"/>
      <c r="L186" s="31"/>
      <c r="M186" s="31"/>
      <c r="N186" s="31"/>
      <c r="O186" s="31"/>
      <c r="P186" s="31"/>
      <c r="Q186" s="31"/>
      <c r="R186" s="31"/>
      <c r="S186" s="31"/>
      <c r="T186" s="31"/>
      <c r="U186" s="31"/>
      <c r="V186" s="31"/>
      <c r="W186" s="31"/>
      <c r="X186" s="31"/>
      <c r="Y186" s="31"/>
      <c r="Z186" s="31"/>
      <c r="AA186" s="31"/>
      <c r="AB186" s="31"/>
    </row>
    <row r="187" spans="2:28" x14ac:dyDescent="0.25">
      <c r="B187" s="31"/>
      <c r="C187" s="1357" t="s">
        <v>1135</v>
      </c>
      <c r="D187" s="1357" t="s">
        <v>1136</v>
      </c>
      <c r="E187" s="1357"/>
      <c r="F187" s="1358" t="s">
        <v>1132</v>
      </c>
      <c r="G187" s="1358" t="s">
        <v>1137</v>
      </c>
      <c r="H187" s="1358" t="s">
        <v>1133</v>
      </c>
      <c r="I187" s="31"/>
      <c r="J187" s="31"/>
      <c r="K187" s="31"/>
      <c r="L187" s="31"/>
      <c r="M187" s="31"/>
      <c r="N187" s="31"/>
      <c r="O187" s="31"/>
      <c r="P187" s="31"/>
      <c r="Q187" s="31"/>
      <c r="R187" s="31"/>
      <c r="S187" s="31"/>
      <c r="T187" s="31"/>
      <c r="U187" s="31"/>
      <c r="V187" s="31"/>
      <c r="W187" s="31"/>
      <c r="X187" s="31"/>
      <c r="Y187" s="31"/>
      <c r="Z187" s="31"/>
      <c r="AA187" s="31"/>
      <c r="AB187" s="31"/>
    </row>
    <row r="188" spans="2:28" x14ac:dyDescent="0.25">
      <c r="B188" s="31"/>
      <c r="C188" s="1357" t="s">
        <v>1138</v>
      </c>
      <c r="D188" s="1357" t="s">
        <v>1139</v>
      </c>
      <c r="E188" s="1357"/>
      <c r="F188" s="1358" t="s">
        <v>1095</v>
      </c>
      <c r="G188" s="1358" t="s">
        <v>1140</v>
      </c>
      <c r="H188" s="1358" t="s">
        <v>1141</v>
      </c>
      <c r="I188" s="31"/>
      <c r="J188" s="31"/>
      <c r="K188" s="31"/>
      <c r="L188" s="31"/>
      <c r="M188" s="31"/>
      <c r="N188" s="1356" t="s">
        <v>1142</v>
      </c>
      <c r="O188" s="31"/>
      <c r="P188" s="31"/>
      <c r="Q188" s="31"/>
      <c r="R188" s="31"/>
      <c r="S188" s="31"/>
      <c r="T188" s="31"/>
      <c r="U188" s="31"/>
      <c r="V188" s="31"/>
      <c r="W188" s="31"/>
      <c r="X188" s="31"/>
      <c r="Y188" s="31"/>
      <c r="Z188" s="31"/>
      <c r="AA188" s="31"/>
      <c r="AB188" s="31"/>
    </row>
    <row r="189" spans="2:28" x14ac:dyDescent="0.25">
      <c r="B189" s="31"/>
      <c r="C189" s="1357" t="s">
        <v>1143</v>
      </c>
      <c r="D189" s="1357" t="s">
        <v>1144</v>
      </c>
      <c r="E189" s="1357"/>
      <c r="F189" s="1358" t="s">
        <v>1095</v>
      </c>
      <c r="G189" s="1358" t="s">
        <v>1145</v>
      </c>
      <c r="H189" s="1358" t="s">
        <v>1140</v>
      </c>
      <c r="I189" s="31"/>
      <c r="J189" s="31"/>
      <c r="K189" s="31"/>
      <c r="L189" s="31"/>
      <c r="M189" s="31"/>
      <c r="N189" s="1348"/>
      <c r="O189" s="1349" t="s">
        <v>844</v>
      </c>
      <c r="P189" s="31"/>
      <c r="Q189" s="31"/>
      <c r="R189" s="31"/>
      <c r="S189" s="31"/>
      <c r="T189" s="31"/>
      <c r="U189" s="31"/>
      <c r="V189" s="31"/>
      <c r="W189" s="31"/>
      <c r="X189" s="31"/>
      <c r="Y189" s="31"/>
      <c r="Z189" s="31"/>
      <c r="AA189" s="31"/>
      <c r="AB189" s="31"/>
    </row>
    <row r="190" spans="2:28" x14ac:dyDescent="0.25">
      <c r="B190" s="31"/>
      <c r="C190" s="1357" t="s">
        <v>1146</v>
      </c>
      <c r="D190" s="1357" t="s">
        <v>1147</v>
      </c>
      <c r="E190" s="1357"/>
      <c r="F190" s="1358" t="s">
        <v>1100</v>
      </c>
      <c r="G190" s="1358" t="s">
        <v>1148</v>
      </c>
      <c r="H190" s="1358" t="s">
        <v>1145</v>
      </c>
      <c r="I190" s="31"/>
      <c r="J190" s="31"/>
      <c r="K190" s="31"/>
      <c r="L190" s="31"/>
      <c r="M190" s="31"/>
      <c r="N190" s="31" t="s">
        <v>1149</v>
      </c>
      <c r="O190" s="31"/>
      <c r="P190" s="31"/>
      <c r="Q190" s="31"/>
      <c r="R190" s="31"/>
      <c r="S190" s="31"/>
      <c r="T190" s="31"/>
      <c r="U190" s="31"/>
      <c r="V190" s="31"/>
      <c r="W190" s="31"/>
      <c r="X190" s="31"/>
      <c r="Y190" s="31"/>
      <c r="Z190" s="31"/>
      <c r="AA190" s="31"/>
      <c r="AB190" s="31"/>
    </row>
    <row r="191" spans="2:28" x14ac:dyDescent="0.25">
      <c r="B191" s="31"/>
      <c r="C191" s="1359"/>
      <c r="D191" s="1359"/>
      <c r="E191" s="1359"/>
      <c r="F191" s="1359"/>
      <c r="G191" s="1359"/>
      <c r="H191" s="1359"/>
      <c r="I191" s="31"/>
      <c r="J191" s="31"/>
      <c r="K191" s="31"/>
      <c r="L191" s="31"/>
      <c r="M191" s="31"/>
      <c r="N191" s="31" t="s">
        <v>1150</v>
      </c>
      <c r="O191" s="31"/>
      <c r="P191" s="31"/>
      <c r="Q191" s="31"/>
      <c r="R191" s="31"/>
      <c r="S191" s="31"/>
      <c r="T191" s="31"/>
      <c r="U191" s="31"/>
      <c r="V191" s="31"/>
      <c r="W191" s="31"/>
      <c r="X191" s="31"/>
      <c r="Y191" s="31"/>
      <c r="Z191" s="31"/>
      <c r="AA191" s="31"/>
      <c r="AB191" s="31"/>
    </row>
    <row r="192" spans="2:28" x14ac:dyDescent="0.25">
      <c r="B192" s="1355" t="s">
        <v>1151</v>
      </c>
      <c r="C192" s="31"/>
      <c r="D192" s="31"/>
      <c r="E192" s="31"/>
      <c r="F192" s="31"/>
      <c r="G192" s="31"/>
      <c r="H192" s="31"/>
      <c r="I192" s="31"/>
      <c r="J192" s="31"/>
      <c r="K192" s="31"/>
      <c r="L192" s="31"/>
      <c r="M192" s="31"/>
      <c r="N192" s="31" t="s">
        <v>1152</v>
      </c>
      <c r="O192" s="31"/>
      <c r="P192" s="31"/>
      <c r="Q192" s="31"/>
      <c r="R192" s="31"/>
      <c r="S192" s="31"/>
      <c r="T192" s="31"/>
      <c r="U192" s="31"/>
      <c r="V192" s="31"/>
      <c r="W192" s="31"/>
      <c r="X192" s="31"/>
      <c r="Y192" s="31"/>
      <c r="Z192" s="31"/>
      <c r="AA192" s="31"/>
      <c r="AB192" s="31"/>
    </row>
    <row r="193" spans="2:28" x14ac:dyDescent="0.25">
      <c r="B193" s="1348"/>
      <c r="C193" s="1347" t="s">
        <v>1153</v>
      </c>
      <c r="D193" s="31"/>
      <c r="N193" s="31" t="s">
        <v>1154</v>
      </c>
      <c r="O193" s="31"/>
      <c r="P193" s="31"/>
      <c r="Q193" s="31"/>
      <c r="R193" s="31"/>
      <c r="S193" s="31"/>
      <c r="T193" s="31"/>
      <c r="U193" s="31"/>
      <c r="V193" s="31"/>
      <c r="W193" s="31"/>
      <c r="X193" s="31"/>
      <c r="Y193" s="31"/>
      <c r="Z193" s="31"/>
      <c r="AA193" s="31"/>
      <c r="AB193" s="31"/>
    </row>
    <row r="194" spans="2:28" x14ac:dyDescent="0.25">
      <c r="B194" s="31"/>
      <c r="C194" s="31" t="s">
        <v>1155</v>
      </c>
      <c r="D194" s="31"/>
      <c r="E194" s="31"/>
      <c r="F194" s="31"/>
      <c r="G194" s="31"/>
      <c r="H194" s="31"/>
      <c r="I194" s="31"/>
      <c r="J194" s="31"/>
      <c r="K194" s="31"/>
      <c r="L194" s="31"/>
      <c r="M194" s="31"/>
      <c r="N194" s="31" t="s">
        <v>1156</v>
      </c>
      <c r="O194" s="31"/>
      <c r="P194" s="31"/>
      <c r="Q194" s="31"/>
      <c r="R194" s="31"/>
      <c r="S194" s="31"/>
      <c r="T194" s="31"/>
      <c r="U194" s="31"/>
      <c r="V194" s="31"/>
      <c r="W194" s="31"/>
      <c r="X194" s="31"/>
      <c r="Y194" s="31"/>
      <c r="Z194" s="31"/>
      <c r="AA194" s="31"/>
      <c r="AB194" s="31"/>
    </row>
    <row r="195" spans="2:28" x14ac:dyDescent="0.25">
      <c r="B195" s="31"/>
      <c r="C195" s="31" t="s">
        <v>1157</v>
      </c>
      <c r="D195" s="31"/>
      <c r="E195" s="31"/>
      <c r="F195" s="31"/>
      <c r="G195" s="31"/>
      <c r="H195" s="31"/>
      <c r="I195" s="31"/>
      <c r="J195" s="31"/>
      <c r="K195" s="31"/>
      <c r="L195" s="31"/>
      <c r="M195" s="31"/>
      <c r="N195" s="31" t="s">
        <v>1158</v>
      </c>
      <c r="O195" s="31"/>
      <c r="P195" s="31"/>
      <c r="Q195" s="31"/>
      <c r="R195" s="31"/>
      <c r="S195" s="31"/>
      <c r="T195" s="31"/>
      <c r="U195" s="31"/>
      <c r="V195" s="31"/>
      <c r="W195" s="31"/>
      <c r="X195" s="31"/>
      <c r="Y195" s="31"/>
      <c r="Z195" s="31"/>
      <c r="AA195" s="31"/>
      <c r="AB195" s="31"/>
    </row>
    <row r="196" spans="2:28" x14ac:dyDescent="0.25">
      <c r="B196" s="31"/>
      <c r="C196" s="31" t="s">
        <v>1159</v>
      </c>
      <c r="D196" s="31"/>
      <c r="E196" s="31"/>
      <c r="F196" s="31"/>
      <c r="G196" s="31"/>
      <c r="H196" s="31"/>
      <c r="I196" s="31"/>
      <c r="J196" s="31"/>
      <c r="K196" s="31"/>
      <c r="L196" s="31"/>
      <c r="M196" s="31"/>
      <c r="N196" s="31" t="s">
        <v>1160</v>
      </c>
      <c r="O196" s="31"/>
      <c r="P196" s="31"/>
      <c r="Q196" s="31"/>
      <c r="R196" s="31"/>
      <c r="S196" s="31"/>
      <c r="T196" s="31"/>
      <c r="U196" s="31"/>
      <c r="V196" s="31"/>
      <c r="W196" s="31"/>
      <c r="X196" s="31"/>
      <c r="Y196" s="31"/>
      <c r="Z196" s="31"/>
      <c r="AA196" s="31"/>
      <c r="AB196" s="31"/>
    </row>
    <row r="197" spans="2:28" x14ac:dyDescent="0.25">
      <c r="B197" s="31"/>
      <c r="C197" s="31" t="s">
        <v>1161</v>
      </c>
      <c r="D197" s="31"/>
      <c r="E197" s="31"/>
      <c r="F197" s="31"/>
      <c r="G197" s="31"/>
      <c r="H197" s="31"/>
      <c r="I197" s="31"/>
      <c r="J197" s="31"/>
      <c r="K197" s="31"/>
      <c r="L197" s="31"/>
      <c r="M197" s="31"/>
      <c r="N197" s="31" t="s">
        <v>1162</v>
      </c>
      <c r="O197" s="31"/>
      <c r="P197" s="31"/>
      <c r="Q197" s="31"/>
      <c r="R197" s="31"/>
      <c r="S197" s="31"/>
      <c r="T197" s="31"/>
      <c r="U197" s="31"/>
      <c r="V197" s="31"/>
      <c r="W197" s="31"/>
      <c r="X197" s="31"/>
      <c r="Y197" s="31"/>
      <c r="Z197" s="31"/>
      <c r="AA197" s="31"/>
      <c r="AB197" s="31"/>
    </row>
    <row r="198" spans="2:28" x14ac:dyDescent="0.25">
      <c r="B198" s="31"/>
      <c r="C198" s="31" t="s">
        <v>1163</v>
      </c>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row>
    <row r="199" spans="2:28" x14ac:dyDescent="0.25">
      <c r="B199" s="31"/>
      <c r="C199" s="31" t="s">
        <v>1164</v>
      </c>
      <c r="D199" s="31"/>
      <c r="E199" s="31"/>
      <c r="F199" s="31"/>
      <c r="G199" s="31"/>
      <c r="H199" s="31"/>
      <c r="I199" s="31"/>
      <c r="J199" s="31"/>
      <c r="K199" s="31"/>
      <c r="L199" s="31"/>
      <c r="M199" s="31"/>
      <c r="N199" s="31" t="s">
        <v>1165</v>
      </c>
      <c r="O199" s="31"/>
      <c r="P199" s="31"/>
      <c r="Q199" s="31"/>
      <c r="R199" s="31"/>
      <c r="S199" s="31"/>
      <c r="T199" s="31"/>
      <c r="U199" s="31"/>
      <c r="V199" s="31"/>
      <c r="W199" s="31"/>
      <c r="X199" s="31"/>
      <c r="Y199" s="31"/>
      <c r="Z199" s="31"/>
      <c r="AA199" s="31"/>
      <c r="AB199" s="31"/>
    </row>
    <row r="200" spans="2:28" x14ac:dyDescent="0.25">
      <c r="B200" s="31"/>
      <c r="C200" s="31" t="s">
        <v>1166</v>
      </c>
      <c r="D200" s="31"/>
      <c r="E200" s="31"/>
      <c r="F200" s="31"/>
      <c r="G200" s="31"/>
      <c r="H200" s="31"/>
      <c r="I200" s="31"/>
      <c r="J200" s="31"/>
      <c r="K200" s="31"/>
      <c r="L200" s="31"/>
      <c r="M200" s="31"/>
      <c r="N200" s="31" t="s">
        <v>1167</v>
      </c>
      <c r="O200" s="31"/>
      <c r="P200" s="31"/>
      <c r="Q200" s="31"/>
      <c r="R200" s="31"/>
      <c r="S200" s="31"/>
      <c r="T200" s="31"/>
      <c r="U200" s="31"/>
      <c r="V200" s="31"/>
      <c r="W200" s="31"/>
      <c r="X200" s="31"/>
      <c r="Y200" s="31"/>
      <c r="Z200" s="31"/>
      <c r="AA200" s="31"/>
      <c r="AB200" s="31"/>
    </row>
    <row r="201" spans="2:28" x14ac:dyDescent="0.25">
      <c r="B201" s="31"/>
      <c r="C201" s="31" t="s">
        <v>1168</v>
      </c>
      <c r="D201" s="31"/>
      <c r="E201" s="31"/>
      <c r="F201" s="31"/>
      <c r="G201" s="31"/>
      <c r="H201" s="31"/>
      <c r="I201" s="31"/>
      <c r="J201" s="31"/>
      <c r="K201" s="31"/>
      <c r="L201" s="31"/>
      <c r="M201" s="31"/>
      <c r="N201" s="31" t="s">
        <v>1169</v>
      </c>
      <c r="O201" s="31"/>
      <c r="P201" s="31"/>
      <c r="Q201" s="31"/>
      <c r="R201" s="31"/>
      <c r="S201" s="31"/>
      <c r="T201" s="31"/>
      <c r="U201" s="31"/>
      <c r="V201" s="31"/>
      <c r="W201" s="31"/>
      <c r="X201" s="31"/>
      <c r="Y201" s="31"/>
      <c r="Z201" s="31"/>
      <c r="AA201" s="31"/>
      <c r="AB201" s="31"/>
    </row>
    <row r="202" spans="2:28" x14ac:dyDescent="0.25">
      <c r="B202" s="31"/>
      <c r="C202" s="31" t="s">
        <v>1170</v>
      </c>
      <c r="D202" s="31"/>
      <c r="E202" s="31"/>
      <c r="F202" s="31"/>
      <c r="G202" s="31"/>
      <c r="H202" s="31"/>
      <c r="I202" s="31"/>
      <c r="J202" s="31"/>
      <c r="K202" s="31"/>
      <c r="L202" s="31"/>
      <c r="M202" s="31"/>
      <c r="N202" s="31" t="s">
        <v>1171</v>
      </c>
      <c r="O202" s="31"/>
      <c r="P202" s="31"/>
      <c r="Q202" s="31"/>
      <c r="R202" s="31"/>
      <c r="S202" s="31"/>
      <c r="T202" s="31"/>
      <c r="U202" s="31"/>
      <c r="V202" s="31"/>
      <c r="W202" s="31"/>
      <c r="X202" s="31"/>
      <c r="Y202" s="31"/>
      <c r="Z202" s="31"/>
      <c r="AA202" s="31"/>
      <c r="AB202" s="31"/>
    </row>
    <row r="203" spans="2:28" x14ac:dyDescent="0.25">
      <c r="B203" s="31"/>
      <c r="C203" s="31" t="s">
        <v>1172</v>
      </c>
      <c r="D203" s="31"/>
      <c r="E203" s="31"/>
      <c r="F203" s="31"/>
      <c r="G203" s="31"/>
      <c r="H203" s="31"/>
      <c r="I203" s="31"/>
      <c r="J203" s="31"/>
      <c r="K203" s="31"/>
      <c r="L203" s="31"/>
      <c r="M203" s="31"/>
      <c r="N203" s="31" t="s">
        <v>1173</v>
      </c>
      <c r="O203" s="31"/>
      <c r="P203" s="31"/>
      <c r="Q203" s="31"/>
      <c r="R203" s="31"/>
      <c r="S203" s="31"/>
      <c r="T203" s="31"/>
      <c r="U203" s="31"/>
      <c r="V203" s="31"/>
      <c r="W203" s="31"/>
      <c r="X203" s="31"/>
      <c r="Y203" s="31"/>
      <c r="Z203" s="31"/>
      <c r="AA203" s="31"/>
      <c r="AB203" s="31"/>
    </row>
    <row r="204" spans="2:28" x14ac:dyDescent="0.25">
      <c r="B204" s="31"/>
      <c r="C204" s="31" t="s">
        <v>1174</v>
      </c>
      <c r="D204" s="31"/>
      <c r="E204" s="31"/>
      <c r="F204" s="31"/>
      <c r="G204" s="31"/>
      <c r="H204" s="31"/>
      <c r="I204" s="31"/>
      <c r="J204" s="31"/>
      <c r="K204" s="31"/>
      <c r="L204" s="31"/>
      <c r="M204" s="31"/>
      <c r="N204" s="31" t="s">
        <v>1175</v>
      </c>
      <c r="O204" s="31"/>
      <c r="P204" s="31"/>
      <c r="Q204" s="31"/>
      <c r="R204" s="31"/>
      <c r="S204" s="31"/>
      <c r="T204" s="31"/>
      <c r="U204" s="31"/>
      <c r="V204" s="31"/>
      <c r="W204" s="31"/>
      <c r="X204" s="31"/>
      <c r="Y204" s="31"/>
      <c r="Z204" s="31"/>
      <c r="AA204" s="31"/>
      <c r="AB204" s="31"/>
    </row>
    <row r="205" spans="2:28" x14ac:dyDescent="0.25">
      <c r="B205" s="31"/>
      <c r="C205" s="31" t="s">
        <v>1176</v>
      </c>
      <c r="D205" s="31"/>
      <c r="E205" s="31"/>
      <c r="F205" s="31"/>
      <c r="G205" s="31"/>
      <c r="H205" s="31"/>
      <c r="I205" s="31"/>
      <c r="J205" s="31"/>
      <c r="K205" s="31"/>
      <c r="L205" s="31"/>
      <c r="M205" s="31"/>
      <c r="N205" s="31" t="s">
        <v>1177</v>
      </c>
      <c r="O205" s="31"/>
      <c r="P205" s="31"/>
      <c r="Q205" s="31"/>
      <c r="R205" s="31"/>
      <c r="S205" s="31"/>
      <c r="T205" s="31"/>
      <c r="U205" s="31"/>
      <c r="V205" s="31"/>
      <c r="W205" s="31"/>
      <c r="X205" s="31"/>
      <c r="Y205" s="31"/>
      <c r="Z205" s="31"/>
      <c r="AA205" s="31"/>
      <c r="AB205" s="31"/>
    </row>
    <row r="206" spans="2:28" x14ac:dyDescent="0.25">
      <c r="B206" s="31"/>
      <c r="C206" s="31" t="s">
        <v>1178</v>
      </c>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row>
    <row r="207" spans="2:28" x14ac:dyDescent="0.25">
      <c r="B207" s="31"/>
      <c r="C207" s="31" t="s">
        <v>1179</v>
      </c>
      <c r="D207" s="31"/>
      <c r="E207" s="31"/>
      <c r="F207" s="31"/>
      <c r="G207" s="31"/>
      <c r="H207" s="31"/>
      <c r="I207" s="31"/>
      <c r="J207" s="31"/>
      <c r="K207" s="31"/>
      <c r="L207" s="31"/>
      <c r="M207" s="31"/>
      <c r="N207" s="31" t="s">
        <v>1180</v>
      </c>
      <c r="O207" s="31"/>
      <c r="P207" s="31"/>
      <c r="Q207" s="31"/>
      <c r="R207" s="31"/>
      <c r="S207" s="31"/>
      <c r="T207" s="31"/>
      <c r="U207" s="31"/>
      <c r="V207" s="31"/>
      <c r="W207" s="31"/>
      <c r="X207" s="31"/>
      <c r="Y207" s="31"/>
      <c r="Z207" s="31"/>
      <c r="AA207" s="31"/>
      <c r="AB207" s="31"/>
    </row>
    <row r="208" spans="2:28" x14ac:dyDescent="0.25">
      <c r="B208" s="31"/>
      <c r="C208" s="31" t="s">
        <v>1181</v>
      </c>
      <c r="D208" s="31"/>
      <c r="E208" s="31"/>
      <c r="F208" s="31"/>
      <c r="G208" s="31"/>
      <c r="H208" s="31"/>
      <c r="I208" s="31"/>
      <c r="J208" s="31"/>
      <c r="K208" s="31"/>
      <c r="L208" s="31"/>
      <c r="M208" s="31"/>
      <c r="N208" s="31" t="s">
        <v>1182</v>
      </c>
      <c r="O208" s="31"/>
      <c r="P208" s="31"/>
      <c r="Q208" s="31"/>
      <c r="R208" s="31"/>
      <c r="S208" s="31"/>
      <c r="T208" s="31"/>
      <c r="U208" s="31"/>
      <c r="V208" s="31"/>
      <c r="W208" s="31"/>
      <c r="X208" s="31"/>
      <c r="Y208" s="31"/>
      <c r="Z208" s="31"/>
      <c r="AA208" s="31"/>
      <c r="AB208" s="31"/>
    </row>
    <row r="209" spans="2:28" x14ac:dyDescent="0.25">
      <c r="B209" s="31"/>
      <c r="C209" s="31" t="s">
        <v>1183</v>
      </c>
      <c r="D209" s="31"/>
      <c r="E209" s="31"/>
      <c r="F209" s="31"/>
      <c r="G209" s="31"/>
      <c r="H209" s="31"/>
      <c r="I209" s="31"/>
      <c r="J209" s="31"/>
      <c r="K209" s="31"/>
      <c r="L209" s="31"/>
      <c r="M209" s="31"/>
      <c r="N209" s="31" t="s">
        <v>1184</v>
      </c>
      <c r="O209" s="31"/>
      <c r="P209" s="31"/>
      <c r="Q209" s="31"/>
      <c r="R209" s="31"/>
      <c r="S209" s="31"/>
      <c r="T209" s="31"/>
      <c r="U209" s="31"/>
      <c r="V209" s="31"/>
      <c r="W209" s="31"/>
      <c r="X209" s="31"/>
      <c r="Y209" s="31"/>
      <c r="Z209" s="31"/>
      <c r="AA209" s="31"/>
      <c r="AB209" s="31"/>
    </row>
    <row r="210" spans="2:28" x14ac:dyDescent="0.25">
      <c r="B210" s="31"/>
      <c r="C210" s="31"/>
      <c r="D210" s="31"/>
      <c r="E210" s="31"/>
      <c r="F210" s="31"/>
      <c r="G210" s="31"/>
      <c r="H210" s="31"/>
      <c r="I210" s="31"/>
      <c r="J210" s="31"/>
      <c r="K210" s="31"/>
      <c r="L210" s="31"/>
      <c r="M210" s="31"/>
      <c r="N210" s="31" t="s">
        <v>1185</v>
      </c>
      <c r="O210" s="31"/>
      <c r="P210" s="31"/>
      <c r="Q210" s="31"/>
      <c r="R210" s="31"/>
      <c r="S210" s="31"/>
      <c r="T210" s="31"/>
      <c r="U210" s="31"/>
      <c r="V210" s="31"/>
      <c r="W210" s="31"/>
      <c r="X210" s="31"/>
      <c r="Y210" s="31"/>
      <c r="Z210" s="31"/>
      <c r="AA210" s="31"/>
      <c r="AB210" s="31"/>
    </row>
    <row r="211" spans="2:28" x14ac:dyDescent="0.25">
      <c r="B211" s="31"/>
      <c r="C211" s="31" t="s">
        <v>1186</v>
      </c>
      <c r="D211" s="31"/>
      <c r="E211" s="31"/>
      <c r="F211" s="31"/>
      <c r="G211" s="31"/>
      <c r="H211" s="31"/>
      <c r="I211" s="31"/>
      <c r="J211" s="31"/>
      <c r="K211" s="31"/>
      <c r="L211" s="31"/>
      <c r="M211" s="31"/>
      <c r="N211" s="31" t="s">
        <v>1187</v>
      </c>
      <c r="O211" s="31"/>
      <c r="P211" s="31"/>
      <c r="Q211" s="31"/>
      <c r="R211" s="31"/>
      <c r="S211" s="31"/>
      <c r="T211" s="31"/>
      <c r="U211" s="31"/>
      <c r="V211" s="31"/>
      <c r="W211" s="31"/>
      <c r="X211" s="31"/>
      <c r="Y211" s="31"/>
      <c r="Z211" s="31"/>
      <c r="AA211" s="31"/>
      <c r="AB211" s="31"/>
    </row>
    <row r="212" spans="2:28" x14ac:dyDescent="0.25">
      <c r="B212" s="31"/>
      <c r="C212" s="31"/>
      <c r="D212" s="31"/>
      <c r="E212" s="31"/>
      <c r="F212" s="31"/>
      <c r="G212" s="31"/>
      <c r="H212" s="31"/>
      <c r="I212" s="31"/>
      <c r="J212" s="31"/>
      <c r="K212" s="31"/>
      <c r="L212" s="31"/>
      <c r="M212" s="31"/>
      <c r="N212" s="31" t="s">
        <v>1188</v>
      </c>
      <c r="O212" s="31"/>
      <c r="P212" s="31"/>
      <c r="Q212" s="31"/>
      <c r="R212" s="31"/>
      <c r="S212" s="31"/>
      <c r="T212" s="31"/>
      <c r="U212" s="31"/>
      <c r="V212" s="31"/>
      <c r="W212" s="31"/>
      <c r="X212" s="31"/>
      <c r="Y212" s="31"/>
      <c r="Z212" s="31"/>
      <c r="AA212" s="31"/>
      <c r="AB212" s="31"/>
    </row>
    <row r="213" spans="2:28" x14ac:dyDescent="0.25">
      <c r="B213" s="31"/>
      <c r="C213" s="31" t="s">
        <v>1189</v>
      </c>
      <c r="D213" s="31"/>
      <c r="E213" s="31"/>
      <c r="F213" s="31"/>
      <c r="G213" s="31"/>
      <c r="H213" s="31"/>
      <c r="I213" s="31"/>
      <c r="J213" s="31"/>
      <c r="K213" s="31"/>
      <c r="L213" s="31"/>
      <c r="M213" s="31"/>
      <c r="N213" s="31" t="s">
        <v>1190</v>
      </c>
      <c r="O213" s="31"/>
      <c r="P213" s="31"/>
      <c r="Q213" s="31"/>
      <c r="R213" s="31"/>
      <c r="S213" s="31"/>
      <c r="T213" s="31"/>
      <c r="U213" s="31"/>
      <c r="V213" s="31"/>
      <c r="W213" s="31"/>
      <c r="X213" s="31"/>
      <c r="Y213" s="31"/>
      <c r="Z213" s="31"/>
      <c r="AA213" s="31"/>
      <c r="AB213" s="31"/>
    </row>
    <row r="214" spans="2:28" x14ac:dyDescent="0.25">
      <c r="B214" s="31"/>
      <c r="C214" s="31" t="s">
        <v>1191</v>
      </c>
      <c r="D214" s="31"/>
      <c r="E214" s="31"/>
      <c r="F214" s="31"/>
      <c r="G214" s="31"/>
      <c r="H214" s="31"/>
      <c r="I214" s="31"/>
      <c r="J214" s="31"/>
      <c r="K214" s="31"/>
      <c r="L214" s="31"/>
      <c r="M214" s="31"/>
      <c r="N214" s="31" t="s">
        <v>1192</v>
      </c>
      <c r="O214" s="31"/>
      <c r="P214" s="31"/>
      <c r="Q214" s="31"/>
      <c r="R214" s="31"/>
      <c r="S214" s="31"/>
      <c r="T214" s="31"/>
      <c r="U214" s="31"/>
      <c r="V214" s="31"/>
      <c r="W214" s="31"/>
      <c r="X214" s="31"/>
      <c r="Y214" s="31"/>
      <c r="Z214" s="31"/>
      <c r="AA214" s="31"/>
      <c r="AB214" s="31"/>
    </row>
    <row r="215" spans="2:28" x14ac:dyDescent="0.25">
      <c r="B215" s="31"/>
      <c r="C215" s="31" t="s">
        <v>1193</v>
      </c>
      <c r="D215" s="31"/>
      <c r="E215" s="31"/>
      <c r="F215" s="31"/>
      <c r="G215" s="31"/>
      <c r="H215" s="31"/>
      <c r="I215" s="31"/>
      <c r="J215" s="31"/>
      <c r="K215" s="31"/>
      <c r="L215" s="31"/>
      <c r="M215" s="31"/>
      <c r="N215" s="31" t="s">
        <v>1194</v>
      </c>
      <c r="O215" s="31"/>
      <c r="P215" s="31"/>
      <c r="Q215" s="31"/>
      <c r="R215" s="31"/>
      <c r="S215" s="31"/>
      <c r="T215" s="31"/>
      <c r="U215" s="31"/>
      <c r="V215" s="31"/>
      <c r="W215" s="31"/>
      <c r="X215" s="31"/>
      <c r="Y215" s="31"/>
      <c r="Z215" s="31"/>
      <c r="AA215" s="31"/>
      <c r="AB215" s="31"/>
    </row>
    <row r="216" spans="2:28" x14ac:dyDescent="0.25">
      <c r="B216" s="31"/>
      <c r="C216" s="31" t="s">
        <v>1195</v>
      </c>
      <c r="D216" s="31"/>
      <c r="E216" s="31"/>
      <c r="F216" s="31"/>
      <c r="G216" s="31"/>
      <c r="H216" s="31"/>
      <c r="I216" s="31"/>
      <c r="J216" s="31"/>
      <c r="K216" s="31"/>
      <c r="L216" s="31"/>
      <c r="M216" s="31"/>
      <c r="N216" s="31" t="s">
        <v>1196</v>
      </c>
      <c r="O216" s="31"/>
      <c r="P216" s="31"/>
      <c r="Q216" s="31"/>
      <c r="R216" s="31"/>
      <c r="S216" s="31"/>
      <c r="T216" s="31"/>
      <c r="U216" s="31"/>
      <c r="V216" s="31"/>
      <c r="W216" s="31"/>
      <c r="X216" s="31"/>
      <c r="Y216" s="31"/>
      <c r="Z216" s="31"/>
      <c r="AA216" s="31"/>
      <c r="AB216" s="31"/>
    </row>
    <row r="217" spans="2:28" x14ac:dyDescent="0.25">
      <c r="B217" s="31"/>
      <c r="C217" s="31" t="s">
        <v>1197</v>
      </c>
      <c r="D217" s="31"/>
      <c r="E217" s="31"/>
      <c r="F217" s="31"/>
      <c r="G217" s="31"/>
      <c r="H217" s="31"/>
      <c r="I217" s="31"/>
      <c r="J217" s="31"/>
      <c r="K217" s="31"/>
      <c r="L217" s="31"/>
      <c r="M217" s="31"/>
      <c r="N217" s="31" t="s">
        <v>1198</v>
      </c>
      <c r="O217" s="31"/>
      <c r="P217" s="31"/>
      <c r="Q217" s="31"/>
      <c r="R217" s="31"/>
      <c r="S217" s="31"/>
      <c r="T217" s="31"/>
      <c r="U217" s="31"/>
      <c r="V217" s="31"/>
      <c r="W217" s="31"/>
      <c r="X217" s="31"/>
      <c r="Y217" s="31"/>
      <c r="Z217" s="31"/>
      <c r="AA217" s="31"/>
      <c r="AB217" s="31"/>
    </row>
    <row r="218" spans="2:28" x14ac:dyDescent="0.25">
      <c r="B218" s="31"/>
      <c r="C218" s="31" t="s">
        <v>1199</v>
      </c>
      <c r="D218" s="31"/>
      <c r="E218" s="31"/>
      <c r="F218" s="31"/>
      <c r="G218" s="31"/>
      <c r="H218" s="31"/>
      <c r="I218" s="31"/>
      <c r="J218" s="31"/>
      <c r="K218" s="31"/>
      <c r="L218" s="31"/>
      <c r="M218" s="31"/>
      <c r="N218" s="31" t="s">
        <v>1200</v>
      </c>
      <c r="O218" s="31"/>
      <c r="P218" s="31"/>
      <c r="Q218" s="31"/>
      <c r="R218" s="31"/>
      <c r="S218" s="31"/>
      <c r="T218" s="31"/>
      <c r="U218" s="31"/>
      <c r="V218" s="31"/>
      <c r="W218" s="31"/>
      <c r="X218" s="31"/>
      <c r="Y218" s="31"/>
      <c r="Z218" s="31"/>
      <c r="AA218" s="31"/>
      <c r="AB218" s="31"/>
    </row>
    <row r="219" spans="2:28" x14ac:dyDescent="0.25">
      <c r="B219" s="31"/>
      <c r="C219" s="31" t="s">
        <v>1201</v>
      </c>
      <c r="D219" s="31"/>
      <c r="E219" s="31"/>
      <c r="F219" s="31"/>
      <c r="G219" s="31"/>
      <c r="H219" s="31"/>
      <c r="I219" s="31"/>
      <c r="J219" s="31"/>
      <c r="K219" s="31"/>
      <c r="L219" s="31"/>
      <c r="M219" s="31"/>
      <c r="N219" s="31" t="s">
        <v>1202</v>
      </c>
      <c r="O219" s="31"/>
      <c r="P219" s="31"/>
      <c r="Q219" s="31"/>
      <c r="R219" s="31"/>
      <c r="S219" s="31"/>
      <c r="T219" s="31"/>
      <c r="U219" s="31"/>
      <c r="V219" s="31"/>
      <c r="W219" s="31"/>
      <c r="X219" s="31"/>
      <c r="Y219" s="31"/>
      <c r="Z219" s="31"/>
      <c r="AA219" s="31"/>
      <c r="AB219" s="31"/>
    </row>
    <row r="220" spans="2:28" x14ac:dyDescent="0.25">
      <c r="B220" s="31"/>
      <c r="C220" s="31" t="s">
        <v>1203</v>
      </c>
      <c r="D220" s="31"/>
      <c r="E220" s="31"/>
      <c r="F220" s="31"/>
      <c r="G220" s="31"/>
      <c r="H220" s="31"/>
      <c r="I220" s="31"/>
      <c r="J220" s="31"/>
      <c r="K220" s="31"/>
      <c r="L220" s="31"/>
      <c r="M220" s="31"/>
      <c r="N220" s="31" t="s">
        <v>1204</v>
      </c>
      <c r="O220" s="31"/>
      <c r="P220" s="31"/>
      <c r="Q220" s="31"/>
      <c r="R220" s="31"/>
      <c r="S220" s="31"/>
      <c r="T220" s="31"/>
      <c r="U220" s="31"/>
      <c r="V220" s="31"/>
      <c r="W220" s="31"/>
      <c r="X220" s="31"/>
      <c r="Y220" s="31"/>
      <c r="Z220" s="31"/>
      <c r="AA220" s="31"/>
      <c r="AB220" s="31"/>
    </row>
    <row r="221" spans="2:28" x14ac:dyDescent="0.25">
      <c r="B221" s="31"/>
      <c r="C221" s="31"/>
      <c r="D221" s="31"/>
      <c r="E221" s="31"/>
      <c r="F221" s="31"/>
      <c r="G221" s="31"/>
      <c r="H221" s="31"/>
      <c r="I221" s="31"/>
      <c r="J221" s="31"/>
      <c r="K221" s="31"/>
      <c r="L221" s="31"/>
      <c r="M221" s="31"/>
      <c r="N221" s="31" t="s">
        <v>1205</v>
      </c>
      <c r="O221" s="31"/>
      <c r="P221" s="31"/>
      <c r="Q221" s="31"/>
      <c r="R221" s="31"/>
      <c r="S221" s="31"/>
      <c r="T221" s="31"/>
      <c r="U221" s="31"/>
      <c r="V221" s="31"/>
      <c r="W221" s="31"/>
      <c r="X221" s="31"/>
      <c r="Y221" s="31"/>
      <c r="Z221" s="31"/>
      <c r="AA221" s="31"/>
      <c r="AB221" s="31"/>
    </row>
    <row r="222" spans="2:28" x14ac:dyDescent="0.25">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row>
    <row r="223" spans="2:28" x14ac:dyDescent="0.25">
      <c r="B223" s="31"/>
      <c r="C223" s="31"/>
      <c r="D223" s="31"/>
      <c r="E223" s="31"/>
      <c r="F223" s="31"/>
      <c r="G223" s="31"/>
      <c r="H223" s="31"/>
      <c r="I223" s="31"/>
      <c r="J223" s="31"/>
      <c r="K223" s="31"/>
      <c r="L223" s="31"/>
      <c r="M223" s="31"/>
      <c r="N223" s="31" t="s">
        <v>1206</v>
      </c>
      <c r="O223" s="31"/>
      <c r="P223" s="31"/>
      <c r="Q223" s="31"/>
      <c r="R223" s="31"/>
      <c r="S223" s="31"/>
      <c r="T223" s="31"/>
      <c r="U223" s="31"/>
      <c r="V223" s="31"/>
      <c r="W223" s="31"/>
      <c r="X223" s="31"/>
      <c r="Y223" s="31"/>
      <c r="Z223" s="31"/>
      <c r="AA223" s="31"/>
      <c r="AB223" s="31"/>
    </row>
    <row r="224" spans="2:28" x14ac:dyDescent="0.25">
      <c r="B224" s="31"/>
      <c r="C224" s="31"/>
      <c r="D224" s="31"/>
      <c r="E224" s="31"/>
      <c r="F224" s="31"/>
      <c r="G224" s="31"/>
      <c r="H224" s="31"/>
      <c r="I224" s="31"/>
      <c r="J224" s="31"/>
      <c r="K224" s="31"/>
      <c r="L224" s="31"/>
      <c r="M224" s="31"/>
      <c r="N224" s="31" t="s">
        <v>1207</v>
      </c>
      <c r="O224" s="31"/>
      <c r="P224" s="31"/>
      <c r="Q224" s="31"/>
      <c r="R224" s="31"/>
      <c r="S224" s="31"/>
      <c r="T224" s="31"/>
      <c r="U224" s="31"/>
      <c r="V224" s="31"/>
      <c r="W224" s="31"/>
      <c r="X224" s="31"/>
      <c r="Y224" s="31"/>
      <c r="Z224" s="31"/>
      <c r="AA224" s="31"/>
      <c r="AB224" s="31"/>
    </row>
    <row r="225" spans="2:28" x14ac:dyDescent="0.25">
      <c r="B225" s="31"/>
      <c r="C225" s="31"/>
      <c r="D225" s="31"/>
      <c r="E225" s="31"/>
      <c r="F225" s="31"/>
      <c r="G225" s="31"/>
      <c r="H225" s="31"/>
      <c r="I225" s="31"/>
      <c r="J225" s="31"/>
      <c r="K225" s="31"/>
      <c r="L225" s="31"/>
      <c r="M225" s="31"/>
      <c r="N225" s="31" t="s">
        <v>1208</v>
      </c>
      <c r="O225" s="31"/>
      <c r="P225" s="31"/>
      <c r="Q225" s="31"/>
      <c r="R225" s="31"/>
      <c r="S225" s="31"/>
      <c r="T225" s="31"/>
      <c r="U225" s="31"/>
      <c r="V225" s="31"/>
      <c r="W225" s="31"/>
      <c r="X225" s="31"/>
      <c r="Y225" s="31"/>
      <c r="Z225" s="31"/>
      <c r="AA225" s="31"/>
      <c r="AB225" s="31"/>
    </row>
    <row r="226" spans="2:28" x14ac:dyDescent="0.25">
      <c r="B226" s="31"/>
      <c r="C226" s="31"/>
      <c r="D226" s="31"/>
      <c r="E226" s="31"/>
      <c r="F226" s="31"/>
      <c r="G226" s="31"/>
      <c r="H226" s="31"/>
      <c r="I226" s="31"/>
      <c r="J226" s="31"/>
      <c r="K226" s="31"/>
      <c r="L226" s="31"/>
      <c r="M226" s="31"/>
      <c r="N226" s="31" t="s">
        <v>1209</v>
      </c>
      <c r="O226" s="31"/>
      <c r="P226" s="31"/>
      <c r="Q226" s="31"/>
      <c r="R226" s="31"/>
      <c r="S226" s="31"/>
      <c r="T226" s="31"/>
      <c r="U226" s="31"/>
      <c r="V226" s="31"/>
      <c r="W226" s="31"/>
      <c r="X226" s="31"/>
      <c r="Y226" s="31"/>
      <c r="Z226" s="31"/>
      <c r="AA226" s="31"/>
      <c r="AB226" s="31"/>
    </row>
    <row r="227" spans="2:28" x14ac:dyDescent="0.25">
      <c r="B227" s="31"/>
      <c r="C227" s="31"/>
      <c r="D227" s="31"/>
      <c r="E227" s="31"/>
      <c r="F227" s="31"/>
      <c r="G227" s="31"/>
      <c r="H227" s="31"/>
      <c r="I227" s="31"/>
      <c r="J227" s="31"/>
      <c r="K227" s="31"/>
      <c r="L227" s="31"/>
      <c r="M227" s="31"/>
      <c r="N227" s="31" t="s">
        <v>1210</v>
      </c>
      <c r="O227" s="31"/>
      <c r="P227" s="31"/>
      <c r="Q227" s="31"/>
      <c r="R227" s="31"/>
      <c r="S227" s="31"/>
      <c r="T227" s="31"/>
      <c r="U227" s="31"/>
      <c r="V227" s="31"/>
      <c r="W227" s="31"/>
      <c r="X227" s="31"/>
      <c r="Y227" s="31"/>
      <c r="Z227" s="31"/>
      <c r="AA227" s="31"/>
      <c r="AB227" s="31"/>
    </row>
    <row r="228" spans="2:28" x14ac:dyDescent="0.25">
      <c r="B228" s="31"/>
      <c r="C228" s="31"/>
      <c r="D228" s="31"/>
      <c r="E228" s="31"/>
      <c r="F228" s="31"/>
      <c r="G228" s="31"/>
      <c r="H228" s="31"/>
      <c r="I228" s="31"/>
      <c r="J228" s="31"/>
      <c r="K228" s="31"/>
      <c r="L228" s="31"/>
      <c r="M228" s="31"/>
      <c r="N228" s="31" t="s">
        <v>1211</v>
      </c>
      <c r="O228" s="31"/>
      <c r="P228" s="31"/>
      <c r="Q228" s="31"/>
      <c r="R228" s="31"/>
      <c r="S228" s="31"/>
      <c r="T228" s="31"/>
      <c r="U228" s="31"/>
      <c r="V228" s="31"/>
      <c r="W228" s="31"/>
      <c r="X228" s="31"/>
      <c r="Y228" s="31"/>
      <c r="Z228" s="31"/>
      <c r="AA228" s="31"/>
      <c r="AB228" s="31"/>
    </row>
    <row r="229" spans="2:28" x14ac:dyDescent="0.25">
      <c r="B229" s="31"/>
      <c r="C229" s="31"/>
      <c r="D229" s="31"/>
      <c r="E229" s="31"/>
      <c r="F229" s="31"/>
      <c r="G229" s="31"/>
      <c r="H229" s="31"/>
      <c r="I229" s="31"/>
      <c r="J229" s="31"/>
      <c r="K229" s="31"/>
      <c r="L229" s="31"/>
      <c r="M229" s="31"/>
      <c r="N229" s="31" t="s">
        <v>1212</v>
      </c>
      <c r="O229" s="31"/>
      <c r="P229" s="31"/>
      <c r="Q229" s="31"/>
      <c r="R229" s="31"/>
      <c r="S229" s="31"/>
      <c r="T229" s="31"/>
      <c r="U229" s="31"/>
      <c r="V229" s="31"/>
      <c r="W229" s="31"/>
      <c r="X229" s="31"/>
      <c r="Y229" s="31"/>
      <c r="Z229" s="31"/>
      <c r="AA229" s="31"/>
      <c r="AB229" s="31"/>
    </row>
    <row r="230" spans="2:28" x14ac:dyDescent="0.25">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row>
    <row r="231" spans="2:28" x14ac:dyDescent="0.25">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row>
    <row r="232" spans="2:28" x14ac:dyDescent="0.25">
      <c r="B232" s="31"/>
      <c r="C232" s="31"/>
      <c r="D232" s="31"/>
      <c r="E232" s="31"/>
      <c r="F232" s="31"/>
      <c r="G232" s="31"/>
      <c r="H232" s="31"/>
      <c r="I232" s="31"/>
      <c r="J232" s="31"/>
      <c r="K232" s="31"/>
      <c r="L232" s="31"/>
      <c r="M232" s="31"/>
      <c r="N232" s="1348"/>
      <c r="O232" s="1349" t="s">
        <v>1213</v>
      </c>
      <c r="Q232" s="31"/>
      <c r="R232" s="31"/>
      <c r="S232" s="31"/>
      <c r="T232" s="31"/>
      <c r="U232" s="31"/>
      <c r="V232" s="31"/>
      <c r="W232" s="31"/>
      <c r="X232" s="31"/>
      <c r="Y232" s="31"/>
      <c r="Z232" s="31"/>
      <c r="AA232" s="31"/>
      <c r="AB232" s="31"/>
    </row>
    <row r="233" spans="2:28" x14ac:dyDescent="0.25">
      <c r="B233" s="31"/>
      <c r="C233" s="31"/>
      <c r="D233" s="31"/>
      <c r="E233" s="31"/>
      <c r="F233" s="31"/>
      <c r="G233" s="31"/>
      <c r="H233" s="31"/>
      <c r="I233" s="31"/>
      <c r="J233" s="31"/>
      <c r="K233" s="31"/>
      <c r="L233" s="31"/>
      <c r="M233" s="31"/>
      <c r="N233" s="1348"/>
      <c r="O233" s="1349" t="s">
        <v>1214</v>
      </c>
      <c r="P233" s="31"/>
      <c r="Q233" s="31"/>
      <c r="R233" s="31"/>
      <c r="S233" s="31"/>
      <c r="T233" s="31"/>
      <c r="U233" s="31"/>
      <c r="V233" s="31"/>
      <c r="W233" s="31"/>
      <c r="X233" s="31"/>
      <c r="Y233" s="31"/>
      <c r="Z233" s="31"/>
      <c r="AA233" s="31"/>
      <c r="AB233" s="31"/>
    </row>
    <row r="234" spans="2:28" x14ac:dyDescent="0.25">
      <c r="B234" s="31"/>
      <c r="C234" s="31"/>
      <c r="D234" s="31"/>
      <c r="E234" s="31"/>
      <c r="F234" s="31"/>
      <c r="G234" s="31"/>
      <c r="H234" s="31"/>
      <c r="I234" s="31"/>
      <c r="J234" s="31"/>
      <c r="K234" s="31"/>
      <c r="L234" s="31"/>
      <c r="M234" s="31"/>
      <c r="N234" s="1348"/>
      <c r="O234" s="1349" t="s">
        <v>1215</v>
      </c>
      <c r="P234" s="31"/>
      <c r="Q234" s="31"/>
      <c r="R234" s="31"/>
      <c r="S234" s="31"/>
      <c r="T234" s="31"/>
      <c r="U234" s="31"/>
      <c r="V234" s="31"/>
      <c r="W234" s="31"/>
      <c r="X234" s="31"/>
      <c r="Y234" s="31"/>
      <c r="Z234" s="31"/>
      <c r="AA234" s="31"/>
      <c r="AB234" s="31"/>
    </row>
    <row r="235" spans="2:28" x14ac:dyDescent="0.25">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row>
    <row r="236" spans="2:28" x14ac:dyDescent="0.25">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row>
    <row r="237" spans="2:28" x14ac:dyDescent="0.25">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row>
    <row r="238" spans="2:28" x14ac:dyDescent="0.25">
      <c r="N238" s="31"/>
      <c r="O238" s="31"/>
      <c r="P238" s="31"/>
      <c r="Q238" s="31"/>
      <c r="R238" s="31"/>
      <c r="S238" s="31"/>
      <c r="T238" s="31"/>
      <c r="U238" s="31"/>
      <c r="V238" s="31"/>
      <c r="W238" s="31"/>
      <c r="X238" s="31"/>
      <c r="Y238" s="31"/>
      <c r="Z238" s="31"/>
      <c r="AA238" s="31"/>
      <c r="AB238" s="31"/>
    </row>
  </sheetData>
  <mergeCells count="6">
    <mergeCell ref="B2:B6"/>
    <mergeCell ref="C2:Z3"/>
    <mergeCell ref="AA2:AB2"/>
    <mergeCell ref="AA3:AB5"/>
    <mergeCell ref="L5:R5"/>
    <mergeCell ref="AA6:AB6"/>
  </mergeCells>
  <hyperlinks>
    <hyperlink ref="C75" r:id="rId1" xr:uid="{6368B46E-34E9-4849-8163-8C7298515D43}"/>
    <hyperlink ref="C27" r:id="rId2" xr:uid="{01272D8C-9999-4F76-BE97-AC62BE12AD5E}"/>
    <hyperlink ref="C47" r:id="rId3" xr:uid="{2DB899ED-A432-4E6B-B818-E2BA411CCA5F}"/>
    <hyperlink ref="C120" r:id="rId4" xr:uid="{BF9FC632-8F2B-40A2-9941-72BDADCC9BFC}"/>
    <hyperlink ref="C121" r:id="rId5" xr:uid="{18C4D8BA-6926-457B-BD37-E5C602474D33}"/>
    <hyperlink ref="C18" r:id="rId6" xr:uid="{77D9E523-22F9-4636-B46B-C615D2C4C3C5}"/>
    <hyperlink ref="C21" r:id="rId7" xr:uid="{B4229E7B-0473-4B33-B5C7-C15402A31D34}"/>
    <hyperlink ref="C124" r:id="rId8" xr:uid="{E3C7A8A1-0E14-4D5C-A35A-0A9076F38569}"/>
    <hyperlink ref="C30" r:id="rId9" xr:uid="{74A26211-860C-4A31-9E22-E1F09082E751}"/>
    <hyperlink ref="C50" r:id="rId10" xr:uid="{6D76C6D6-15CA-46FD-BEA7-13FACDDDA75C}"/>
    <hyperlink ref="C127" r:id="rId11" xr:uid="{85A739B0-D252-45BA-BDAF-C160A0B204A7}"/>
    <hyperlink ref="C12" r:id="rId12" xr:uid="{95B52FDD-73C4-4334-B25B-590F89F5F22A}"/>
    <hyperlink ref="C51" r:id="rId13" xr:uid="{247C4E3C-98F5-4B4E-93FF-234FEAD39D92}"/>
    <hyperlink ref="C54" r:id="rId14" xr:uid="{82EA4DDA-8C75-48F1-BAF1-6B54D4A4046E}"/>
    <hyperlink ref="C72" r:id="rId15" xr:uid="{9DA04C58-0246-4D83-BBD2-62F10479745D}"/>
    <hyperlink ref="C78" r:id="rId16" xr:uid="{79E862ED-D9EF-4374-A8D5-1AA3F3BFE3EA}"/>
    <hyperlink ref="C81" r:id="rId17" xr:uid="{C58E24D5-303F-46BF-8390-2D8026D81EC5}"/>
    <hyperlink ref="C84" r:id="rId18" xr:uid="{DF715757-E8DF-4615-BC55-08F1EDF951A6}"/>
    <hyperlink ref="C87" r:id="rId19" xr:uid="{9E6BA73E-4783-4DF8-AEB6-D96342E239DE}"/>
    <hyperlink ref="C90" r:id="rId20" xr:uid="{0757DB32-309C-479A-9FEF-D61E9D7B9CD1}"/>
    <hyperlink ref="C93" r:id="rId21" xr:uid="{B6348C26-0DA4-4693-A6D4-FFE2C037D370}"/>
    <hyperlink ref="C96" r:id="rId22" xr:uid="{DC1D491A-1F02-4B4D-9FCF-5D21E58B4A17}"/>
    <hyperlink ref="C41" r:id="rId23" xr:uid="{E256CA54-96C2-48F2-AD79-12A5B6A3C134}"/>
    <hyperlink ref="C44" r:id="rId24" xr:uid="{D162CB7F-1434-4D9C-9AE5-5FBB82396DC1}"/>
    <hyperlink ref="C107" r:id="rId25" xr:uid="{B24935FB-5356-4105-9DE8-51AF2F0632F3}"/>
    <hyperlink ref="C108" r:id="rId26" xr:uid="{B230A3B4-EA21-4263-A71E-B37D0DB35CDE}"/>
    <hyperlink ref="C111" r:id="rId27" xr:uid="{1E9DEFB8-4405-4A56-8D70-908E88393483}"/>
    <hyperlink ref="C114" r:id="rId28" xr:uid="{A9D0D0F2-7236-45CB-9397-9EFF333786B0}"/>
    <hyperlink ref="C117" r:id="rId29" xr:uid="{FB79F862-9830-4F1C-81C7-BA12774CFB65}"/>
    <hyperlink ref="C15" r:id="rId30" xr:uid="{60558196-6362-4500-80A9-7CB9E30D0425}"/>
    <hyperlink ref="C57" r:id="rId31" xr:uid="{EBDF7B57-C455-47F7-A09C-B4F720CECA16}"/>
    <hyperlink ref="O87" r:id="rId32" xr:uid="{94DCADBA-4652-486C-9F7C-36DCA2AC2183}"/>
    <hyperlink ref="C60" r:id="rId33" xr:uid="{969AE8EF-E419-48E2-BCC5-4867F976CE9E}"/>
    <hyperlink ref="C24" r:id="rId34" xr:uid="{B45E2233-F0ED-4F44-8775-EE88C61531F8}"/>
    <hyperlink ref="C69" r:id="rId35" xr:uid="{1F1A08BE-B5CF-4887-8839-5E222860E2A6}"/>
    <hyperlink ref="C63" r:id="rId36" xr:uid="{4A4903ED-AE53-4D55-B9C7-AA892958DFEA}"/>
    <hyperlink ref="C66" r:id="rId37" xr:uid="{03720924-D177-489E-BC64-CC84994DB7AD}"/>
    <hyperlink ref="C132" r:id="rId38" xr:uid="{6173993F-54DB-430E-B391-92993FB2C0B6}"/>
    <hyperlink ref="C136" r:id="rId39" xr:uid="{DE2B95D6-B35B-498E-B90C-CB82DDAFD336}"/>
    <hyperlink ref="C33" r:id="rId40" xr:uid="{4EAEEA7F-2CBD-4B35-8BE0-A113D937D57D}"/>
    <hyperlink ref="C36" r:id="rId41" xr:uid="{7147CF86-CF86-4BF8-A48D-6ADE99173CA8}"/>
    <hyperlink ref="C37" r:id="rId42" xr:uid="{6643C9AC-9D60-4FC1-819D-04A9F33FF8A9}"/>
    <hyperlink ref="C38" r:id="rId43" xr:uid="{E0ED3B8B-35BF-4567-9BD9-D09E285F1327}"/>
    <hyperlink ref="C99" r:id="rId44" xr:uid="{FA86B00E-2BEB-4E36-9CD6-FF193BD60355}"/>
    <hyperlink ref="C100" r:id="rId45" xr:uid="{3DBE0914-C42B-4B98-BD55-684502C47C4E}"/>
    <hyperlink ref="C103" r:id="rId46" xr:uid="{DB81C03F-17CF-4D15-B0EF-548875B7401D}"/>
    <hyperlink ref="C104" r:id="rId47" xr:uid="{44E58AC8-2A6C-4EFA-A672-546C85093A74}"/>
    <hyperlink ref="C170" r:id="rId48" xr:uid="{07E39F6C-3B85-4D3C-9AD0-B205588B5EBB}"/>
    <hyperlink ref="C193" r:id="rId49" xr:uid="{856710A0-786D-45C3-8552-29DE0A8E7037}"/>
    <hyperlink ref="O12" r:id="rId50" xr:uid="{5DCCAE59-9EA9-478D-9F56-9CD0FE191B1B}"/>
    <hyperlink ref="O79" r:id="rId51" xr:uid="{C1BF1030-59A6-4D20-BA46-E5370735A543}"/>
    <hyperlink ref="O64" r:id="rId52" xr:uid="{FB09A8EA-A577-4F20-A241-78C30053109A}"/>
    <hyperlink ref="O67" r:id="rId53" xr:uid="{19CC5DCC-FBE5-4B09-A668-C2A76300FA66}"/>
    <hyperlink ref="O120" r:id="rId54" xr:uid="{14FA1533-A227-4957-BB93-BC6A842FF55D}"/>
    <hyperlink ref="O135" r:id="rId55" xr:uid="{82D40008-13BC-4003-947C-F9B442D238E4}"/>
    <hyperlink ref="O93" r:id="rId56" xr:uid="{DF2928C2-1C6B-43F5-91CF-B9F3CA6EF44F}"/>
    <hyperlink ref="O70" r:id="rId57" xr:uid="{BC4C2257-7935-4338-8EB9-52E8348E62E6}"/>
    <hyperlink ref="O96" r:id="rId58" xr:uid="{8D5E50A4-DA4E-4B00-9811-C52D96465C1F}"/>
    <hyperlink ref="O73" r:id="rId59" xr:uid="{48422619-E258-4495-AD50-E56F34EDC301}"/>
    <hyperlink ref="O76" r:id="rId60" xr:uid="{A3F4E4B8-F2E1-492D-A26A-7EBADFBB5ACF}"/>
    <hyperlink ref="O123" r:id="rId61" xr:uid="{00A0BB4E-3609-41B6-A9B1-91971FE4474D}"/>
    <hyperlink ref="O126" r:id="rId62" xr:uid="{7359665B-651A-483E-9E35-3E9FF60EC1E2}"/>
    <hyperlink ref="O82" r:id="rId63" xr:uid="{2B29DBF1-39B6-471B-AA43-176104CD9017}"/>
    <hyperlink ref="O83" r:id="rId64" xr:uid="{004D5550-CEAE-4034-8386-490BEA8826EC}"/>
    <hyperlink ref="O84" r:id="rId65" xr:uid="{5D71F15C-5A3C-444F-BA21-70A3915AAED9}"/>
    <hyperlink ref="O129" r:id="rId66" xr:uid="{502B2007-4953-4435-8A75-FDB16B182692}"/>
    <hyperlink ref="O99" r:id="rId67" xr:uid="{97195754-CD34-4A50-8585-7E82237F8D3E}"/>
    <hyperlink ref="O102" r:id="rId68" xr:uid="{A0214A7F-7A1A-4E20-B8A9-9D50EF7822CA}"/>
    <hyperlink ref="O105" r:id="rId69" xr:uid="{763540B9-DC39-4C68-87C2-B32CF2AF3172}"/>
    <hyperlink ref="O13" r:id="rId70" xr:uid="{4E147033-89E7-4231-BCCE-322CC4DA7000}"/>
    <hyperlink ref="O132" r:id="rId71" xr:uid="{26402DDB-4FD2-42BC-AD10-96A4F8C930EB}"/>
    <hyperlink ref="O145" r:id="rId72" xr:uid="{FB7F572E-5E22-467A-9132-4DD57D0DD7E0}"/>
    <hyperlink ref="O117" r:id="rId73" xr:uid="{9DA3EA61-90AE-4B48-AAEF-DC6C826529B8}"/>
    <hyperlink ref="O90" r:id="rId74" xr:uid="{D93317C9-FDEA-4F0F-AD33-84B593AACBF1}"/>
    <hyperlink ref="O108" r:id="rId75" xr:uid="{0D77AA5B-22F7-4256-9590-465F5C5EF9EB}"/>
    <hyperlink ref="O111" r:id="rId76" xr:uid="{29C64B10-304E-4EC2-A220-FF530EF6DF90}"/>
    <hyperlink ref="O141" r:id="rId77" xr:uid="{3D1FE207-4035-4F91-A77B-9F3F90D656A2}"/>
    <hyperlink ref="O142" r:id="rId78" xr:uid="{85B46730-3DFB-4314-8333-79DF7BEB93CE}"/>
    <hyperlink ref="O114" r:id="rId79" xr:uid="{D51315C6-0693-4366-800F-F12322F31469}"/>
    <hyperlink ref="O138" r:id="rId80" xr:uid="{7B767B27-AD01-4E5D-9C22-A0804F6B1445}"/>
    <hyperlink ref="O19" r:id="rId81" xr:uid="{B9967550-F95D-4E6D-A73A-741F7D041E12}"/>
    <hyperlink ref="O38" r:id="rId82" xr:uid="{AA6BA5D3-A689-40FC-B2C3-D3734E46025E}"/>
    <hyperlink ref="O42" r:id="rId83" xr:uid="{00997BD2-CFD0-44E5-9F83-A50E44B742A2}"/>
    <hyperlink ref="O46" r:id="rId84" xr:uid="{7157A34E-2193-4709-8FFF-88CBEB617049}"/>
    <hyperlink ref="O52" r:id="rId85" xr:uid="{1B550A44-2629-43DC-8692-93DE4BED0DD2}"/>
    <hyperlink ref="O55" r:id="rId86" xr:uid="{EE7F76BD-DACA-457A-9340-0A79CF2DFD04}"/>
    <hyperlink ref="O58" r:id="rId87" xr:uid="{8BC69A08-6AA3-4C3B-B198-56CEB4AF15E1}"/>
    <hyperlink ref="O61" r:id="rId88" xr:uid="{F112D7B3-B707-4AED-A3A8-91011B4D84C0}"/>
    <hyperlink ref="O28" r:id="rId89" xr:uid="{BA238C66-55A2-4154-AE97-8C37D34DF4E5}"/>
    <hyperlink ref="O22" r:id="rId90" xr:uid="{7A9028B4-FADD-4A72-9732-22E667A70FD6}"/>
    <hyperlink ref="O29" r:id="rId91" xr:uid="{4BD48946-F194-47B8-BE74-82C484C5CCEE}"/>
    <hyperlink ref="O25" r:id="rId92" xr:uid="{6F957916-3A94-4182-8B60-134DBB0C029F}"/>
    <hyperlink ref="O16" r:id="rId93" xr:uid="{96168F39-427B-4314-AD28-96133C007FB8}"/>
    <hyperlink ref="O32" r:id="rId94" xr:uid="{6879A379-CF44-4352-B082-C86467B36FC2}"/>
    <hyperlink ref="O35" r:id="rId95" xr:uid="{6644B31C-6857-460D-A13D-50E5F69BDCBE}"/>
    <hyperlink ref="O148" r:id="rId96" xr:uid="{4C477863-87E4-427F-8281-6D92A64FCF69}"/>
    <hyperlink ref="O169" r:id="rId97" xr:uid="{56C0894E-DB71-4381-AD70-85C974BF293D}"/>
    <hyperlink ref="O189" r:id="rId98" xr:uid="{486FABA9-527A-4CF4-AB17-773497CAFEB5}"/>
    <hyperlink ref="O232" r:id="rId99" xr:uid="{B41AB4DB-2F8C-4BEF-8690-17DCBDA652E8}"/>
    <hyperlink ref="O233" r:id="rId100" xr:uid="{753BA065-3C63-4FAF-99C5-DADD0771D93C}"/>
    <hyperlink ref="O234" r:id="rId101" xr:uid="{5A682A2C-8165-4C44-8DF5-6BBF6CB83AC3}"/>
  </hyperlinks>
  <pageMargins left="0.7" right="0.7" top="0.75" bottom="0.75" header="0.3" footer="0.3"/>
  <pageSetup paperSize="9" orientation="portrait" r:id="rId102"/>
  <drawing r:id="rId1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E5AA7-F6DE-4ED6-A0C3-506FE383EFD7}">
  <dimension ref="A1:R57"/>
  <sheetViews>
    <sheetView zoomScale="75" zoomScaleNormal="75" workbookViewId="0">
      <selection activeCell="S24" sqref="S24"/>
    </sheetView>
  </sheetViews>
  <sheetFormatPr baseColWidth="10" defaultRowHeight="15" x14ac:dyDescent="0.25"/>
  <cols>
    <col min="1" max="1" width="3.7109375" customWidth="1"/>
    <col min="2" max="17" width="11.7109375" customWidth="1"/>
    <col min="18" max="18" width="11.42578125" customWidth="1"/>
  </cols>
  <sheetData>
    <row r="1" spans="1:18" ht="18.75" x14ac:dyDescent="0.3">
      <c r="A1" s="781">
        <v>3</v>
      </c>
      <c r="B1" s="782">
        <f t="shared" ref="B1:Q1" ca="1" si="0">CELL("largeur",B1)</f>
        <v>11</v>
      </c>
      <c r="C1" s="782">
        <f t="shared" ca="1" si="0"/>
        <v>11</v>
      </c>
      <c r="D1" s="782">
        <f t="shared" ca="1" si="0"/>
        <v>11</v>
      </c>
      <c r="E1" s="782">
        <f t="shared" ca="1" si="0"/>
        <v>11</v>
      </c>
      <c r="F1" s="782">
        <f t="shared" ca="1" si="0"/>
        <v>11</v>
      </c>
      <c r="G1" s="782">
        <f t="shared" ca="1" si="0"/>
        <v>11</v>
      </c>
      <c r="H1" s="782">
        <f t="shared" ca="1" si="0"/>
        <v>11</v>
      </c>
      <c r="I1" s="782">
        <f t="shared" ca="1" si="0"/>
        <v>11</v>
      </c>
      <c r="J1" s="782">
        <f t="shared" ca="1" si="0"/>
        <v>11</v>
      </c>
      <c r="K1" s="782">
        <f t="shared" ca="1" si="0"/>
        <v>11</v>
      </c>
      <c r="L1" s="782">
        <f t="shared" ca="1" si="0"/>
        <v>11</v>
      </c>
      <c r="M1" s="782">
        <f t="shared" ca="1" si="0"/>
        <v>11</v>
      </c>
      <c r="N1" s="782">
        <f t="shared" ca="1" si="0"/>
        <v>11</v>
      </c>
      <c r="O1" s="782">
        <f t="shared" ca="1" si="0"/>
        <v>11</v>
      </c>
      <c r="P1" s="782">
        <f t="shared" ca="1" si="0"/>
        <v>11</v>
      </c>
      <c r="Q1" s="782">
        <f t="shared" ca="1" si="0"/>
        <v>11</v>
      </c>
      <c r="R1" s="783" t="s">
        <v>797</v>
      </c>
    </row>
    <row r="2" spans="1:18" ht="15" customHeight="1" x14ac:dyDescent="0.25">
      <c r="A2" s="1111" t="s">
        <v>798</v>
      </c>
      <c r="B2" s="1111"/>
      <c r="C2" s="1111"/>
      <c r="D2" s="1111"/>
      <c r="E2" s="1111"/>
      <c r="F2" s="1111"/>
      <c r="G2" s="1111"/>
      <c r="H2" s="1111"/>
      <c r="I2" s="1111"/>
      <c r="J2" s="1111"/>
      <c r="K2" s="1111"/>
      <c r="L2" s="1111"/>
      <c r="M2" s="1111"/>
      <c r="N2" s="1111"/>
      <c r="O2" s="1111"/>
      <c r="P2" s="1111"/>
      <c r="Q2" s="1111"/>
    </row>
    <row r="3" spans="1:18" ht="15" customHeight="1" x14ac:dyDescent="0.25">
      <c r="A3" s="1111"/>
      <c r="B3" s="1111"/>
      <c r="C3" s="1111"/>
      <c r="D3" s="1111"/>
      <c r="E3" s="1111"/>
      <c r="F3" s="1111"/>
      <c r="G3" s="1111"/>
      <c r="H3" s="1111"/>
      <c r="I3" s="1111"/>
      <c r="J3" s="1111"/>
      <c r="K3" s="1111"/>
      <c r="L3" s="1111"/>
      <c r="M3" s="1111"/>
      <c r="N3" s="1111"/>
      <c r="O3" s="1111"/>
      <c r="P3" s="1111"/>
      <c r="Q3" s="1111"/>
    </row>
    <row r="4" spans="1:18" ht="18.75" x14ac:dyDescent="0.25">
      <c r="A4" s="784"/>
      <c r="B4" s="784"/>
      <c r="C4" s="784"/>
      <c r="D4" s="784"/>
      <c r="E4" s="784"/>
      <c r="F4" s="784"/>
      <c r="G4" s="784"/>
      <c r="H4" s="784"/>
      <c r="I4" s="784"/>
      <c r="J4" s="784"/>
      <c r="K4" s="784"/>
      <c r="L4" s="784"/>
      <c r="M4" s="784"/>
      <c r="N4" s="784"/>
      <c r="O4" s="785"/>
      <c r="P4" s="786" t="str">
        <f ca="1">"Page "&amp;_xlfn.SHEET()&amp;" sur "&amp;_xlfn.SHEETS()</f>
        <v>Page 6 sur 11</v>
      </c>
      <c r="Q4" s="786"/>
    </row>
    <row r="6" spans="1:18" x14ac:dyDescent="0.25">
      <c r="B6" s="787"/>
      <c r="C6" s="788"/>
      <c r="D6" s="788"/>
      <c r="E6" s="788"/>
      <c r="F6" s="788"/>
      <c r="G6" s="788"/>
      <c r="H6" s="788"/>
      <c r="I6" s="788"/>
      <c r="J6" s="788"/>
      <c r="K6" s="788"/>
      <c r="L6" s="788"/>
      <c r="M6" s="788"/>
      <c r="N6" s="788"/>
      <c r="O6" s="788"/>
      <c r="P6" s="788"/>
      <c r="Q6" s="789"/>
    </row>
    <row r="7" spans="1:18" ht="23.25" x14ac:dyDescent="0.25">
      <c r="B7" s="790"/>
      <c r="C7" s="791" t="s">
        <v>799</v>
      </c>
      <c r="D7" s="792"/>
      <c r="E7" s="792"/>
      <c r="F7" s="792"/>
      <c r="G7" s="792"/>
      <c r="H7" s="792"/>
      <c r="I7" s="792"/>
      <c r="J7" s="792"/>
      <c r="K7" s="792"/>
      <c r="L7" s="792"/>
      <c r="M7" s="792"/>
      <c r="N7" s="792"/>
      <c r="O7" s="792"/>
      <c r="P7" s="792"/>
      <c r="Q7" s="793"/>
    </row>
    <row r="8" spans="1:18" ht="23.25" x14ac:dyDescent="0.25">
      <c r="B8" s="794"/>
      <c r="C8" s="795" t="s">
        <v>800</v>
      </c>
      <c r="D8" s="796"/>
      <c r="E8" s="796"/>
      <c r="F8" s="796"/>
      <c r="G8" s="796"/>
      <c r="H8" s="796"/>
      <c r="I8" s="796"/>
      <c r="J8" s="796"/>
      <c r="K8" s="796"/>
      <c r="L8" s="796"/>
      <c r="M8" s="796"/>
      <c r="N8" s="796"/>
      <c r="O8" s="796"/>
      <c r="P8" s="796"/>
      <c r="Q8" s="797"/>
    </row>
    <row r="9" spans="1:18" ht="23.25" x14ac:dyDescent="0.25">
      <c r="B9" s="794"/>
      <c r="C9" s="798" t="s">
        <v>737</v>
      </c>
      <c r="D9" s="799" t="s">
        <v>801</v>
      </c>
      <c r="E9" s="796"/>
      <c r="F9" s="796"/>
      <c r="G9" s="796"/>
      <c r="H9" s="796"/>
      <c r="I9" s="796"/>
      <c r="J9" s="796"/>
      <c r="K9" s="796"/>
      <c r="L9" s="796"/>
      <c r="M9" s="796"/>
      <c r="N9" s="796"/>
      <c r="O9" s="796"/>
      <c r="P9" s="796"/>
      <c r="Q9" s="797"/>
    </row>
    <row r="10" spans="1:18" ht="23.25" x14ac:dyDescent="0.25">
      <c r="B10" s="800"/>
      <c r="C10" s="791" t="s">
        <v>802</v>
      </c>
      <c r="D10" s="792"/>
      <c r="E10" s="792"/>
      <c r="F10" s="792"/>
      <c r="G10" s="792"/>
      <c r="H10" s="792"/>
      <c r="I10" s="792"/>
      <c r="J10" s="792"/>
      <c r="K10" s="792"/>
      <c r="L10" s="792"/>
      <c r="M10" s="792"/>
      <c r="N10" s="792"/>
      <c r="O10" s="792"/>
      <c r="P10" s="792"/>
      <c r="Q10" s="793"/>
    </row>
    <row r="11" spans="1:18" ht="23.25" x14ac:dyDescent="0.25">
      <c r="B11" s="801"/>
      <c r="C11" s="795" t="s">
        <v>803</v>
      </c>
      <c r="D11" s="796"/>
      <c r="E11" s="796"/>
      <c r="F11" s="796"/>
      <c r="G11" s="802"/>
      <c r="H11" s="796"/>
      <c r="I11" s="796"/>
      <c r="J11" s="796"/>
      <c r="K11" s="796"/>
      <c r="L11" s="802"/>
      <c r="M11" s="802"/>
      <c r="N11" s="796"/>
      <c r="O11" s="796"/>
      <c r="P11" s="796"/>
      <c r="Q11" s="803"/>
    </row>
    <row r="12" spans="1:18" ht="23.25" x14ac:dyDescent="0.25">
      <c r="B12" s="801"/>
      <c r="C12" s="795" t="s">
        <v>804</v>
      </c>
      <c r="D12" s="796"/>
      <c r="E12" s="796"/>
      <c r="F12" s="796"/>
      <c r="G12" s="802"/>
      <c r="H12" s="796"/>
      <c r="I12" s="796"/>
      <c r="J12" s="796"/>
      <c r="K12" s="796"/>
      <c r="L12" s="802"/>
      <c r="M12" s="802"/>
      <c r="N12" s="796"/>
      <c r="O12" s="796"/>
      <c r="P12" s="796"/>
      <c r="Q12" s="803"/>
    </row>
    <row r="13" spans="1:18" ht="23.25" x14ac:dyDescent="0.25">
      <c r="B13" s="804"/>
      <c r="C13" s="805" t="s">
        <v>805</v>
      </c>
      <c r="D13" s="806"/>
      <c r="E13" s="806"/>
      <c r="F13" s="806"/>
      <c r="G13" s="806"/>
      <c r="H13" s="806"/>
      <c r="I13" s="806"/>
      <c r="J13" s="806"/>
      <c r="K13" s="806"/>
      <c r="L13" s="806"/>
      <c r="M13" s="806"/>
      <c r="N13" s="806"/>
      <c r="O13" s="806"/>
      <c r="P13" s="806"/>
      <c r="Q13" s="807"/>
    </row>
    <row r="14" spans="1:18" ht="23.25" x14ac:dyDescent="0.25">
      <c r="B14" s="804"/>
      <c r="C14" s="805" t="s">
        <v>806</v>
      </c>
      <c r="D14" s="806"/>
      <c r="E14" s="806"/>
      <c r="F14" s="806"/>
      <c r="G14" s="808"/>
      <c r="H14" s="806"/>
      <c r="I14" s="806"/>
      <c r="J14" s="806"/>
      <c r="K14" s="806"/>
      <c r="L14" s="808"/>
      <c r="M14" s="808"/>
      <c r="N14" s="806"/>
      <c r="O14" s="806"/>
      <c r="P14" s="806"/>
      <c r="Q14" s="809"/>
    </row>
    <row r="15" spans="1:18" ht="23.25" x14ac:dyDescent="0.25">
      <c r="B15" s="804"/>
      <c r="C15" s="805" t="s">
        <v>807</v>
      </c>
      <c r="D15" s="806"/>
      <c r="E15" s="806"/>
      <c r="F15" s="806"/>
      <c r="G15" s="808"/>
      <c r="H15" s="806"/>
      <c r="I15" s="806"/>
      <c r="J15" s="806"/>
      <c r="K15" s="806"/>
      <c r="L15" s="808"/>
      <c r="M15" s="808"/>
      <c r="N15" s="806"/>
      <c r="O15" s="806"/>
      <c r="P15" s="806"/>
      <c r="Q15" s="809"/>
    </row>
    <row r="16" spans="1:18" ht="23.25" x14ac:dyDescent="0.25">
      <c r="B16" s="810"/>
      <c r="C16" s="811" t="s">
        <v>808</v>
      </c>
      <c r="D16" s="812"/>
      <c r="E16" s="812"/>
      <c r="F16" s="812"/>
      <c r="G16" s="812"/>
      <c r="H16" s="812"/>
      <c r="I16" s="812"/>
      <c r="J16" s="812"/>
      <c r="K16" s="812"/>
      <c r="L16" s="812"/>
      <c r="M16" s="812"/>
      <c r="N16" s="812"/>
      <c r="O16" s="812"/>
      <c r="P16" s="812"/>
      <c r="Q16" s="813"/>
    </row>
    <row r="17" spans="2:17" ht="23.25" x14ac:dyDescent="0.25">
      <c r="B17" s="810"/>
      <c r="C17" s="811" t="s">
        <v>809</v>
      </c>
      <c r="D17" s="812"/>
      <c r="E17" s="812"/>
      <c r="F17" s="812"/>
      <c r="G17" s="812"/>
      <c r="H17" s="812"/>
      <c r="I17" s="812"/>
      <c r="J17" s="812"/>
      <c r="K17" s="812"/>
      <c r="L17" s="812"/>
      <c r="M17" s="812"/>
      <c r="N17" s="812"/>
      <c r="O17" s="812"/>
      <c r="P17" s="812"/>
      <c r="Q17" s="813"/>
    </row>
    <row r="18" spans="2:17" ht="23.25" x14ac:dyDescent="0.25">
      <c r="B18" s="810"/>
      <c r="C18" s="811" t="s">
        <v>810</v>
      </c>
      <c r="D18" s="812"/>
      <c r="E18" s="812"/>
      <c r="F18" s="812"/>
      <c r="G18" s="812"/>
      <c r="H18" s="812"/>
      <c r="I18" s="812"/>
      <c r="J18" s="812"/>
      <c r="K18" s="812"/>
      <c r="L18" s="812"/>
      <c r="M18" s="812"/>
      <c r="N18" s="812"/>
      <c r="O18" s="812"/>
      <c r="P18" s="812"/>
      <c r="Q18" s="813"/>
    </row>
    <row r="19" spans="2:17" ht="23.25" x14ac:dyDescent="0.25">
      <c r="B19" s="810"/>
      <c r="C19" s="811" t="s">
        <v>811</v>
      </c>
      <c r="D19" s="812"/>
      <c r="E19" s="812"/>
      <c r="F19" s="812"/>
      <c r="G19" s="812"/>
      <c r="H19" s="812"/>
      <c r="I19" s="812"/>
      <c r="J19" s="812"/>
      <c r="K19" s="812"/>
      <c r="L19" s="812"/>
      <c r="M19" s="812"/>
      <c r="N19" s="812"/>
      <c r="O19" s="812"/>
      <c r="P19" s="812"/>
      <c r="Q19" s="813"/>
    </row>
    <row r="20" spans="2:17" ht="23.25" x14ac:dyDescent="0.25">
      <c r="B20" s="810"/>
      <c r="C20" s="811" t="s">
        <v>812</v>
      </c>
      <c r="D20" s="812"/>
      <c r="E20" s="812"/>
      <c r="F20" s="812"/>
      <c r="G20" s="814"/>
      <c r="H20" s="812"/>
      <c r="I20" s="812"/>
      <c r="J20" s="812"/>
      <c r="K20" s="812"/>
      <c r="L20" s="814"/>
      <c r="M20" s="814"/>
      <c r="N20" s="812"/>
      <c r="O20" s="812"/>
      <c r="P20" s="812"/>
      <c r="Q20" s="815"/>
    </row>
    <row r="21" spans="2:17" ht="23.25" x14ac:dyDescent="0.25">
      <c r="B21" s="810"/>
      <c r="C21" s="816" t="s">
        <v>813</v>
      </c>
      <c r="D21" s="817"/>
      <c r="E21" s="818"/>
      <c r="F21" s="818"/>
      <c r="G21" s="818"/>
      <c r="H21" s="818"/>
      <c r="I21" s="818"/>
      <c r="J21" s="818"/>
      <c r="K21" s="818"/>
      <c r="L21" s="818"/>
      <c r="M21" s="818"/>
      <c r="N21" s="818"/>
      <c r="O21" s="818"/>
      <c r="P21" s="818"/>
      <c r="Q21" s="819"/>
    </row>
    <row r="22" spans="2:17" ht="23.25" x14ac:dyDescent="0.25">
      <c r="B22" s="810"/>
      <c r="C22" s="816" t="s">
        <v>814</v>
      </c>
      <c r="D22" s="817"/>
      <c r="E22" s="818"/>
      <c r="F22" s="818"/>
      <c r="G22" s="818"/>
      <c r="H22" s="818"/>
      <c r="I22" s="818"/>
      <c r="J22" s="818"/>
      <c r="K22" s="818"/>
      <c r="L22" s="818"/>
      <c r="M22" s="818"/>
      <c r="N22" s="818"/>
      <c r="O22" s="818"/>
      <c r="P22" s="818"/>
      <c r="Q22" s="819"/>
    </row>
    <row r="23" spans="2:17" ht="23.25" x14ac:dyDescent="0.25">
      <c r="B23" s="810"/>
      <c r="C23" s="820"/>
      <c r="D23" s="303"/>
      <c r="E23" s="303"/>
      <c r="F23" s="303"/>
      <c r="G23" s="303"/>
      <c r="H23" s="303"/>
      <c r="I23" s="303"/>
      <c r="J23" s="303"/>
      <c r="K23" s="310"/>
      <c r="N23" s="310"/>
      <c r="O23" s="821" t="s">
        <v>815</v>
      </c>
      <c r="P23" s="822" t="s">
        <v>0</v>
      </c>
      <c r="Q23" s="823" t="s">
        <v>0</v>
      </c>
    </row>
    <row r="24" spans="2:17" ht="21" x14ac:dyDescent="0.25">
      <c r="B24" s="801"/>
      <c r="C24" s="1112" t="s">
        <v>816</v>
      </c>
      <c r="D24" s="824" t="s">
        <v>817</v>
      </c>
      <c r="E24" s="802"/>
      <c r="F24" s="802"/>
      <c r="G24" s="802"/>
      <c r="H24" s="802"/>
      <c r="I24" s="802"/>
      <c r="J24" s="802"/>
      <c r="K24" s="802"/>
      <c r="L24" s="802"/>
      <c r="M24" s="802"/>
      <c r="N24" s="802"/>
      <c r="O24" s="802"/>
      <c r="P24" s="802"/>
      <c r="Q24" s="803"/>
    </row>
    <row r="25" spans="2:17" ht="21" x14ac:dyDescent="0.25">
      <c r="B25" s="801"/>
      <c r="C25" s="1112"/>
      <c r="D25" s="824" t="s">
        <v>818</v>
      </c>
      <c r="E25" s="802"/>
      <c r="F25" s="802"/>
      <c r="G25" s="802"/>
      <c r="H25" s="802"/>
      <c r="I25" s="802"/>
      <c r="J25" s="802"/>
      <c r="K25" s="802"/>
      <c r="L25" s="802"/>
      <c r="M25" s="802"/>
      <c r="N25" s="802"/>
      <c r="O25" s="802"/>
      <c r="P25" s="802"/>
      <c r="Q25" s="803"/>
    </row>
    <row r="26" spans="2:17" ht="21" x14ac:dyDescent="0.25">
      <c r="B26" s="801"/>
      <c r="C26" s="1112"/>
      <c r="D26" s="824" t="s">
        <v>819</v>
      </c>
      <c r="E26" s="802"/>
      <c r="F26" s="802"/>
      <c r="G26" s="802"/>
      <c r="H26" s="802"/>
      <c r="I26" s="802"/>
      <c r="J26" s="802"/>
      <c r="K26" s="802"/>
      <c r="L26" s="802"/>
      <c r="M26" s="802"/>
      <c r="N26" s="802"/>
      <c r="O26" s="802"/>
      <c r="P26" s="802"/>
      <c r="Q26" s="803"/>
    </row>
    <row r="27" spans="2:17" ht="21" x14ac:dyDescent="0.25">
      <c r="B27" s="801"/>
      <c r="C27" s="1112"/>
      <c r="D27" s="824" t="s">
        <v>820</v>
      </c>
      <c r="E27" s="802"/>
      <c r="F27" s="802"/>
      <c r="G27" s="802"/>
      <c r="H27" s="802"/>
      <c r="I27" s="802"/>
      <c r="J27" s="802"/>
      <c r="K27" s="802"/>
      <c r="L27" s="802"/>
      <c r="M27" s="802"/>
      <c r="N27" s="802"/>
      <c r="O27" s="802"/>
      <c r="P27" s="802"/>
      <c r="Q27" s="803"/>
    </row>
    <row r="28" spans="2:17" ht="23.25" x14ac:dyDescent="0.25">
      <c r="B28" s="801"/>
      <c r="C28" s="795"/>
      <c r="D28" s="796"/>
      <c r="E28" s="802"/>
      <c r="F28" s="802"/>
      <c r="G28" s="802"/>
      <c r="H28" s="802"/>
      <c r="I28" s="802"/>
      <c r="J28" s="802"/>
      <c r="K28" s="802"/>
      <c r="L28" s="802"/>
      <c r="M28" s="802"/>
      <c r="N28" s="802"/>
      <c r="O28" s="802"/>
      <c r="P28" s="802"/>
      <c r="Q28" s="803"/>
    </row>
    <row r="29" spans="2:17" ht="23.25" x14ac:dyDescent="0.25">
      <c r="B29" s="801"/>
      <c r="C29" s="795" t="s">
        <v>821</v>
      </c>
      <c r="D29" s="796"/>
      <c r="E29" s="802"/>
      <c r="F29" s="802"/>
      <c r="G29" s="802"/>
      <c r="H29" s="802"/>
      <c r="I29" s="802"/>
      <c r="J29" s="802"/>
      <c r="K29" s="802"/>
      <c r="L29" s="802"/>
      <c r="M29" s="802"/>
      <c r="N29" s="802"/>
      <c r="O29" s="802"/>
      <c r="P29" s="802"/>
      <c r="Q29" s="803"/>
    </row>
    <row r="30" spans="2:17" ht="23.25" x14ac:dyDescent="0.25">
      <c r="B30" s="801"/>
      <c r="C30" s="795" t="s">
        <v>822</v>
      </c>
      <c r="D30" s="796"/>
      <c r="E30" s="802"/>
      <c r="F30" s="802"/>
      <c r="G30" s="802"/>
      <c r="H30" s="802"/>
      <c r="I30" s="802"/>
      <c r="J30" s="802"/>
      <c r="K30" s="802"/>
      <c r="L30" s="802"/>
      <c r="M30" s="802"/>
      <c r="N30" s="802"/>
      <c r="O30" s="802"/>
      <c r="P30" s="802"/>
      <c r="Q30" s="803"/>
    </row>
    <row r="31" spans="2:17" ht="23.25" x14ac:dyDescent="0.35">
      <c r="B31" s="825"/>
      <c r="C31" s="826" t="s">
        <v>823</v>
      </c>
      <c r="D31" s="802"/>
      <c r="E31" s="802"/>
      <c r="F31" s="802"/>
      <c r="G31" s="802"/>
      <c r="H31" s="802"/>
      <c r="I31" s="802"/>
      <c r="J31" s="802"/>
      <c r="K31" s="802"/>
      <c r="L31" s="802"/>
      <c r="M31" s="802"/>
      <c r="N31" s="802"/>
      <c r="O31" s="802"/>
      <c r="P31" s="802"/>
      <c r="Q31" s="803"/>
    </row>
    <row r="32" spans="2:17" ht="18.75" x14ac:dyDescent="0.25">
      <c r="B32" s="827"/>
      <c r="C32" s="828" t="s">
        <v>824</v>
      </c>
      <c r="D32" s="828"/>
      <c r="E32" s="828"/>
      <c r="F32" s="828"/>
      <c r="G32" s="828"/>
      <c r="H32" s="828"/>
      <c r="I32" s="828"/>
      <c r="J32" s="828"/>
      <c r="K32" s="828"/>
      <c r="L32" s="828"/>
      <c r="M32" s="828"/>
      <c r="N32" s="828"/>
      <c r="O32" s="828"/>
      <c r="P32" s="828"/>
      <c r="Q32" s="829"/>
    </row>
    <row r="34" ht="21" customHeight="1" x14ac:dyDescent="0.25"/>
    <row r="51" ht="21" customHeight="1" x14ac:dyDescent="0.25"/>
    <row r="53" ht="21" customHeight="1" x14ac:dyDescent="0.25"/>
    <row r="55" ht="21" customHeight="1" x14ac:dyDescent="0.25"/>
    <row r="57" ht="21" customHeight="1" x14ac:dyDescent="0.25"/>
  </sheetData>
  <mergeCells count="2">
    <mergeCell ref="A2:Q3"/>
    <mergeCell ref="C24:C27"/>
  </mergeCells>
  <hyperlinks>
    <hyperlink ref="D9" r:id="rId1" xr:uid="{24A64987-C174-4367-BDFE-DCE51CA38F28}"/>
    <hyperlink ref="D24" r:id="rId2" xr:uid="{45A2F82F-2E92-4C12-96DB-1C58A1760471}"/>
    <hyperlink ref="D25" r:id="rId3" xr:uid="{80BC3CA3-6C1F-401B-B8E4-94E04FF2D344}"/>
    <hyperlink ref="D26" r:id="rId4" xr:uid="{BA7D98DD-21CC-4EF3-86A3-041E4F04CA19}"/>
    <hyperlink ref="D27" r:id="rId5" xr:uid="{2E806F7C-9827-479A-BD7C-7ED29317FF58}"/>
  </hyperlinks>
  <pageMargins left="0.7" right="0.7" top="0.75" bottom="0.75" header="0.3" footer="0.3"/>
  <pageSetup paperSize="9" orientation="portrait" r:id="rId6"/>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52523-E1EC-41C8-B9ED-95CEAF877BEF}">
  <dimension ref="A2:U64"/>
  <sheetViews>
    <sheetView zoomScaleNormal="100" workbookViewId="0">
      <selection activeCell="T17" sqref="T17"/>
    </sheetView>
  </sheetViews>
  <sheetFormatPr baseColWidth="10" defaultRowHeight="15.75" x14ac:dyDescent="0.25"/>
  <cols>
    <col min="1" max="16384" width="11.42578125" style="739"/>
  </cols>
  <sheetData>
    <row r="2" spans="1:17" s="726" customFormat="1" ht="33.75" x14ac:dyDescent="0.5">
      <c r="A2" s="395">
        <f>(ROW())</f>
        <v>2</v>
      </c>
      <c r="B2" s="1113" t="s">
        <v>391</v>
      </c>
      <c r="C2" s="1113"/>
      <c r="D2" s="1113"/>
      <c r="E2" s="1113"/>
      <c r="F2" s="1113"/>
      <c r="G2" s="1113"/>
      <c r="H2" s="1113"/>
      <c r="I2" s="1113"/>
      <c r="J2" s="1113"/>
      <c r="K2" s="1113"/>
      <c r="L2" s="1113"/>
      <c r="M2" s="1113"/>
      <c r="N2" s="1113"/>
      <c r="O2" s="1113"/>
      <c r="P2" s="1113"/>
      <c r="Q2" s="1113"/>
    </row>
    <row r="3" spans="1:17" s="726" customFormat="1" ht="15" x14ac:dyDescent="0.25">
      <c r="A3" s="727"/>
      <c r="B3" s="728"/>
      <c r="C3" s="729"/>
      <c r="D3" s="729"/>
      <c r="E3" s="729"/>
      <c r="F3" s="729"/>
      <c r="G3" s="729"/>
      <c r="H3" s="729"/>
      <c r="I3" s="729"/>
      <c r="J3" s="730"/>
      <c r="K3" s="728"/>
      <c r="L3" s="728"/>
      <c r="M3" s="727"/>
      <c r="N3" s="727"/>
      <c r="O3" s="727"/>
      <c r="P3" s="727"/>
      <c r="Q3" s="727"/>
    </row>
    <row r="4" spans="1:17" s="726" customFormat="1" ht="27" customHeight="1" x14ac:dyDescent="0.25">
      <c r="A4" s="731" t="s">
        <v>0</v>
      </c>
      <c r="B4" s="1114" t="s">
        <v>392</v>
      </c>
      <c r="C4" s="1114"/>
      <c r="D4" s="1114"/>
      <c r="E4" s="1114"/>
      <c r="F4" s="1114"/>
      <c r="G4" s="1114"/>
      <c r="H4" s="1114"/>
      <c r="I4" s="1114"/>
      <c r="J4" s="1114"/>
      <c r="K4" s="1114"/>
      <c r="L4" s="1114"/>
      <c r="M4" s="1114"/>
      <c r="N4" s="1114"/>
      <c r="O4" s="1114"/>
      <c r="P4" s="1114"/>
      <c r="Q4" s="1114"/>
    </row>
    <row r="5" spans="1:17" s="726" customFormat="1" ht="27" customHeight="1" x14ac:dyDescent="0.25">
      <c r="A5" s="396"/>
      <c r="B5" s="1114"/>
      <c r="C5" s="1114"/>
      <c r="D5" s="1114"/>
      <c r="E5" s="1114"/>
      <c r="F5" s="1114"/>
      <c r="G5" s="1114"/>
      <c r="H5" s="1114"/>
      <c r="I5" s="1114"/>
      <c r="J5" s="1114"/>
      <c r="K5" s="1114"/>
      <c r="L5" s="1114"/>
      <c r="M5" s="1114"/>
      <c r="N5" s="1114"/>
      <c r="O5" s="1114"/>
      <c r="P5" s="1114"/>
      <c r="Q5" s="1114"/>
    </row>
    <row r="6" spans="1:17" s="726" customFormat="1" ht="15" x14ac:dyDescent="0.25">
      <c r="A6" s="727"/>
      <c r="B6" s="728"/>
      <c r="C6" s="729"/>
      <c r="D6" s="729"/>
      <c r="E6" s="729"/>
      <c r="F6" s="729"/>
      <c r="G6" s="729"/>
      <c r="H6" s="729"/>
      <c r="I6" s="729"/>
      <c r="J6" s="730"/>
      <c r="K6" s="728"/>
      <c r="L6" s="728"/>
      <c r="M6" s="727"/>
      <c r="N6" s="727"/>
      <c r="O6" s="727"/>
      <c r="P6" s="727"/>
      <c r="Q6" s="727"/>
    </row>
    <row r="7" spans="1:17" s="726" customFormat="1" ht="15" customHeight="1" x14ac:dyDescent="0.25">
      <c r="A7" s="727"/>
      <c r="B7" s="397" t="s">
        <v>393</v>
      </c>
      <c r="C7" s="397"/>
      <c r="D7" s="729"/>
      <c r="E7" s="729"/>
      <c r="F7" s="727"/>
      <c r="G7" s="727"/>
      <c r="H7" s="398"/>
      <c r="I7" s="398"/>
      <c r="J7" s="397" t="s">
        <v>394</v>
      </c>
      <c r="K7" s="397"/>
      <c r="L7" s="728"/>
      <c r="M7" s="727"/>
      <c r="N7" s="727"/>
      <c r="O7" s="727"/>
      <c r="P7" s="727"/>
      <c r="Q7" s="727"/>
    </row>
    <row r="8" spans="1:17" s="726" customFormat="1" ht="15" customHeight="1" x14ac:dyDescent="0.25">
      <c r="A8" s="727"/>
      <c r="B8" s="399" t="str">
        <f>B18</f>
        <v>B18</v>
      </c>
      <c r="C8" s="732" t="s">
        <v>395</v>
      </c>
      <c r="D8" s="729"/>
      <c r="E8" s="729"/>
      <c r="F8" s="727"/>
      <c r="G8" s="727"/>
      <c r="H8" s="398"/>
      <c r="I8" s="398"/>
      <c r="J8" s="399" t="str">
        <f>M30</f>
        <v>M30</v>
      </c>
      <c r="K8" s="732" t="s">
        <v>395</v>
      </c>
      <c r="L8" s="728"/>
      <c r="M8" s="727"/>
      <c r="N8" s="727"/>
      <c r="O8" s="727"/>
      <c r="P8" s="727"/>
      <c r="Q8" s="727"/>
    </row>
    <row r="9" spans="1:17" s="726" customFormat="1" ht="15" customHeight="1" x14ac:dyDescent="0.25">
      <c r="A9" s="727"/>
      <c r="B9" s="733"/>
      <c r="C9" s="729"/>
      <c r="D9" s="729"/>
      <c r="E9" s="729"/>
      <c r="F9" s="727"/>
      <c r="G9" s="727"/>
      <c r="H9" s="398"/>
      <c r="I9" s="398"/>
      <c r="J9" s="733"/>
      <c r="K9" s="729"/>
      <c r="L9" s="728"/>
      <c r="M9" s="727"/>
      <c r="N9" s="727"/>
      <c r="O9" s="727"/>
      <c r="P9" s="727"/>
      <c r="Q9" s="727"/>
    </row>
    <row r="10" spans="1:17" s="726" customFormat="1" ht="15" customHeight="1" x14ac:dyDescent="0.25">
      <c r="A10" s="727"/>
      <c r="B10" s="397" t="s">
        <v>396</v>
      </c>
      <c r="C10" s="397"/>
      <c r="D10" s="729"/>
      <c r="E10" s="729"/>
      <c r="F10" s="727"/>
      <c r="G10" s="727"/>
      <c r="H10" s="398"/>
      <c r="I10" s="398"/>
      <c r="J10" s="397" t="s">
        <v>391</v>
      </c>
      <c r="K10" s="397"/>
      <c r="L10" s="728"/>
      <c r="M10" s="727"/>
      <c r="N10" s="727"/>
      <c r="O10" s="727"/>
      <c r="P10" s="727"/>
      <c r="Q10" s="727"/>
    </row>
    <row r="11" spans="1:17" s="726" customFormat="1" ht="15" customHeight="1" x14ac:dyDescent="0.25">
      <c r="A11" s="727"/>
      <c r="B11" s="399" t="str">
        <f>J18</f>
        <v>J18</v>
      </c>
      <c r="C11" s="732" t="s">
        <v>395</v>
      </c>
      <c r="D11" s="729"/>
      <c r="E11" s="729"/>
      <c r="F11" s="727"/>
      <c r="G11" s="727"/>
      <c r="H11" s="398"/>
      <c r="I11" s="398"/>
      <c r="J11" s="399" t="str">
        <f>B53</f>
        <v>B53</v>
      </c>
      <c r="K11" s="732" t="s">
        <v>395</v>
      </c>
      <c r="L11" s="728"/>
      <c r="M11" s="727"/>
      <c r="N11" s="727"/>
      <c r="O11" s="727"/>
      <c r="P11" s="727"/>
      <c r="Q11" s="727"/>
    </row>
    <row r="12" spans="1:17" s="726" customFormat="1" ht="15" customHeight="1" x14ac:dyDescent="0.25">
      <c r="A12" s="727"/>
      <c r="B12" s="733"/>
      <c r="C12" s="729"/>
      <c r="D12" s="729"/>
      <c r="E12" s="729"/>
      <c r="F12" s="727"/>
      <c r="G12" s="727"/>
      <c r="H12" s="398"/>
      <c r="I12" s="398"/>
      <c r="J12" s="733"/>
      <c r="K12" s="729"/>
      <c r="L12" s="728"/>
      <c r="M12" s="727"/>
      <c r="N12" s="727"/>
      <c r="O12" s="727"/>
      <c r="P12" s="727"/>
      <c r="Q12" s="727"/>
    </row>
    <row r="13" spans="1:17" s="726" customFormat="1" ht="15" customHeight="1" x14ac:dyDescent="0.25">
      <c r="A13" s="727"/>
      <c r="B13" s="397" t="s">
        <v>397</v>
      </c>
      <c r="C13" s="397"/>
      <c r="D13" s="729"/>
      <c r="E13" s="729"/>
      <c r="F13" s="727"/>
      <c r="G13" s="727"/>
      <c r="H13" s="398"/>
      <c r="I13" s="398"/>
      <c r="J13" s="397" t="s">
        <v>398</v>
      </c>
      <c r="K13" s="397"/>
      <c r="L13" s="728"/>
      <c r="M13" s="727"/>
      <c r="N13" s="727"/>
      <c r="O13" s="727"/>
      <c r="P13" s="727"/>
      <c r="Q13" s="727"/>
    </row>
    <row r="14" spans="1:17" s="726" customFormat="1" ht="15" customHeight="1" x14ac:dyDescent="0.25">
      <c r="A14" s="727"/>
      <c r="B14" s="399" t="str">
        <f>G30</f>
        <v>G30</v>
      </c>
      <c r="C14" s="732" t="s">
        <v>395</v>
      </c>
      <c r="D14" s="729"/>
      <c r="E14" s="729"/>
      <c r="F14" s="727"/>
      <c r="G14" s="727"/>
      <c r="H14" s="398"/>
      <c r="I14" s="398"/>
      <c r="J14" s="399" t="str">
        <f>K53</f>
        <v>K53</v>
      </c>
      <c r="K14" s="732" t="s">
        <v>395</v>
      </c>
      <c r="L14" s="728"/>
      <c r="M14" s="727"/>
      <c r="N14" s="727"/>
      <c r="O14" s="727"/>
      <c r="P14" s="727"/>
      <c r="Q14" s="727"/>
    </row>
    <row r="15" spans="1:17" s="726" customFormat="1" ht="15" customHeight="1" x14ac:dyDescent="0.25">
      <c r="A15" s="727"/>
      <c r="B15" s="728"/>
      <c r="C15" s="729"/>
      <c r="D15" s="729"/>
      <c r="E15" s="729"/>
      <c r="F15" s="727"/>
      <c r="G15" s="727"/>
      <c r="H15" s="398"/>
      <c r="I15" s="398"/>
      <c r="J15" s="730"/>
      <c r="K15" s="728"/>
      <c r="L15" s="728"/>
      <c r="M15" s="727"/>
      <c r="N15" s="727"/>
      <c r="O15" s="727"/>
      <c r="P15" s="727"/>
      <c r="Q15" s="727"/>
    </row>
    <row r="16" spans="1:17" s="726" customFormat="1" thickBot="1" x14ac:dyDescent="0.3">
      <c r="A16" s="727"/>
      <c r="B16" s="728"/>
      <c r="C16" s="729"/>
      <c r="D16" s="729"/>
      <c r="E16" s="729"/>
      <c r="F16" s="729"/>
      <c r="G16" s="729"/>
      <c r="H16" s="729"/>
      <c r="I16" s="729"/>
      <c r="J16" s="728"/>
      <c r="K16" s="728"/>
      <c r="L16" s="728"/>
      <c r="M16" s="727"/>
      <c r="N16" s="727"/>
      <c r="O16" s="727"/>
      <c r="P16" s="727"/>
      <c r="Q16" s="727"/>
    </row>
    <row r="17" spans="1:21" s="726" customFormat="1" x14ac:dyDescent="0.25">
      <c r="A17" s="734" t="s">
        <v>0</v>
      </c>
      <c r="B17" s="1115" t="s">
        <v>393</v>
      </c>
      <c r="C17" s="1116"/>
      <c r="D17" s="1116"/>
      <c r="E17" s="1116"/>
      <c r="F17" s="1116"/>
      <c r="G17" s="1117"/>
      <c r="H17" s="729"/>
      <c r="I17" s="734" t="s">
        <v>0</v>
      </c>
      <c r="J17" s="1115" t="s">
        <v>396</v>
      </c>
      <c r="K17" s="1116"/>
      <c r="L17" s="1116"/>
      <c r="M17" s="1116"/>
      <c r="N17" s="1116"/>
      <c r="O17" s="1117"/>
      <c r="P17" s="727"/>
      <c r="Q17" s="727"/>
    </row>
    <row r="18" spans="1:21" s="726" customFormat="1" ht="18.75" x14ac:dyDescent="0.25">
      <c r="A18" s="1118" t="str">
        <f>B17</f>
        <v>conversion : volume Centilitres / poids</v>
      </c>
      <c r="B18" s="735" t="str">
        <f>ADDRESS(ROW(),COLUMN(),4)</f>
        <v>B18</v>
      </c>
      <c r="C18" s="400" t="s">
        <v>395</v>
      </c>
      <c r="D18" s="736"/>
      <c r="E18" s="401"/>
      <c r="F18" s="737"/>
      <c r="G18" s="738"/>
      <c r="H18" s="739"/>
      <c r="I18" s="1118" t="str">
        <f>J17</f>
        <v>conversion : volume Décilitres / poids</v>
      </c>
      <c r="J18" s="735" t="str">
        <f>ADDRESS(ROW(),COLUMN(),4)</f>
        <v>J18</v>
      </c>
      <c r="K18" s="400" t="s">
        <v>395</v>
      </c>
      <c r="L18" s="736"/>
      <c r="M18" s="401"/>
      <c r="N18" s="737"/>
      <c r="O18" s="738"/>
      <c r="P18" s="727"/>
      <c r="Q18" s="727"/>
    </row>
    <row r="19" spans="1:21" s="726" customFormat="1" ht="15" customHeight="1" x14ac:dyDescent="0.25">
      <c r="A19" s="1118"/>
      <c r="B19" s="1119" t="s">
        <v>399</v>
      </c>
      <c r="C19" s="1120"/>
      <c r="D19" s="402" t="s">
        <v>400</v>
      </c>
      <c r="E19" s="740" t="s">
        <v>401</v>
      </c>
      <c r="F19" s="1121" t="s">
        <v>402</v>
      </c>
      <c r="G19" s="1122"/>
      <c r="H19" s="729"/>
      <c r="I19" s="1118"/>
      <c r="J19" s="1119" t="s">
        <v>399</v>
      </c>
      <c r="K19" s="1120"/>
      <c r="L19" s="402" t="s">
        <v>400</v>
      </c>
      <c r="M19" s="740" t="s">
        <v>401</v>
      </c>
      <c r="N19" s="1121" t="s">
        <v>402</v>
      </c>
      <c r="O19" s="1122"/>
      <c r="P19" s="727"/>
      <c r="Q19" s="727"/>
    </row>
    <row r="20" spans="1:21" s="726" customFormat="1" ht="15" customHeight="1" x14ac:dyDescent="0.25">
      <c r="A20" s="1118"/>
      <c r="B20" s="1123">
        <v>20</v>
      </c>
      <c r="C20" s="1124">
        <f>B20/100</f>
        <v>0.2</v>
      </c>
      <c r="D20" s="403" t="s">
        <v>403</v>
      </c>
      <c r="E20" s="741">
        <v>1</v>
      </c>
      <c r="F20" s="742">
        <f>(B20*E20)*10</f>
        <v>200</v>
      </c>
      <c r="G20" s="743">
        <f>F20/1000</f>
        <v>0.2</v>
      </c>
      <c r="H20" s="729"/>
      <c r="I20" s="1118"/>
      <c r="J20" s="1125">
        <v>10</v>
      </c>
      <c r="K20" s="1124">
        <f>J20/10</f>
        <v>1</v>
      </c>
      <c r="L20" s="403" t="s">
        <v>403</v>
      </c>
      <c r="M20" s="741">
        <v>1</v>
      </c>
      <c r="N20" s="742">
        <f>(J20*M20)*100</f>
        <v>1000</v>
      </c>
      <c r="O20" s="743">
        <f>N20/1000</f>
        <v>1</v>
      </c>
      <c r="P20" s="727"/>
      <c r="Q20" s="727"/>
    </row>
    <row r="21" spans="1:21" s="726" customFormat="1" ht="15" customHeight="1" x14ac:dyDescent="0.25">
      <c r="A21" s="1118"/>
      <c r="B21" s="1123"/>
      <c r="C21" s="1124"/>
      <c r="D21" s="403" t="s">
        <v>404</v>
      </c>
      <c r="E21" s="741">
        <v>1.03</v>
      </c>
      <c r="F21" s="742">
        <f>(B20*E21)*10</f>
        <v>206</v>
      </c>
      <c r="G21" s="743">
        <f>F21/1000</f>
        <v>0.20599999999999999</v>
      </c>
      <c r="H21" s="729"/>
      <c r="I21" s="1118"/>
      <c r="J21" s="1125"/>
      <c r="K21" s="1124"/>
      <c r="L21" s="403" t="s">
        <v>404</v>
      </c>
      <c r="M21" s="741">
        <v>1.03</v>
      </c>
      <c r="N21" s="742">
        <f>(J20*M21)*100</f>
        <v>1030</v>
      </c>
      <c r="O21" s="743">
        <f>N21/1000</f>
        <v>1.03</v>
      </c>
      <c r="P21" s="727"/>
      <c r="Q21" s="727"/>
    </row>
    <row r="22" spans="1:21" s="726" customFormat="1" ht="15" customHeight="1" x14ac:dyDescent="0.25">
      <c r="A22" s="1118"/>
      <c r="B22" s="1123"/>
      <c r="C22" s="1124"/>
      <c r="D22" s="403" t="s">
        <v>405</v>
      </c>
      <c r="E22" s="741">
        <v>1.0149999999999999</v>
      </c>
      <c r="F22" s="742">
        <f>(E22*B20)*10</f>
        <v>202.99999999999997</v>
      </c>
      <c r="G22" s="743">
        <f>F22/1000</f>
        <v>0.20299999999999996</v>
      </c>
      <c r="H22" s="729"/>
      <c r="I22" s="1118"/>
      <c r="J22" s="1125"/>
      <c r="K22" s="1124"/>
      <c r="L22" s="403" t="s">
        <v>405</v>
      </c>
      <c r="M22" s="741">
        <v>1.0149999999999999</v>
      </c>
      <c r="N22" s="742">
        <f>(M22*J20)*100</f>
        <v>1014.9999999999999</v>
      </c>
      <c r="O22" s="743">
        <f>N22/1000</f>
        <v>1.0149999999999999</v>
      </c>
      <c r="P22" s="727"/>
      <c r="Q22" s="727"/>
    </row>
    <row r="23" spans="1:21" s="726" customFormat="1" ht="15.75" customHeight="1" x14ac:dyDescent="0.25">
      <c r="A23" s="1118"/>
      <c r="B23" s="1123"/>
      <c r="C23" s="1124"/>
      <c r="D23" s="403" t="s">
        <v>406</v>
      </c>
      <c r="E23" s="741">
        <v>0.92</v>
      </c>
      <c r="F23" s="742">
        <f>(E23*B20)*10</f>
        <v>184.00000000000003</v>
      </c>
      <c r="G23" s="743">
        <f>F23/1000</f>
        <v>0.18400000000000002</v>
      </c>
      <c r="H23" s="729"/>
      <c r="I23" s="1118"/>
      <c r="J23" s="1125"/>
      <c r="K23" s="1124"/>
      <c r="L23" s="403" t="s">
        <v>406</v>
      </c>
      <c r="M23" s="741">
        <v>0.92</v>
      </c>
      <c r="N23" s="742">
        <f>(M23*J20)*100</f>
        <v>920.00000000000011</v>
      </c>
      <c r="O23" s="743">
        <f>N23/1000</f>
        <v>0.92000000000000015</v>
      </c>
      <c r="P23" s="727"/>
      <c r="Q23" s="727"/>
    </row>
    <row r="24" spans="1:21" s="726" customFormat="1" ht="15" x14ac:dyDescent="0.25">
      <c r="A24" s="1118"/>
      <c r="B24" s="1123"/>
      <c r="C24" s="1124"/>
      <c r="D24" s="403" t="s">
        <v>407</v>
      </c>
      <c r="E24" s="741">
        <v>0.8</v>
      </c>
      <c r="F24" s="742">
        <f>(E24*B20)*10</f>
        <v>160</v>
      </c>
      <c r="G24" s="743">
        <f>F24/1000</f>
        <v>0.16</v>
      </c>
      <c r="H24" s="729"/>
      <c r="I24" s="1118"/>
      <c r="J24" s="1125"/>
      <c r="K24" s="1124"/>
      <c r="L24" s="403" t="s">
        <v>407</v>
      </c>
      <c r="M24" s="741">
        <v>0.8</v>
      </c>
      <c r="N24" s="742">
        <f>(M24*J20)*100</f>
        <v>800</v>
      </c>
      <c r="O24" s="743">
        <f>N24/1000</f>
        <v>0.8</v>
      </c>
      <c r="P24" s="727"/>
      <c r="Q24" s="727"/>
    </row>
    <row r="25" spans="1:21" s="726" customFormat="1" ht="16.5" thickBot="1" x14ac:dyDescent="0.3">
      <c r="A25" s="1118"/>
      <c r="B25" s="1126" t="s">
        <v>408</v>
      </c>
      <c r="C25" s="1127"/>
      <c r="D25" s="1127"/>
      <c r="E25" s="1127"/>
      <c r="F25" s="1127"/>
      <c r="G25" s="1128"/>
      <c r="H25" s="739"/>
      <c r="I25" s="1118"/>
      <c r="J25" s="1126" t="s">
        <v>408</v>
      </c>
      <c r="K25" s="1127"/>
      <c r="L25" s="1127"/>
      <c r="M25" s="1127"/>
      <c r="N25" s="1127"/>
      <c r="O25" s="1128"/>
      <c r="P25" s="727"/>
      <c r="Q25" s="727"/>
    </row>
    <row r="26" spans="1:21" s="726" customFormat="1" ht="15" x14ac:dyDescent="0.25">
      <c r="A26" s="727"/>
      <c r="B26" s="728"/>
      <c r="C26" s="729"/>
      <c r="D26" s="729"/>
      <c r="E26" s="729"/>
      <c r="F26" s="729"/>
      <c r="G26" s="729"/>
      <c r="H26" s="729"/>
      <c r="I26" s="729"/>
      <c r="J26" s="728"/>
      <c r="K26" s="728"/>
      <c r="L26" s="728"/>
      <c r="M26" s="727"/>
      <c r="N26" s="727"/>
      <c r="O26" s="727"/>
      <c r="P26" s="727"/>
      <c r="Q26" s="727"/>
    </row>
    <row r="27" spans="1:21" s="726" customFormat="1" thickBot="1" x14ac:dyDescent="0.3">
      <c r="A27" s="727"/>
      <c r="B27" s="728"/>
      <c r="C27" s="729"/>
      <c r="D27" s="729"/>
      <c r="E27" s="729"/>
      <c r="F27" s="729"/>
      <c r="G27" s="729"/>
      <c r="H27" s="729"/>
      <c r="I27" s="729"/>
      <c r="J27" s="728"/>
      <c r="K27" s="728"/>
      <c r="L27" s="728"/>
      <c r="M27" s="727"/>
      <c r="N27" s="727"/>
      <c r="O27" s="727"/>
      <c r="P27" s="727"/>
      <c r="Q27" s="727"/>
      <c r="U27" s="728"/>
    </row>
    <row r="28" spans="1:21" s="726" customFormat="1" ht="15.75" customHeight="1" x14ac:dyDescent="0.25">
      <c r="A28" s="727"/>
      <c r="B28" s="728"/>
      <c r="C28" s="729"/>
      <c r="D28" s="729"/>
      <c r="E28" s="729"/>
      <c r="F28" s="734" t="s">
        <v>0</v>
      </c>
      <c r="G28" s="1129" t="s">
        <v>397</v>
      </c>
      <c r="H28" s="1130"/>
      <c r="I28" s="1130"/>
      <c r="J28" s="1131"/>
      <c r="K28" s="728"/>
      <c r="L28" s="734" t="s">
        <v>0</v>
      </c>
      <c r="M28" s="1129" t="s">
        <v>394</v>
      </c>
      <c r="N28" s="1130"/>
      <c r="O28" s="1130"/>
      <c r="P28" s="1131"/>
      <c r="Q28" s="727"/>
      <c r="U28" s="727"/>
    </row>
    <row r="29" spans="1:21" s="726" customFormat="1" ht="15.75" customHeight="1" thickBot="1" x14ac:dyDescent="0.3">
      <c r="A29" s="727"/>
      <c r="B29" s="728"/>
      <c r="C29" s="729"/>
      <c r="D29" s="729"/>
      <c r="E29" s="729"/>
      <c r="F29" s="1118" t="str">
        <f>G28</f>
        <v xml:space="preserve">Aide mémoire Volumes sur la base eau : 1L = 1Kg - 1 gr = 0.001Kg  &gt; 2 zéros après la virgule du Kg </v>
      </c>
      <c r="G29" s="1132"/>
      <c r="H29" s="1133"/>
      <c r="I29" s="1133"/>
      <c r="J29" s="1134"/>
      <c r="K29" s="728"/>
      <c r="L29" s="1118" t="str">
        <f>M28</f>
        <v xml:space="preserve">Aide mémoire Poids sur la base eau : 1L = 1Kg - 1 gr = 0.001Kg  &gt; 2 zéros après la virgule du Kg </v>
      </c>
      <c r="M29" s="1135"/>
      <c r="N29" s="1136"/>
      <c r="O29" s="1136"/>
      <c r="P29" s="1137"/>
      <c r="Q29" s="727"/>
    </row>
    <row r="30" spans="1:21" s="726" customFormat="1" ht="15.75" customHeight="1" x14ac:dyDescent="0.25">
      <c r="A30" s="727"/>
      <c r="B30" s="728"/>
      <c r="C30" s="729"/>
      <c r="D30" s="729"/>
      <c r="E30" s="729"/>
      <c r="F30" s="1118"/>
      <c r="G30" s="744" t="str">
        <f>ADDRESS(ROW(),COLUMN(),4)</f>
        <v>G30</v>
      </c>
      <c r="H30" s="404" t="s">
        <v>395</v>
      </c>
      <c r="I30" s="745"/>
      <c r="J30" s="746"/>
      <c r="K30" s="727"/>
      <c r="L30" s="1118"/>
      <c r="M30" s="744" t="str">
        <f>ADDRESS(ROW(),COLUMN(),4)</f>
        <v>M30</v>
      </c>
      <c r="N30" s="404" t="s">
        <v>395</v>
      </c>
      <c r="O30" s="745"/>
      <c r="P30" s="746"/>
      <c r="Q30" s="727"/>
    </row>
    <row r="31" spans="1:21" s="726" customFormat="1" ht="16.5" thickBot="1" x14ac:dyDescent="0.3">
      <c r="A31" s="727"/>
      <c r="B31" s="728"/>
      <c r="C31" s="728"/>
      <c r="D31" s="728"/>
      <c r="E31" s="728"/>
      <c r="F31" s="1118"/>
      <c r="G31" s="405" t="s">
        <v>274</v>
      </c>
      <c r="H31" s="406" t="s">
        <v>409</v>
      </c>
      <c r="I31" s="406" t="s">
        <v>410</v>
      </c>
      <c r="J31" s="407" t="s">
        <v>411</v>
      </c>
      <c r="K31" s="727"/>
      <c r="L31" s="1118"/>
      <c r="M31" s="1138" t="s">
        <v>412</v>
      </c>
      <c r="N31" s="1139"/>
      <c r="O31" s="1139"/>
      <c r="P31" s="1140"/>
      <c r="Q31" s="727"/>
    </row>
    <row r="32" spans="1:21" s="726" customFormat="1" ht="19.5" customHeight="1" x14ac:dyDescent="0.25">
      <c r="A32" s="727"/>
      <c r="B32" s="728"/>
      <c r="C32" s="728"/>
      <c r="D32" s="728"/>
      <c r="E32" s="728"/>
      <c r="F32" s="1118"/>
      <c r="G32" s="1141" t="s">
        <v>413</v>
      </c>
      <c r="H32" s="1142"/>
      <c r="I32" s="1142"/>
      <c r="J32" s="1143"/>
      <c r="K32" s="727"/>
      <c r="L32" s="1118"/>
      <c r="M32" s="1144" t="s">
        <v>414</v>
      </c>
      <c r="N32" s="1145"/>
      <c r="O32" s="1145"/>
      <c r="P32" s="1146"/>
      <c r="Q32" s="727"/>
    </row>
    <row r="33" spans="1:17" s="726" customFormat="1" ht="15.75" customHeight="1" x14ac:dyDescent="0.25">
      <c r="A33" s="727"/>
      <c r="B33" s="728"/>
      <c r="C33" s="728"/>
      <c r="D33" s="728"/>
      <c r="E33" s="728"/>
      <c r="F33" s="1118"/>
      <c r="G33" s="408" t="s">
        <v>226</v>
      </c>
      <c r="H33" s="747" t="s">
        <v>415</v>
      </c>
      <c r="I33" s="747" t="s">
        <v>231</v>
      </c>
      <c r="J33" s="748" t="s">
        <v>416</v>
      </c>
      <c r="K33" s="727"/>
      <c r="L33" s="1118"/>
      <c r="M33" s="1147" t="s">
        <v>417</v>
      </c>
      <c r="N33" s="1149" t="s">
        <v>418</v>
      </c>
      <c r="O33" s="1149" t="s">
        <v>419</v>
      </c>
      <c r="P33" s="1151" t="s">
        <v>420</v>
      </c>
      <c r="Q33" s="727"/>
    </row>
    <row r="34" spans="1:17" s="726" customFormat="1" ht="18.75" customHeight="1" x14ac:dyDescent="0.25">
      <c r="A34" s="727"/>
      <c r="B34" s="728"/>
      <c r="C34" s="728"/>
      <c r="D34" s="728"/>
      <c r="E34" s="728"/>
      <c r="F34" s="1118"/>
      <c r="G34" s="409">
        <v>1</v>
      </c>
      <c r="H34" s="410">
        <f>G34*10</f>
        <v>10</v>
      </c>
      <c r="I34" s="410">
        <f>H34*10</f>
        <v>100</v>
      </c>
      <c r="J34" s="411">
        <f>I34*10</f>
        <v>1000</v>
      </c>
      <c r="K34" s="727"/>
      <c r="L34" s="1118"/>
      <c r="M34" s="1148"/>
      <c r="N34" s="1150"/>
      <c r="O34" s="1150"/>
      <c r="P34" s="1152"/>
      <c r="Q34" s="727"/>
    </row>
    <row r="35" spans="1:17" s="726" customFormat="1" ht="15.75" customHeight="1" x14ac:dyDescent="0.25">
      <c r="A35" s="727"/>
      <c r="B35" s="728"/>
      <c r="C35" s="728"/>
      <c r="D35" s="728"/>
      <c r="E35" s="728"/>
      <c r="F35" s="1118"/>
      <c r="G35" s="412">
        <f>H35/10</f>
        <v>0.1</v>
      </c>
      <c r="H35" s="413">
        <v>1</v>
      </c>
      <c r="I35" s="410">
        <f>H35*10</f>
        <v>10</v>
      </c>
      <c r="J35" s="411">
        <f>H35*100</f>
        <v>100</v>
      </c>
      <c r="K35" s="727"/>
      <c r="L35" s="1118"/>
      <c r="M35" s="414" t="s">
        <v>421</v>
      </c>
      <c r="N35" s="749" t="s">
        <v>422</v>
      </c>
      <c r="O35" s="749" t="s">
        <v>423</v>
      </c>
      <c r="P35" s="750" t="s">
        <v>424</v>
      </c>
      <c r="Q35" s="727"/>
    </row>
    <row r="36" spans="1:17" s="726" customFormat="1" ht="15.75" customHeight="1" x14ac:dyDescent="0.25">
      <c r="A36" s="727"/>
      <c r="B36" s="728"/>
      <c r="C36" s="728"/>
      <c r="D36" s="728"/>
      <c r="E36" s="728"/>
      <c r="F36" s="1118"/>
      <c r="G36" s="412">
        <f>H36/10</f>
        <v>0.01</v>
      </c>
      <c r="H36" s="410">
        <f>I36/10</f>
        <v>0.1</v>
      </c>
      <c r="I36" s="413">
        <v>1</v>
      </c>
      <c r="J36" s="411">
        <f>H36*100</f>
        <v>10</v>
      </c>
      <c r="K36" s="727"/>
      <c r="L36" s="1118"/>
      <c r="M36" s="414" t="s">
        <v>425</v>
      </c>
      <c r="N36" s="749" t="s">
        <v>426</v>
      </c>
      <c r="O36" s="749" t="s">
        <v>427</v>
      </c>
      <c r="P36" s="750" t="s">
        <v>428</v>
      </c>
      <c r="Q36" s="727"/>
    </row>
    <row r="37" spans="1:17" s="726" customFormat="1" ht="15.75" customHeight="1" x14ac:dyDescent="0.25">
      <c r="A37" s="727"/>
      <c r="B37" s="728"/>
      <c r="C37" s="728"/>
      <c r="D37" s="728"/>
      <c r="E37" s="728"/>
      <c r="F37" s="1118"/>
      <c r="G37" s="415">
        <f>J37/1000</f>
        <v>1E-3</v>
      </c>
      <c r="H37" s="416">
        <f>J37/100</f>
        <v>0.01</v>
      </c>
      <c r="I37" s="416">
        <f>J37/10</f>
        <v>0.1</v>
      </c>
      <c r="J37" s="417">
        <v>1</v>
      </c>
      <c r="K37" s="727"/>
      <c r="L37" s="1118"/>
      <c r="M37" s="414" t="s">
        <v>429</v>
      </c>
      <c r="N37" s="749" t="s">
        <v>430</v>
      </c>
      <c r="O37" s="749" t="s">
        <v>431</v>
      </c>
      <c r="P37" s="750" t="s">
        <v>432</v>
      </c>
      <c r="Q37" s="727"/>
    </row>
    <row r="38" spans="1:17" s="726" customFormat="1" ht="15.75" customHeight="1" x14ac:dyDescent="0.25">
      <c r="A38" s="727"/>
      <c r="B38" s="728"/>
      <c r="C38" s="728"/>
      <c r="D38" s="728"/>
      <c r="E38" s="728"/>
      <c r="F38" s="1118"/>
      <c r="G38" s="1138" t="s">
        <v>412</v>
      </c>
      <c r="H38" s="1139"/>
      <c r="I38" s="1139"/>
      <c r="J38" s="1140"/>
      <c r="K38" s="727"/>
      <c r="L38" s="1118"/>
      <c r="M38" s="418" t="s">
        <v>433</v>
      </c>
      <c r="N38" s="751" t="s">
        <v>434</v>
      </c>
      <c r="O38" s="751" t="s">
        <v>435</v>
      </c>
      <c r="P38" s="752" t="s">
        <v>436</v>
      </c>
      <c r="Q38" s="727"/>
    </row>
    <row r="39" spans="1:17" s="726" customFormat="1" ht="15" customHeight="1" x14ac:dyDescent="0.25">
      <c r="A39" s="727"/>
      <c r="B39" s="728"/>
      <c r="C39" s="728"/>
      <c r="D39" s="728"/>
      <c r="E39" s="728"/>
      <c r="F39" s="1118"/>
      <c r="G39" s="419" t="s">
        <v>437</v>
      </c>
      <c r="H39" s="753"/>
      <c r="I39" s="753"/>
      <c r="J39" s="754"/>
      <c r="K39" s="727"/>
      <c r="L39" s="1118"/>
      <c r="M39" s="419" t="s">
        <v>437</v>
      </c>
      <c r="N39" s="753"/>
      <c r="O39" s="753"/>
      <c r="P39" s="754"/>
      <c r="Q39" s="727"/>
    </row>
    <row r="40" spans="1:17" s="726" customFormat="1" x14ac:dyDescent="0.25">
      <c r="A40" s="727"/>
      <c r="B40" s="728"/>
      <c r="C40" s="728"/>
      <c r="D40" s="728"/>
      <c r="E40" s="728"/>
      <c r="F40" s="1118"/>
      <c r="G40" s="1153" t="s">
        <v>438</v>
      </c>
      <c r="H40" s="1154"/>
      <c r="I40" s="1154"/>
      <c r="J40" s="1155"/>
      <c r="K40" s="727"/>
      <c r="L40" s="1118"/>
      <c r="M40" s="1156" t="s">
        <v>438</v>
      </c>
      <c r="N40" s="1157"/>
      <c r="O40" s="1157"/>
      <c r="P40" s="1158"/>
      <c r="Q40" s="727"/>
    </row>
    <row r="41" spans="1:17" s="726" customFormat="1" ht="15.75" customHeight="1" thickBot="1" x14ac:dyDescent="0.3">
      <c r="A41" s="727"/>
      <c r="B41" s="728"/>
      <c r="C41" s="728"/>
      <c r="D41" s="728"/>
      <c r="F41" s="1118"/>
      <c r="G41" s="1159" t="s">
        <v>439</v>
      </c>
      <c r="H41" s="1160"/>
      <c r="I41" s="1160"/>
      <c r="J41" s="1161"/>
      <c r="K41" s="727"/>
      <c r="L41" s="1118"/>
      <c r="M41" s="1162"/>
      <c r="N41" s="1163"/>
      <c r="O41" s="1163"/>
      <c r="P41" s="1164"/>
      <c r="Q41" s="727"/>
    </row>
    <row r="42" spans="1:17" s="726" customFormat="1" ht="15" customHeight="1" thickBot="1" x14ac:dyDescent="0.3">
      <c r="A42" s="727"/>
      <c r="B42" s="728"/>
      <c r="C42" s="728"/>
      <c r="D42" s="728"/>
      <c r="E42" s="727"/>
      <c r="F42" s="1118"/>
      <c r="G42" s="1162"/>
      <c r="H42" s="1163"/>
      <c r="I42" s="1163"/>
      <c r="J42" s="1164"/>
      <c r="K42" s="727"/>
      <c r="L42" s="727"/>
      <c r="M42" s="727"/>
      <c r="N42" s="727"/>
      <c r="O42" s="727"/>
      <c r="P42" s="727"/>
      <c r="Q42" s="727"/>
    </row>
    <row r="43" spans="1:17" s="726" customFormat="1" ht="15" customHeight="1" x14ac:dyDescent="0.25">
      <c r="A43" s="727"/>
      <c r="B43" s="728"/>
      <c r="C43" s="728"/>
      <c r="D43" s="728"/>
      <c r="E43" s="420"/>
      <c r="F43" s="420"/>
      <c r="G43" s="420"/>
      <c r="H43" s="420"/>
      <c r="I43" s="420"/>
      <c r="J43" s="420"/>
      <c r="K43" s="420"/>
      <c r="L43" s="420"/>
      <c r="M43" s="420"/>
      <c r="N43" s="420"/>
      <c r="O43" s="420"/>
      <c r="P43" s="420"/>
      <c r="Q43" s="420"/>
    </row>
    <row r="44" spans="1:17" s="726" customFormat="1" ht="21" customHeight="1" x14ac:dyDescent="0.25">
      <c r="A44" s="727"/>
      <c r="B44" s="421" t="s">
        <v>381</v>
      </c>
      <c r="C44" s="422" t="s">
        <v>440</v>
      </c>
      <c r="D44" s="728"/>
      <c r="E44" s="727"/>
      <c r="F44" s="727"/>
      <c r="G44" s="727"/>
      <c r="H44" s="727"/>
      <c r="I44" s="727"/>
      <c r="J44" s="423" t="s">
        <v>441</v>
      </c>
      <c r="K44" s="727"/>
      <c r="L44" s="727"/>
      <c r="M44" s="727"/>
      <c r="N44" s="727"/>
      <c r="O44" s="727"/>
      <c r="P44" s="727"/>
      <c r="Q44" s="727"/>
    </row>
    <row r="45" spans="1:17" s="726" customFormat="1" ht="21" customHeight="1" x14ac:dyDescent="0.25">
      <c r="A45" s="727"/>
      <c r="B45" s="423"/>
      <c r="C45" s="424"/>
      <c r="D45" s="728"/>
      <c r="E45" s="727"/>
      <c r="F45" s="727"/>
      <c r="G45" s="727"/>
      <c r="H45" s="727"/>
      <c r="I45" s="727"/>
      <c r="J45" s="421" t="s">
        <v>381</v>
      </c>
      <c r="K45" s="422" t="s">
        <v>442</v>
      </c>
      <c r="L45" s="727"/>
      <c r="M45" s="727"/>
      <c r="N45" s="727"/>
      <c r="O45" s="727"/>
      <c r="P45" s="727"/>
      <c r="Q45" s="727"/>
    </row>
    <row r="46" spans="1:17" s="726" customFormat="1" ht="21" x14ac:dyDescent="0.35">
      <c r="A46" s="727"/>
      <c r="B46" s="423" t="s">
        <v>443</v>
      </c>
      <c r="C46" s="425"/>
      <c r="D46" s="728"/>
      <c r="E46" s="727"/>
      <c r="F46" s="727"/>
      <c r="G46" s="727"/>
      <c r="H46" s="727"/>
      <c r="I46" s="727"/>
      <c r="J46" s="727"/>
      <c r="K46" s="727"/>
      <c r="L46" s="727"/>
      <c r="M46" s="727"/>
      <c r="N46" s="727"/>
      <c r="O46" s="727"/>
      <c r="P46" s="727"/>
      <c r="Q46" s="727"/>
    </row>
    <row r="47" spans="1:17" s="726" customFormat="1" ht="21" x14ac:dyDescent="0.35">
      <c r="A47" s="727"/>
      <c r="B47" s="423" t="s">
        <v>444</v>
      </c>
      <c r="C47" s="425"/>
      <c r="D47" s="728"/>
      <c r="E47" s="727"/>
      <c r="F47" s="727"/>
      <c r="G47" s="727"/>
      <c r="H47" s="727"/>
      <c r="I47" s="727"/>
      <c r="J47" s="423" t="s">
        <v>445</v>
      </c>
      <c r="K47" s="727"/>
      <c r="L47" s="727"/>
      <c r="M47" s="727"/>
      <c r="N47" s="727"/>
      <c r="O47" s="727"/>
      <c r="P47" s="727"/>
      <c r="Q47" s="727"/>
    </row>
    <row r="48" spans="1:17" s="726" customFormat="1" ht="21" x14ac:dyDescent="0.25">
      <c r="A48" s="727"/>
      <c r="B48" s="421" t="s">
        <v>381</v>
      </c>
      <c r="C48" s="422" t="s">
        <v>446</v>
      </c>
      <c r="D48" s="728"/>
      <c r="F48" s="727"/>
      <c r="G48" s="727"/>
      <c r="H48" s="727"/>
      <c r="I48" s="727"/>
      <c r="J48" s="421" t="s">
        <v>381</v>
      </c>
      <c r="K48" s="422" t="s">
        <v>447</v>
      </c>
      <c r="L48" s="727"/>
      <c r="M48" s="727"/>
      <c r="N48" s="727"/>
      <c r="O48" s="727"/>
      <c r="P48" s="727"/>
      <c r="Q48" s="727"/>
    </row>
    <row r="49" spans="1:17" s="726" customFormat="1" ht="15" x14ac:dyDescent="0.25">
      <c r="A49" s="727"/>
      <c r="B49" s="728"/>
      <c r="C49" s="728"/>
      <c r="D49" s="728"/>
      <c r="F49" s="727"/>
      <c r="G49" s="727"/>
      <c r="H49" s="727"/>
      <c r="I49" s="727"/>
      <c r="J49" s="727"/>
      <c r="K49" s="727"/>
      <c r="L49" s="727"/>
      <c r="M49" s="727"/>
      <c r="N49" s="727"/>
      <c r="O49" s="727"/>
      <c r="P49" s="727"/>
      <c r="Q49" s="727"/>
    </row>
    <row r="50" spans="1:17" s="726" customFormat="1" ht="15" x14ac:dyDescent="0.25">
      <c r="A50" s="727"/>
      <c r="B50" s="728"/>
      <c r="C50" s="728"/>
      <c r="D50" s="728"/>
      <c r="E50" s="728"/>
      <c r="F50" s="728"/>
      <c r="G50" s="728"/>
      <c r="H50" s="727"/>
      <c r="I50" s="727"/>
      <c r="J50" s="727"/>
      <c r="K50" s="727"/>
      <c r="L50" s="727"/>
      <c r="M50" s="727"/>
      <c r="N50" s="727"/>
      <c r="O50" s="727"/>
      <c r="P50" s="727"/>
      <c r="Q50" s="727"/>
    </row>
    <row r="51" spans="1:17" s="726" customFormat="1" ht="15.75" customHeight="1" thickBot="1" x14ac:dyDescent="0.3">
      <c r="A51" s="727"/>
      <c r="B51" s="728"/>
      <c r="C51" s="728"/>
      <c r="D51" s="728"/>
      <c r="E51" s="728"/>
      <c r="F51" s="728"/>
      <c r="G51" s="728"/>
      <c r="H51" s="727"/>
      <c r="I51" s="727"/>
      <c r="J51" s="727"/>
      <c r="K51" s="727"/>
      <c r="L51" s="727"/>
      <c r="M51" s="727"/>
      <c r="N51" s="727"/>
      <c r="O51" s="727"/>
      <c r="P51" s="727"/>
      <c r="Q51" s="727"/>
    </row>
    <row r="52" spans="1:17" s="726" customFormat="1" x14ac:dyDescent="0.25">
      <c r="A52" s="734" t="s">
        <v>0</v>
      </c>
      <c r="B52" s="1165" t="s">
        <v>391</v>
      </c>
      <c r="C52" s="1166"/>
      <c r="D52" s="1166"/>
      <c r="E52" s="1166"/>
      <c r="F52" s="1166"/>
      <c r="G52" s="1166"/>
      <c r="H52" s="1167"/>
      <c r="I52" s="727"/>
      <c r="J52" s="755" t="s">
        <v>0</v>
      </c>
      <c r="K52" s="1168" t="s">
        <v>398</v>
      </c>
      <c r="L52" s="1169"/>
      <c r="M52" s="1170"/>
      <c r="N52" s="727"/>
      <c r="O52" s="727"/>
      <c r="P52" s="727"/>
      <c r="Q52" s="727"/>
    </row>
    <row r="53" spans="1:17" s="726" customFormat="1" x14ac:dyDescent="0.25">
      <c r="A53" s="1118" t="str">
        <f>B52</f>
        <v>CONVERSIONS</v>
      </c>
      <c r="B53" s="735" t="str">
        <f>ADDRESS(ROW(),COLUMN(),4)</f>
        <v>B53</v>
      </c>
      <c r="C53" s="400" t="s">
        <v>395</v>
      </c>
      <c r="D53" s="736"/>
      <c r="E53" s="736"/>
      <c r="F53" s="756"/>
      <c r="G53" s="756"/>
      <c r="H53" s="757"/>
      <c r="I53" s="727"/>
      <c r="J53" s="1172" t="str">
        <f>K52</f>
        <v>Convertir des temps</v>
      </c>
      <c r="K53" s="758" t="str">
        <f>ADDRESS(ROW(),COLUMN(),4)</f>
        <v>K53</v>
      </c>
      <c r="L53" s="400" t="s">
        <v>395</v>
      </c>
      <c r="M53" s="759"/>
      <c r="N53" s="727"/>
      <c r="O53" s="727"/>
      <c r="P53" s="727"/>
      <c r="Q53" s="727"/>
    </row>
    <row r="54" spans="1:17" s="726" customFormat="1" ht="15" x14ac:dyDescent="0.25">
      <c r="A54" s="1118"/>
      <c r="B54" s="760" t="s">
        <v>448</v>
      </c>
      <c r="C54" s="761"/>
      <c r="D54" s="761"/>
      <c r="E54" s="762" t="s">
        <v>449</v>
      </c>
      <c r="F54" s="761"/>
      <c r="G54" s="761"/>
      <c r="H54" s="763"/>
      <c r="I54" s="727"/>
      <c r="J54" s="1172"/>
      <c r="K54" s="764" t="s">
        <v>450</v>
      </c>
      <c r="L54" s="765" t="s">
        <v>451</v>
      </c>
      <c r="M54" s="766" t="s">
        <v>452</v>
      </c>
      <c r="N54" s="727"/>
      <c r="O54" s="727"/>
      <c r="P54" s="727"/>
      <c r="Q54" s="727"/>
    </row>
    <row r="55" spans="1:17" s="726" customFormat="1" ht="15" x14ac:dyDescent="0.25">
      <c r="A55" s="1118"/>
      <c r="B55" s="760" t="s">
        <v>453</v>
      </c>
      <c r="C55" s="761"/>
      <c r="D55" s="761"/>
      <c r="E55" s="762" t="s">
        <v>454</v>
      </c>
      <c r="F55" s="761"/>
      <c r="G55" s="761"/>
      <c r="H55" s="763"/>
      <c r="I55" s="727"/>
      <c r="J55" s="1172"/>
      <c r="K55" s="767">
        <v>4.1666666666666664E-2</v>
      </c>
      <c r="L55" s="768">
        <v>60</v>
      </c>
      <c r="M55" s="769">
        <v>100</v>
      </c>
      <c r="N55" s="727"/>
      <c r="O55" s="727"/>
      <c r="P55" s="727"/>
      <c r="Q55" s="727"/>
    </row>
    <row r="56" spans="1:17" s="726" customFormat="1" ht="18.75" x14ac:dyDescent="0.25">
      <c r="A56" s="1118"/>
      <c r="B56" s="760" t="s">
        <v>455</v>
      </c>
      <c r="C56" s="761"/>
      <c r="D56" s="761"/>
      <c r="E56" s="727"/>
      <c r="F56" s="761"/>
      <c r="G56" s="761"/>
      <c r="H56" s="763"/>
      <c r="I56" s="727"/>
      <c r="J56" s="1172"/>
      <c r="K56" s="770">
        <v>4.1666666666666664E-2</v>
      </c>
      <c r="L56" s="771">
        <f>(L55/K55)*K56</f>
        <v>60</v>
      </c>
      <c r="M56" s="772">
        <f>(M55/K55)*K56</f>
        <v>100</v>
      </c>
      <c r="N56" s="727"/>
      <c r="O56" s="727"/>
      <c r="P56" s="727"/>
      <c r="Q56" s="727"/>
    </row>
    <row r="57" spans="1:17" s="726" customFormat="1" x14ac:dyDescent="0.25">
      <c r="A57" s="1118"/>
      <c r="B57" s="760" t="s">
        <v>456</v>
      </c>
      <c r="C57" s="761"/>
      <c r="D57" s="761"/>
      <c r="E57" s="762" t="s">
        <v>457</v>
      </c>
      <c r="F57" s="761"/>
      <c r="G57" s="761"/>
      <c r="H57" s="763"/>
      <c r="I57" s="727"/>
      <c r="J57" s="1172"/>
      <c r="K57" s="773">
        <f>(K55/L55)*L57</f>
        <v>6.2499999999999993E-2</v>
      </c>
      <c r="L57" s="774">
        <v>90</v>
      </c>
      <c r="M57" s="775">
        <f>(M55/L55)*L57</f>
        <v>150</v>
      </c>
      <c r="N57" s="727"/>
      <c r="O57" s="727"/>
      <c r="P57" s="727"/>
      <c r="Q57" s="727"/>
    </row>
    <row r="58" spans="1:17" s="726" customFormat="1" x14ac:dyDescent="0.25">
      <c r="A58" s="1118"/>
      <c r="B58" s="760" t="s">
        <v>458</v>
      </c>
      <c r="C58" s="761"/>
      <c r="D58" s="761"/>
      <c r="E58" s="762" t="s">
        <v>459</v>
      </c>
      <c r="F58" s="761"/>
      <c r="G58" s="761"/>
      <c r="H58" s="763"/>
      <c r="I58" s="727"/>
      <c r="J58" s="1172"/>
      <c r="K58" s="773">
        <f>(K55/M55)*M58</f>
        <v>1.6666666666666666E-2</v>
      </c>
      <c r="L58" s="771">
        <f>(L55/M55)*M58</f>
        <v>24</v>
      </c>
      <c r="M58" s="776">
        <v>40</v>
      </c>
      <c r="N58" s="727"/>
      <c r="O58" s="727"/>
      <c r="P58" s="727"/>
      <c r="Q58" s="727"/>
    </row>
    <row r="59" spans="1:17" s="726" customFormat="1" ht="15" x14ac:dyDescent="0.25">
      <c r="A59" s="1118"/>
      <c r="B59" s="760"/>
      <c r="C59" s="761"/>
      <c r="D59" s="761"/>
      <c r="E59" s="762" t="s">
        <v>460</v>
      </c>
      <c r="F59" s="761"/>
      <c r="G59" s="761"/>
      <c r="H59" s="763"/>
      <c r="I59" s="727"/>
      <c r="J59" s="1172"/>
      <c r="K59" s="1173" t="s">
        <v>439</v>
      </c>
      <c r="L59" s="1174"/>
      <c r="M59" s="1175"/>
      <c r="N59" s="727"/>
      <c r="O59" s="727"/>
      <c r="P59" s="727"/>
      <c r="Q59" s="727"/>
    </row>
    <row r="60" spans="1:17" s="726" customFormat="1" ht="15" x14ac:dyDescent="0.25">
      <c r="A60" s="1118"/>
      <c r="B60" s="777"/>
      <c r="C60" s="761"/>
      <c r="D60" s="761"/>
      <c r="E60" s="761"/>
      <c r="F60" s="761"/>
      <c r="G60" s="761"/>
      <c r="H60" s="763"/>
      <c r="I60" s="727"/>
      <c r="J60" s="1172"/>
      <c r="K60" s="1176"/>
      <c r="L60" s="1177"/>
      <c r="M60" s="1178"/>
      <c r="N60" s="727"/>
      <c r="O60" s="727"/>
      <c r="P60" s="727"/>
      <c r="Q60" s="727"/>
    </row>
    <row r="61" spans="1:17" s="726" customFormat="1" ht="15" x14ac:dyDescent="0.25">
      <c r="A61" s="1118"/>
      <c r="B61" s="760" t="s">
        <v>461</v>
      </c>
      <c r="C61" s="761"/>
      <c r="D61" s="761"/>
      <c r="E61" s="426" t="s">
        <v>462</v>
      </c>
      <c r="F61" s="761"/>
      <c r="G61" s="761"/>
      <c r="H61" s="763"/>
      <c r="I61" s="727"/>
      <c r="J61" s="727"/>
      <c r="K61" s="727"/>
      <c r="L61" s="727"/>
      <c r="M61" s="727"/>
      <c r="N61" s="727"/>
      <c r="O61" s="727"/>
      <c r="P61" s="727"/>
      <c r="Q61" s="727"/>
    </row>
    <row r="62" spans="1:17" s="726" customFormat="1" ht="15" x14ac:dyDescent="0.25">
      <c r="A62" s="1118"/>
      <c r="B62" s="760" t="s">
        <v>463</v>
      </c>
      <c r="C62" s="761"/>
      <c r="D62" s="761"/>
      <c r="E62" s="427">
        <v>0</v>
      </c>
      <c r="F62" s="428">
        <v>0</v>
      </c>
      <c r="G62" s="429">
        <v>0</v>
      </c>
      <c r="H62" s="430">
        <v>0</v>
      </c>
      <c r="I62" s="727"/>
      <c r="J62" s="727"/>
      <c r="K62" s="727"/>
      <c r="L62" s="727"/>
      <c r="M62" s="727"/>
      <c r="N62" s="727"/>
      <c r="O62" s="727"/>
      <c r="P62" s="727"/>
      <c r="Q62" s="727"/>
    </row>
    <row r="63" spans="1:17" s="726" customFormat="1" thickBot="1" x14ac:dyDescent="0.3">
      <c r="A63" s="1171"/>
      <c r="B63" s="778"/>
      <c r="C63" s="779"/>
      <c r="D63" s="779"/>
      <c r="E63" s="779"/>
      <c r="F63" s="779"/>
      <c r="G63" s="779"/>
      <c r="H63" s="780"/>
      <c r="I63" s="727"/>
      <c r="J63" s="727"/>
      <c r="K63" s="727"/>
      <c r="L63" s="727"/>
      <c r="M63" s="727"/>
      <c r="N63" s="727"/>
      <c r="O63" s="727"/>
      <c r="P63" s="727"/>
      <c r="Q63" s="727"/>
    </row>
    <row r="64" spans="1:17" s="726" customFormat="1" ht="15" x14ac:dyDescent="0.25">
      <c r="A64" s="727"/>
      <c r="B64" s="728"/>
      <c r="C64" s="728"/>
      <c r="D64" s="728"/>
      <c r="E64" s="728"/>
      <c r="F64" s="728"/>
      <c r="G64" s="728"/>
      <c r="H64" s="727"/>
      <c r="I64" s="727"/>
      <c r="J64" s="727"/>
      <c r="K64" s="727"/>
      <c r="L64" s="727"/>
      <c r="M64" s="727"/>
      <c r="N64" s="727"/>
      <c r="O64" s="727"/>
      <c r="P64" s="727"/>
      <c r="Q64" s="727"/>
    </row>
  </sheetData>
  <mergeCells count="37">
    <mergeCell ref="B52:H52"/>
    <mergeCell ref="K52:M52"/>
    <mergeCell ref="A53:A63"/>
    <mergeCell ref="J53:J60"/>
    <mergeCell ref="K59:M60"/>
    <mergeCell ref="G28:J29"/>
    <mergeCell ref="M28:P29"/>
    <mergeCell ref="F29:F42"/>
    <mergeCell ref="L29:L41"/>
    <mergeCell ref="M31:P31"/>
    <mergeCell ref="G32:J32"/>
    <mergeCell ref="M32:P32"/>
    <mergeCell ref="M33:M34"/>
    <mergeCell ref="N33:N34"/>
    <mergeCell ref="O33:O34"/>
    <mergeCell ref="P33:P34"/>
    <mergeCell ref="G38:J38"/>
    <mergeCell ref="G40:J40"/>
    <mergeCell ref="M40:P40"/>
    <mergeCell ref="G41:J42"/>
    <mergeCell ref="M41:P41"/>
    <mergeCell ref="B2:Q2"/>
    <mergeCell ref="B4:Q5"/>
    <mergeCell ref="B17:G17"/>
    <mergeCell ref="J17:O17"/>
    <mergeCell ref="A18:A25"/>
    <mergeCell ref="I18:I25"/>
    <mergeCell ref="B19:C19"/>
    <mergeCell ref="F19:G19"/>
    <mergeCell ref="J19:K19"/>
    <mergeCell ref="N19:O19"/>
    <mergeCell ref="B20:B24"/>
    <mergeCell ref="C20:C24"/>
    <mergeCell ref="J20:J24"/>
    <mergeCell ref="K20:K24"/>
    <mergeCell ref="B25:G25"/>
    <mergeCell ref="J25:O25"/>
  </mergeCells>
  <conditionalFormatting sqref="J52">
    <cfRule type="expression" dxfId="7" priority="6" stopIfTrue="1">
      <formula>OR(ROW()=CELL("ligne"),COLUMN()=CELL("colonne"))</formula>
    </cfRule>
  </conditionalFormatting>
  <conditionalFormatting sqref="A52">
    <cfRule type="expression" dxfId="6" priority="7" stopIfTrue="1">
      <formula>OR(ROW()=CELL("ligne"),COLUMN()=CELL("colonne"))</formula>
    </cfRule>
  </conditionalFormatting>
  <conditionalFormatting sqref="F28">
    <cfRule type="expression" dxfId="5" priority="5" stopIfTrue="1">
      <formula>OR(ROW()=CELL("ligne"),COLUMN()=CELL("colonne"))</formula>
    </cfRule>
  </conditionalFormatting>
  <conditionalFormatting sqref="L28">
    <cfRule type="expression" dxfId="4" priority="4" stopIfTrue="1">
      <formula>OR(ROW()=CELL("ligne"),COLUMN()=CELL("colonne"))</formula>
    </cfRule>
  </conditionalFormatting>
  <conditionalFormatting sqref="A17">
    <cfRule type="expression" dxfId="3" priority="3" stopIfTrue="1">
      <formula>OR(ROW()=CELL("ligne"),COLUMN()=CELL("colonne"))</formula>
    </cfRule>
  </conditionalFormatting>
  <conditionalFormatting sqref="I17">
    <cfRule type="expression" dxfId="2" priority="2" stopIfTrue="1">
      <formula>OR(ROW()=CELL("ligne"),COLUMN()=CELL("colonne"))</formula>
    </cfRule>
  </conditionalFormatting>
  <conditionalFormatting sqref="A4">
    <cfRule type="expression" dxfId="1" priority="1" stopIfTrue="1">
      <formula>OR(ROW()=CELL("ligne"),COLUMN()=CELL("colonne"))</formula>
    </cfRule>
  </conditionalFormatting>
  <hyperlinks>
    <hyperlink ref="C44" r:id="rId1" xr:uid="{647FE7C6-E567-4511-AD8C-B9F1FD3DA013}"/>
    <hyperlink ref="C48" r:id="rId2" xr:uid="{552C4B0A-BF51-4BFF-A33E-9E23313C4105}"/>
    <hyperlink ref="G40" r:id="rId3" xr:uid="{AEF38AEB-D94B-470E-A23D-6443FFE22A12}"/>
    <hyperlink ref="M40" r:id="rId4" xr:uid="{03C0C99D-4394-4DDB-8070-EDDA869901AE}"/>
    <hyperlink ref="K45" r:id="rId5" xr:uid="{733841D0-9083-44F6-8B1F-135E36EB0496}"/>
    <hyperlink ref="K48" r:id="rId6" xr:uid="{F775DD12-DFB7-490B-AEA4-2198B9F60DED}"/>
  </hyperlinks>
  <pageMargins left="0.7" right="0.7" top="0.75" bottom="0.75" header="0.3" footer="0.3"/>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71707-6C35-402E-B477-71C0689B03CC}">
  <dimension ref="A2:Q163"/>
  <sheetViews>
    <sheetView workbookViewId="0">
      <selection activeCell="K28" sqref="K28"/>
    </sheetView>
  </sheetViews>
  <sheetFormatPr baseColWidth="10" defaultRowHeight="15.75" x14ac:dyDescent="0.25"/>
  <cols>
    <col min="1" max="1" width="4.7109375" style="739" customWidth="1"/>
    <col min="2" max="2" width="19.42578125" style="739" customWidth="1"/>
    <col min="3" max="3" width="11.42578125" style="739"/>
    <col min="4" max="4" width="17" style="739" customWidth="1"/>
    <col min="5" max="5" width="11.42578125" style="739"/>
    <col min="6" max="6" width="15.42578125" style="739" customWidth="1"/>
    <col min="7" max="9" width="11.42578125" style="739"/>
    <col min="10" max="10" width="7.7109375" style="739" customWidth="1"/>
    <col min="11" max="11" width="14.85546875" style="739" customWidth="1"/>
    <col min="12" max="12" width="11.42578125" style="739"/>
    <col min="13" max="13" width="18.5703125" style="739" customWidth="1"/>
    <col min="14" max="14" width="11.42578125" style="739"/>
    <col min="15" max="15" width="15.5703125" style="739" customWidth="1"/>
    <col min="16" max="16384" width="11.42578125" style="739"/>
  </cols>
  <sheetData>
    <row r="2" spans="1:17" s="726" customFormat="1" ht="33.75" x14ac:dyDescent="0.5">
      <c r="A2" s="395">
        <f>(ROW())</f>
        <v>2</v>
      </c>
      <c r="B2" s="1113" t="s">
        <v>464</v>
      </c>
      <c r="C2" s="1113"/>
      <c r="D2" s="1113"/>
      <c r="E2" s="1113"/>
      <c r="F2" s="1113"/>
      <c r="G2" s="1113"/>
      <c r="H2" s="1113"/>
      <c r="I2" s="1113"/>
      <c r="J2" s="1113"/>
      <c r="K2" s="1113"/>
      <c r="L2" s="1113"/>
      <c r="M2" s="1113"/>
      <c r="N2" s="1113"/>
      <c r="O2" s="1113"/>
      <c r="P2" s="1113"/>
      <c r="Q2" s="1113"/>
    </row>
    <row r="3" spans="1:17" s="726" customFormat="1" x14ac:dyDescent="0.25">
      <c r="A3" s="727"/>
      <c r="B3" s="830"/>
      <c r="C3" s="831"/>
      <c r="D3" s="831"/>
      <c r="E3" s="831"/>
      <c r="F3" s="831"/>
      <c r="G3" s="831"/>
      <c r="H3" s="728"/>
      <c r="I3" s="728"/>
      <c r="J3" s="728"/>
      <c r="K3" s="728"/>
      <c r="L3" s="728"/>
      <c r="M3" s="728"/>
      <c r="N3" s="728"/>
      <c r="O3" s="728"/>
      <c r="P3" s="728"/>
      <c r="Q3" s="727"/>
    </row>
    <row r="4" spans="1:17" s="726" customFormat="1" ht="27" customHeight="1" x14ac:dyDescent="0.25">
      <c r="A4" s="731" t="s">
        <v>0</v>
      </c>
      <c r="B4" s="1114" t="s">
        <v>465</v>
      </c>
      <c r="C4" s="1114"/>
      <c r="D4" s="1114"/>
      <c r="E4" s="1114"/>
      <c r="F4" s="1114"/>
      <c r="G4" s="1114"/>
      <c r="H4" s="1114"/>
      <c r="I4" s="1114"/>
      <c r="J4" s="1114"/>
      <c r="K4" s="1114"/>
      <c r="L4" s="1114"/>
      <c r="M4" s="1114"/>
      <c r="N4" s="1114"/>
      <c r="O4" s="1114"/>
      <c r="P4" s="1114"/>
      <c r="Q4" s="1114"/>
    </row>
    <row r="5" spans="1:17" s="726" customFormat="1" ht="27" customHeight="1" x14ac:dyDescent="0.25">
      <c r="A5" s="396"/>
      <c r="B5" s="1114"/>
      <c r="C5" s="1114"/>
      <c r="D5" s="1114"/>
      <c r="E5" s="1114"/>
      <c r="F5" s="1114"/>
      <c r="G5" s="1114"/>
      <c r="H5" s="1114"/>
      <c r="I5" s="1114"/>
      <c r="J5" s="1114"/>
      <c r="K5" s="1114"/>
      <c r="L5" s="1114"/>
      <c r="M5" s="1114"/>
      <c r="N5" s="1114"/>
      <c r="O5" s="1114"/>
      <c r="P5" s="1114"/>
      <c r="Q5" s="1114"/>
    </row>
    <row r="6" spans="1:17" s="726" customFormat="1" x14ac:dyDescent="0.25">
      <c r="A6" s="727"/>
      <c r="B6" s="830"/>
      <c r="C6" s="831"/>
      <c r="D6" s="831"/>
      <c r="E6" s="831"/>
      <c r="F6" s="831"/>
      <c r="G6" s="831"/>
      <c r="H6" s="728"/>
      <c r="I6" s="728"/>
      <c r="J6" s="728"/>
      <c r="K6" s="728"/>
      <c r="L6" s="728"/>
      <c r="M6" s="728"/>
      <c r="N6" s="728"/>
      <c r="O6" s="728"/>
      <c r="P6" s="728"/>
      <c r="Q6" s="727"/>
    </row>
    <row r="7" spans="1:17" s="726" customFormat="1" ht="21" x14ac:dyDescent="0.25">
      <c r="A7" s="727"/>
      <c r="B7" s="830"/>
      <c r="C7" s="397" t="s">
        <v>466</v>
      </c>
      <c r="D7" s="397"/>
      <c r="E7" s="728"/>
      <c r="F7" s="728"/>
      <c r="G7" s="728"/>
      <c r="H7" s="728"/>
      <c r="I7" s="728"/>
      <c r="J7" s="728"/>
      <c r="K7" s="728"/>
      <c r="L7" s="728"/>
      <c r="M7" s="728"/>
      <c r="N7" s="728"/>
      <c r="O7" s="728"/>
      <c r="P7" s="728"/>
      <c r="Q7" s="727"/>
    </row>
    <row r="8" spans="1:17" s="726" customFormat="1" ht="21" x14ac:dyDescent="0.25">
      <c r="A8" s="727"/>
      <c r="B8" s="830"/>
      <c r="C8" s="399" t="str">
        <f>B21</f>
        <v>B21</v>
      </c>
      <c r="D8" s="732" t="s">
        <v>395</v>
      </c>
      <c r="E8" s="832"/>
      <c r="F8" s="832"/>
      <c r="G8" s="832"/>
      <c r="H8" s="832"/>
      <c r="I8" s="832"/>
      <c r="J8" s="832"/>
      <c r="K8" s="728"/>
      <c r="L8" s="728"/>
      <c r="M8" s="728"/>
      <c r="N8" s="728"/>
      <c r="O8" s="728"/>
      <c r="P8" s="728"/>
      <c r="Q8" s="727"/>
    </row>
    <row r="9" spans="1:17" s="726" customFormat="1" x14ac:dyDescent="0.25">
      <c r="A9" s="727"/>
      <c r="B9" s="830"/>
      <c r="C9" s="830"/>
      <c r="D9" s="831"/>
      <c r="E9" s="831"/>
      <c r="F9" s="831"/>
      <c r="G9" s="831"/>
      <c r="H9" s="728"/>
      <c r="I9" s="728"/>
      <c r="J9" s="728"/>
      <c r="K9" s="728"/>
      <c r="L9" s="728"/>
      <c r="M9" s="728"/>
      <c r="N9" s="728"/>
      <c r="O9" s="728"/>
      <c r="P9" s="728"/>
      <c r="Q9" s="727"/>
    </row>
    <row r="10" spans="1:17" s="726" customFormat="1" ht="21" x14ac:dyDescent="0.25">
      <c r="A10" s="727"/>
      <c r="B10" s="830"/>
      <c r="C10" s="397" t="s">
        <v>467</v>
      </c>
      <c r="D10" s="397"/>
      <c r="E10" s="397" t="s">
        <v>468</v>
      </c>
      <c r="F10" s="431"/>
      <c r="G10" s="432"/>
      <c r="H10" s="728"/>
      <c r="I10" s="728"/>
      <c r="J10" s="397" t="s">
        <v>469</v>
      </c>
      <c r="K10" s="397"/>
      <c r="L10" s="397" t="s">
        <v>468</v>
      </c>
      <c r="M10" s="431"/>
      <c r="N10" s="431"/>
      <c r="O10" s="432"/>
      <c r="P10" s="728"/>
      <c r="Q10" s="727"/>
    </row>
    <row r="11" spans="1:17" s="726" customFormat="1" ht="21" x14ac:dyDescent="0.25">
      <c r="A11" s="727"/>
      <c r="B11" s="830"/>
      <c r="C11" s="399" t="str">
        <f>B36</f>
        <v>B36</v>
      </c>
      <c r="D11" s="732" t="s">
        <v>395</v>
      </c>
      <c r="E11" s="832"/>
      <c r="F11" s="832"/>
      <c r="G11" s="832"/>
      <c r="H11" s="728"/>
      <c r="I11" s="728"/>
      <c r="J11" s="399" t="str">
        <f>K36</f>
        <v>K36</v>
      </c>
      <c r="K11" s="732" t="s">
        <v>395</v>
      </c>
      <c r="L11" s="832"/>
      <c r="M11" s="832"/>
      <c r="N11" s="832"/>
      <c r="O11" s="832"/>
      <c r="P11" s="728"/>
      <c r="Q11" s="727"/>
    </row>
    <row r="12" spans="1:17" s="726" customFormat="1" x14ac:dyDescent="0.25">
      <c r="A12" s="727"/>
      <c r="B12" s="830"/>
      <c r="C12" s="830"/>
      <c r="D12" s="831"/>
      <c r="E12" s="831"/>
      <c r="F12" s="831"/>
      <c r="G12" s="831"/>
      <c r="H12" s="728"/>
      <c r="I12" s="728"/>
      <c r="J12" s="728"/>
      <c r="K12" s="728"/>
      <c r="L12" s="728"/>
      <c r="M12" s="728"/>
      <c r="N12" s="728"/>
      <c r="O12" s="728"/>
      <c r="P12" s="728"/>
      <c r="Q12" s="727"/>
    </row>
    <row r="13" spans="1:17" s="726" customFormat="1" ht="15" customHeight="1" x14ac:dyDescent="0.25">
      <c r="A13" s="727"/>
      <c r="B13" s="830"/>
      <c r="C13" s="397" t="s">
        <v>470</v>
      </c>
      <c r="D13" s="397"/>
      <c r="E13" s="831"/>
      <c r="F13" s="831"/>
      <c r="G13" s="831"/>
      <c r="H13" s="728"/>
      <c r="I13" s="728"/>
      <c r="J13" s="397" t="s">
        <v>471</v>
      </c>
      <c r="K13" s="397"/>
      <c r="L13" s="728"/>
      <c r="M13" s="728"/>
      <c r="N13" s="728"/>
      <c r="O13" s="728"/>
      <c r="P13" s="728"/>
      <c r="Q13" s="727"/>
    </row>
    <row r="14" spans="1:17" s="726" customFormat="1" ht="21" x14ac:dyDescent="0.25">
      <c r="A14" s="727"/>
      <c r="B14" s="830"/>
      <c r="C14" s="399" t="str">
        <f>B51</f>
        <v>B51</v>
      </c>
      <c r="D14" s="732" t="s">
        <v>395</v>
      </c>
      <c r="E14" s="831"/>
      <c r="F14" s="831"/>
      <c r="G14" s="831"/>
      <c r="H14" s="728"/>
      <c r="I14" s="728"/>
      <c r="J14" s="399" t="str">
        <f>K51</f>
        <v>K51</v>
      </c>
      <c r="K14" s="732" t="s">
        <v>395</v>
      </c>
      <c r="L14" s="728"/>
      <c r="M14" s="728"/>
      <c r="N14" s="728"/>
      <c r="O14" s="728"/>
      <c r="P14" s="728"/>
      <c r="Q14" s="727"/>
    </row>
    <row r="15" spans="1:17" s="726" customFormat="1" x14ac:dyDescent="0.25">
      <c r="A15" s="727"/>
      <c r="B15" s="830"/>
      <c r="C15" s="831"/>
      <c r="D15" s="831"/>
      <c r="E15" s="831"/>
      <c r="F15" s="831"/>
      <c r="G15" s="831"/>
      <c r="H15" s="728"/>
      <c r="I15" s="728"/>
      <c r="J15" s="728"/>
      <c r="K15" s="728"/>
      <c r="L15" s="728"/>
      <c r="M15" s="728"/>
      <c r="N15" s="728"/>
      <c r="O15" s="728"/>
      <c r="P15" s="728"/>
      <c r="Q15" s="727"/>
    </row>
    <row r="16" spans="1:17" s="726" customFormat="1" ht="15.75" customHeight="1" x14ac:dyDescent="0.25">
      <c r="A16" s="727"/>
      <c r="B16" s="830"/>
      <c r="C16" s="397" t="s">
        <v>472</v>
      </c>
      <c r="D16" s="397"/>
      <c r="E16" s="831"/>
      <c r="F16" s="831"/>
      <c r="G16" s="831"/>
      <c r="H16" s="728"/>
      <c r="I16" s="728"/>
      <c r="J16" s="397" t="s">
        <v>473</v>
      </c>
      <c r="K16" s="397"/>
      <c r="L16" s="728"/>
      <c r="M16" s="728"/>
      <c r="N16" s="728"/>
      <c r="O16" s="728"/>
      <c r="P16" s="728"/>
      <c r="Q16" s="727"/>
    </row>
    <row r="17" spans="1:17" s="726" customFormat="1" ht="21" x14ac:dyDescent="0.25">
      <c r="A17" s="727"/>
      <c r="B17" s="830"/>
      <c r="C17" s="399" t="str">
        <f>B59</f>
        <v>B59</v>
      </c>
      <c r="D17" s="732" t="s">
        <v>395</v>
      </c>
      <c r="E17" s="831"/>
      <c r="F17" s="831"/>
      <c r="G17" s="831"/>
      <c r="H17" s="728"/>
      <c r="I17" s="728"/>
      <c r="J17" s="399" t="str">
        <f>K59</f>
        <v>K59</v>
      </c>
      <c r="K17" s="732" t="s">
        <v>395</v>
      </c>
      <c r="L17" s="728"/>
      <c r="M17" s="728"/>
      <c r="N17" s="728"/>
      <c r="O17" s="728"/>
      <c r="P17" s="728"/>
      <c r="Q17" s="727"/>
    </row>
    <row r="18" spans="1:17" s="726" customFormat="1" x14ac:dyDescent="0.25">
      <c r="A18" s="727"/>
      <c r="B18" s="830"/>
      <c r="C18" s="831"/>
      <c r="D18" s="831"/>
      <c r="E18" s="831"/>
      <c r="F18" s="831"/>
      <c r="G18" s="831"/>
      <c r="H18" s="728"/>
      <c r="I18" s="728"/>
      <c r="J18" s="728"/>
      <c r="K18" s="728"/>
      <c r="L18" s="728"/>
      <c r="M18" s="728"/>
      <c r="N18" s="728"/>
      <c r="O18" s="728"/>
      <c r="P18" s="728"/>
      <c r="Q18" s="727"/>
    </row>
    <row r="19" spans="1:17" s="726" customFormat="1" ht="16.5" thickBot="1" x14ac:dyDescent="0.3">
      <c r="A19" s="727"/>
      <c r="B19" s="830"/>
      <c r="C19" s="831"/>
      <c r="D19" s="831"/>
      <c r="E19" s="831"/>
      <c r="F19" s="831"/>
      <c r="G19" s="831"/>
      <c r="H19" s="728"/>
      <c r="I19" s="728"/>
      <c r="J19" s="728"/>
      <c r="K19" s="728"/>
      <c r="L19" s="728"/>
      <c r="M19" s="728"/>
      <c r="N19" s="728"/>
      <c r="O19" s="728"/>
      <c r="P19" s="728"/>
      <c r="Q19" s="727"/>
    </row>
    <row r="20" spans="1:17" s="726" customFormat="1" x14ac:dyDescent="0.25">
      <c r="A20" s="734" t="s">
        <v>0</v>
      </c>
      <c r="B20" s="833"/>
      <c r="C20" s="834"/>
      <c r="D20" s="834"/>
      <c r="E20" s="834"/>
      <c r="F20" s="834"/>
      <c r="G20" s="835"/>
      <c r="H20" s="834"/>
      <c r="I20" s="834"/>
      <c r="J20" s="836" t="s">
        <v>466</v>
      </c>
      <c r="K20" s="728"/>
      <c r="L20" s="728"/>
      <c r="M20" s="728"/>
      <c r="N20" s="728"/>
      <c r="O20" s="728"/>
      <c r="P20" s="728"/>
      <c r="Q20" s="727"/>
    </row>
    <row r="21" spans="1:17" s="726" customFormat="1" ht="15" customHeight="1" x14ac:dyDescent="0.25">
      <c r="A21" s="1179" t="str">
        <f>J20</f>
        <v>Prix D'ACHAT / Prix de VENTE</v>
      </c>
      <c r="B21" s="837" t="str">
        <f>ADDRESS(ROW(),COLUMN(),4)</f>
        <v>B21</v>
      </c>
      <c r="C21" s="400" t="s">
        <v>395</v>
      </c>
      <c r="D21" s="838"/>
      <c r="E21" s="838"/>
      <c r="F21" s="838"/>
      <c r="G21" s="838"/>
      <c r="H21" s="838"/>
      <c r="I21" s="838"/>
      <c r="J21" s="839"/>
      <c r="K21" s="728"/>
      <c r="L21" s="728"/>
      <c r="M21" s="728"/>
      <c r="N21" s="728"/>
      <c r="O21" s="728"/>
      <c r="P21" s="728"/>
      <c r="Q21" s="727"/>
    </row>
    <row r="22" spans="1:17" s="726" customFormat="1" ht="20.100000000000001" customHeight="1" x14ac:dyDescent="0.25">
      <c r="A22" s="1179"/>
      <c r="B22" s="840"/>
      <c r="C22" s="841" t="s">
        <v>474</v>
      </c>
      <c r="D22" s="842">
        <v>0.44</v>
      </c>
      <c r="E22" s="728"/>
      <c r="F22" s="843" t="s">
        <v>474</v>
      </c>
      <c r="G22" s="842">
        <v>100</v>
      </c>
      <c r="H22" s="728"/>
      <c r="I22" s="844" t="s">
        <v>475</v>
      </c>
      <c r="J22" s="845">
        <v>115</v>
      </c>
      <c r="K22" s="728"/>
      <c r="L22" s="728"/>
      <c r="M22" s="727"/>
      <c r="N22" s="727"/>
      <c r="O22" s="727"/>
      <c r="P22" s="727"/>
      <c r="Q22" s="727"/>
    </row>
    <row r="23" spans="1:17" s="726" customFormat="1" ht="20.100000000000001" customHeight="1" x14ac:dyDescent="0.25">
      <c r="A23" s="1179"/>
      <c r="B23" s="846"/>
      <c r="C23" s="847" t="s">
        <v>476</v>
      </c>
      <c r="D23" s="848">
        <v>60</v>
      </c>
      <c r="E23" s="728"/>
      <c r="F23" s="847" t="s">
        <v>477</v>
      </c>
      <c r="G23" s="849">
        <v>10</v>
      </c>
      <c r="H23" s="728"/>
      <c r="I23" s="843" t="s">
        <v>474</v>
      </c>
      <c r="J23" s="850">
        <v>133</v>
      </c>
      <c r="K23" s="728"/>
      <c r="L23" s="728"/>
      <c r="M23" s="727"/>
      <c r="N23" s="727"/>
      <c r="O23" s="727"/>
      <c r="P23" s="727"/>
      <c r="Q23" s="727"/>
    </row>
    <row r="24" spans="1:17" s="726" customFormat="1" ht="20.100000000000001" customHeight="1" x14ac:dyDescent="0.25">
      <c r="A24" s="1179"/>
      <c r="B24" s="851"/>
      <c r="C24" s="852" t="s">
        <v>477</v>
      </c>
      <c r="D24" s="853">
        <f>D22*D23%</f>
        <v>0.26400000000000001</v>
      </c>
      <c r="E24" s="728"/>
      <c r="F24" s="854" t="s">
        <v>475</v>
      </c>
      <c r="G24" s="853">
        <f>IF(G22=0,0,G22+G23)</f>
        <v>110</v>
      </c>
      <c r="H24" s="728"/>
      <c r="I24" s="852" t="s">
        <v>477</v>
      </c>
      <c r="J24" s="855">
        <f>IF(J22=0,0,IF(J23=0,0,J22-J23))</f>
        <v>-18</v>
      </c>
      <c r="K24" s="728"/>
      <c r="L24" s="728"/>
      <c r="M24" s="727"/>
      <c r="N24" s="727"/>
      <c r="O24" s="727"/>
      <c r="P24" s="727"/>
      <c r="Q24" s="727"/>
    </row>
    <row r="25" spans="1:17" s="726" customFormat="1" ht="20.100000000000001" customHeight="1" x14ac:dyDescent="0.25">
      <c r="A25" s="1179"/>
      <c r="B25" s="856"/>
      <c r="C25" s="854" t="s">
        <v>475</v>
      </c>
      <c r="D25" s="853">
        <f>((D22*D23)/100)+D22</f>
        <v>0.70399999999999996</v>
      </c>
      <c r="E25" s="728"/>
      <c r="F25" s="857" t="s">
        <v>476</v>
      </c>
      <c r="G25" s="858">
        <f>IF(G22=0,0,IF(ISBLANK(G22),0,(G23/G22)*100))</f>
        <v>10</v>
      </c>
      <c r="H25" s="728"/>
      <c r="I25" s="857" t="s">
        <v>476</v>
      </c>
      <c r="J25" s="859">
        <f>IF(J23=0,0,IF(ISBLANK(J23),0,(J24/J23)*100))</f>
        <v>-13.533834586466165</v>
      </c>
      <c r="K25" s="728"/>
      <c r="L25" s="728"/>
      <c r="M25" s="727"/>
      <c r="N25" s="727"/>
      <c r="O25" s="727"/>
      <c r="P25" s="727"/>
      <c r="Q25" s="727"/>
    </row>
    <row r="26" spans="1:17" s="726" customFormat="1" ht="20.100000000000001" customHeight="1" x14ac:dyDescent="0.25">
      <c r="A26" s="1179"/>
      <c r="B26" s="860"/>
      <c r="C26" s="861"/>
      <c r="D26" s="862"/>
      <c r="E26" s="863"/>
      <c r="F26" s="864"/>
      <c r="G26" s="865"/>
      <c r="H26" s="863"/>
      <c r="I26" s="864"/>
      <c r="J26" s="866"/>
      <c r="K26" s="728"/>
      <c r="L26" s="728"/>
      <c r="M26" s="727"/>
      <c r="N26" s="727"/>
      <c r="O26" s="727"/>
      <c r="P26" s="727"/>
      <c r="Q26" s="727"/>
    </row>
    <row r="27" spans="1:17" s="726" customFormat="1" ht="20.100000000000001" customHeight="1" x14ac:dyDescent="0.25">
      <c r="A27" s="1179"/>
      <c r="B27" s="840"/>
      <c r="C27" s="843" t="s">
        <v>474</v>
      </c>
      <c r="D27" s="842">
        <v>5.8970000000000002</v>
      </c>
      <c r="E27" s="728"/>
      <c r="F27" s="844" t="s">
        <v>475</v>
      </c>
      <c r="G27" s="849">
        <v>9.64</v>
      </c>
      <c r="H27" s="728"/>
      <c r="I27" s="844" t="s">
        <v>475</v>
      </c>
      <c r="J27" s="845">
        <v>100</v>
      </c>
      <c r="K27" s="728"/>
      <c r="L27" s="728"/>
      <c r="M27" s="727"/>
      <c r="N27" s="727"/>
      <c r="O27" s="727"/>
      <c r="P27" s="727"/>
      <c r="Q27" s="727"/>
    </row>
    <row r="28" spans="1:17" s="726" customFormat="1" ht="20.100000000000001" customHeight="1" x14ac:dyDescent="0.25">
      <c r="A28" s="1179"/>
      <c r="B28" s="867"/>
      <c r="C28" s="844" t="s">
        <v>475</v>
      </c>
      <c r="D28" s="849">
        <v>9.64</v>
      </c>
      <c r="E28" s="728"/>
      <c r="F28" s="868" t="s">
        <v>476</v>
      </c>
      <c r="G28" s="869">
        <v>63.5</v>
      </c>
      <c r="H28" s="728"/>
      <c r="I28" s="868" t="s">
        <v>477</v>
      </c>
      <c r="J28" s="845">
        <v>50</v>
      </c>
      <c r="K28" s="728"/>
      <c r="L28" s="728"/>
      <c r="M28" s="727"/>
      <c r="N28" s="727"/>
      <c r="O28" s="727"/>
      <c r="P28" s="727"/>
      <c r="Q28" s="727"/>
    </row>
    <row r="29" spans="1:17" s="726" customFormat="1" ht="20.100000000000001" customHeight="1" x14ac:dyDescent="0.25">
      <c r="A29" s="1179"/>
      <c r="B29" s="851"/>
      <c r="C29" s="852" t="s">
        <v>477</v>
      </c>
      <c r="D29" s="853">
        <f>IF(D27=0,0,IF(D28=0,0,D28-D27))</f>
        <v>3.7430000000000003</v>
      </c>
      <c r="E29" s="728"/>
      <c r="F29" s="852" t="s">
        <v>477</v>
      </c>
      <c r="G29" s="853">
        <f>G27-G30</f>
        <v>3.7439755351681958</v>
      </c>
      <c r="H29" s="728"/>
      <c r="I29" s="854" t="s">
        <v>474</v>
      </c>
      <c r="J29" s="855">
        <f>IF(J27=0,0,IF(ISBLANK(J27),0,J27-J28))</f>
        <v>50</v>
      </c>
      <c r="K29" s="728"/>
      <c r="L29" s="728"/>
      <c r="M29" s="727"/>
      <c r="N29" s="727"/>
      <c r="O29" s="727"/>
      <c r="P29" s="727"/>
      <c r="Q29" s="727"/>
    </row>
    <row r="30" spans="1:17" s="726" customFormat="1" ht="20.100000000000001" customHeight="1" x14ac:dyDescent="0.25">
      <c r="A30" s="1179"/>
      <c r="B30" s="870"/>
      <c r="C30" s="871" t="s">
        <v>476</v>
      </c>
      <c r="D30" s="872">
        <f>IF(D27=0,0,IF(ISBLANK(D27),0,(D29/D27)*100))</f>
        <v>63.472952348651859</v>
      </c>
      <c r="E30" s="728"/>
      <c r="F30" s="873" t="s">
        <v>474</v>
      </c>
      <c r="G30" s="874">
        <f>(G27/(100+G28)*100)</f>
        <v>5.8960244648318048</v>
      </c>
      <c r="H30" s="728"/>
      <c r="I30" s="871" t="s">
        <v>476</v>
      </c>
      <c r="J30" s="875">
        <f>IF(J29=0,0,IF(ISBLANK(J28),0,(J28/J29)*100))</f>
        <v>100</v>
      </c>
      <c r="K30" s="728"/>
      <c r="L30" s="728"/>
      <c r="M30" s="727"/>
      <c r="N30" s="727"/>
      <c r="O30" s="727"/>
      <c r="P30" s="727"/>
      <c r="Q30" s="727"/>
    </row>
    <row r="31" spans="1:17" s="726" customFormat="1" ht="20.100000000000001" customHeight="1" x14ac:dyDescent="0.25">
      <c r="A31" s="1179"/>
      <c r="B31" s="1180" t="s">
        <v>478</v>
      </c>
      <c r="C31" s="1181"/>
      <c r="D31" s="1181"/>
      <c r="E31" s="1181"/>
      <c r="F31" s="1181"/>
      <c r="G31" s="1181"/>
      <c r="H31" s="1181"/>
      <c r="I31" s="1181"/>
      <c r="J31" s="1181"/>
      <c r="K31" s="728"/>
      <c r="L31" s="728"/>
      <c r="M31" s="727"/>
      <c r="N31" s="727"/>
      <c r="O31" s="727"/>
      <c r="P31" s="727"/>
      <c r="Q31" s="727"/>
    </row>
    <row r="32" spans="1:17" s="726" customFormat="1" ht="15" x14ac:dyDescent="0.25">
      <c r="A32" s="727"/>
      <c r="B32" s="876"/>
      <c r="C32" s="876"/>
      <c r="D32" s="876"/>
      <c r="E32" s="876"/>
      <c r="F32" s="876"/>
      <c r="G32" s="876"/>
      <c r="H32" s="728"/>
      <c r="I32" s="39"/>
      <c r="J32" s="39"/>
      <c r="K32" s="877"/>
      <c r="L32" s="877"/>
      <c r="M32" s="39"/>
      <c r="N32" s="727"/>
      <c r="O32" s="727"/>
      <c r="P32" s="727"/>
      <c r="Q32" s="727"/>
    </row>
    <row r="33" spans="1:17" s="726" customFormat="1" ht="15" x14ac:dyDescent="0.25">
      <c r="A33" s="727"/>
      <c r="B33" s="876"/>
      <c r="C33" s="876"/>
      <c r="D33" s="876"/>
      <c r="E33" s="876"/>
      <c r="F33" s="876"/>
      <c r="G33" s="876"/>
      <c r="H33" s="728"/>
      <c r="I33" s="39"/>
      <c r="J33" s="39"/>
      <c r="K33" s="877"/>
      <c r="L33" s="877"/>
      <c r="M33" s="39"/>
      <c r="N33" s="727"/>
      <c r="O33" s="727"/>
      <c r="P33" s="727"/>
      <c r="Q33" s="727"/>
    </row>
    <row r="34" spans="1:17" s="726" customFormat="1" ht="15" x14ac:dyDescent="0.25">
      <c r="A34" s="727"/>
      <c r="B34" s="433">
        <v>15</v>
      </c>
      <c r="C34" s="433">
        <v>15</v>
      </c>
      <c r="D34" s="433">
        <v>15</v>
      </c>
      <c r="E34" s="433">
        <v>15</v>
      </c>
      <c r="F34" s="433">
        <v>15</v>
      </c>
      <c r="G34" s="433">
        <v>15</v>
      </c>
      <c r="H34" s="727"/>
      <c r="I34" s="727"/>
      <c r="J34" s="434" t="s">
        <v>479</v>
      </c>
      <c r="K34" s="433">
        <v>15</v>
      </c>
      <c r="L34" s="433">
        <v>15</v>
      </c>
      <c r="M34" s="433">
        <v>15</v>
      </c>
      <c r="N34" s="433">
        <v>15</v>
      </c>
      <c r="O34" s="433">
        <v>15</v>
      </c>
      <c r="P34" s="433">
        <v>15</v>
      </c>
      <c r="Q34" s="435" t="s">
        <v>479</v>
      </c>
    </row>
    <row r="35" spans="1:17" s="726" customFormat="1" x14ac:dyDescent="0.25">
      <c r="A35" s="734" t="s">
        <v>0</v>
      </c>
      <c r="B35" s="506" t="s">
        <v>467</v>
      </c>
      <c r="C35" s="507"/>
      <c r="D35" s="507"/>
      <c r="E35" s="507"/>
      <c r="F35" s="507"/>
      <c r="G35" s="508" t="s">
        <v>468</v>
      </c>
      <c r="H35" s="727"/>
      <c r="I35" s="727"/>
      <c r="J35" s="734" t="s">
        <v>0</v>
      </c>
      <c r="K35" s="506" t="s">
        <v>469</v>
      </c>
      <c r="L35" s="507"/>
      <c r="M35" s="507"/>
      <c r="N35" s="507"/>
      <c r="O35" s="507"/>
      <c r="P35" s="508" t="s">
        <v>468</v>
      </c>
      <c r="Q35" s="727"/>
    </row>
    <row r="36" spans="1:17" s="726" customFormat="1" ht="19.5" customHeight="1" x14ac:dyDescent="0.25">
      <c r="A36" s="1182" t="str">
        <f>B35</f>
        <v>Aide à la décision en Gr</v>
      </c>
      <c r="B36" s="837" t="str">
        <f>ADDRESS(ROW(),COLUMN(),4)</f>
        <v>B36</v>
      </c>
      <c r="C36" s="400" t="s">
        <v>395</v>
      </c>
      <c r="D36" s="838"/>
      <c r="E36" s="838"/>
      <c r="F36" s="838"/>
      <c r="G36" s="878"/>
      <c r="H36" s="727"/>
      <c r="I36" s="727"/>
      <c r="J36" s="1182" t="str">
        <f>K35</f>
        <v>Aide à la décision en Kg</v>
      </c>
      <c r="K36" s="837" t="str">
        <f>ADDRESS(ROW(),COLUMN(),4)</f>
        <v>K36</v>
      </c>
      <c r="L36" s="400" t="s">
        <v>395</v>
      </c>
      <c r="M36" s="838"/>
      <c r="N36" s="838"/>
      <c r="O36" s="838"/>
      <c r="P36" s="878"/>
      <c r="Q36" s="727"/>
    </row>
    <row r="37" spans="1:17" s="726" customFormat="1" ht="19.5" customHeight="1" x14ac:dyDescent="0.25">
      <c r="A37" s="1182"/>
      <c r="B37" s="436" t="s">
        <v>480</v>
      </c>
      <c r="C37" s="879">
        <v>1000</v>
      </c>
      <c r="D37" s="437" t="s">
        <v>480</v>
      </c>
      <c r="E37" s="879">
        <v>1000</v>
      </c>
      <c r="F37" s="436" t="s">
        <v>480</v>
      </c>
      <c r="G37" s="879">
        <v>100</v>
      </c>
      <c r="H37" s="727"/>
      <c r="I37" s="727"/>
      <c r="J37" s="1182"/>
      <c r="K37" s="436" t="s">
        <v>480</v>
      </c>
      <c r="L37" s="880">
        <v>1</v>
      </c>
      <c r="M37" s="437" t="s">
        <v>480</v>
      </c>
      <c r="N37" s="880">
        <v>1</v>
      </c>
      <c r="O37" s="436" t="s">
        <v>480</v>
      </c>
      <c r="P37" s="880">
        <v>1</v>
      </c>
      <c r="Q37" s="727"/>
    </row>
    <row r="38" spans="1:17" s="726" customFormat="1" x14ac:dyDescent="0.25">
      <c r="A38" s="1182"/>
      <c r="B38" s="438" t="s">
        <v>481</v>
      </c>
      <c r="C38" s="881">
        <v>2000</v>
      </c>
      <c r="D38" s="439" t="s">
        <v>482</v>
      </c>
      <c r="E38" s="881">
        <v>327</v>
      </c>
      <c r="F38" s="438" t="s">
        <v>483</v>
      </c>
      <c r="G38" s="882">
        <v>40</v>
      </c>
      <c r="H38" s="727"/>
      <c r="I38" s="727"/>
      <c r="J38" s="1182"/>
      <c r="K38" s="438" t="s">
        <v>481</v>
      </c>
      <c r="L38" s="883">
        <v>2</v>
      </c>
      <c r="M38" s="439" t="s">
        <v>482</v>
      </c>
      <c r="N38" s="883">
        <v>2</v>
      </c>
      <c r="O38" s="438" t="s">
        <v>483</v>
      </c>
      <c r="P38" s="882">
        <v>50</v>
      </c>
      <c r="Q38" s="727"/>
    </row>
    <row r="39" spans="1:17" s="726" customFormat="1" x14ac:dyDescent="0.25">
      <c r="A39" s="1182"/>
      <c r="B39" s="440" t="s">
        <v>484</v>
      </c>
      <c r="C39" s="441">
        <f>IF(C37=0,0,IF(C38=0,0,C38-C37))</f>
        <v>1000</v>
      </c>
      <c r="D39" s="440" t="s">
        <v>485</v>
      </c>
      <c r="E39" s="441">
        <f>IF(E37=0,0,E37+E38)</f>
        <v>1327</v>
      </c>
      <c r="F39" s="440" t="s">
        <v>484</v>
      </c>
      <c r="G39" s="442">
        <f>G40*G38%</f>
        <v>66.666666666666671</v>
      </c>
      <c r="H39" s="727"/>
      <c r="I39" s="727"/>
      <c r="J39" s="1182"/>
      <c r="K39" s="440" t="s">
        <v>484</v>
      </c>
      <c r="L39" s="443">
        <f>IF(L37=0,0,IF(L38=0,0,L38-L37))</f>
        <v>1</v>
      </c>
      <c r="M39" s="440" t="s">
        <v>485</v>
      </c>
      <c r="N39" s="443">
        <f>IF(N37=0,0,N37+N38)</f>
        <v>3</v>
      </c>
      <c r="O39" s="440" t="s">
        <v>484</v>
      </c>
      <c r="P39" s="443">
        <f>P40*P38%</f>
        <v>1</v>
      </c>
      <c r="Q39" s="727"/>
    </row>
    <row r="40" spans="1:17" s="726" customFormat="1" x14ac:dyDescent="0.25">
      <c r="A40" s="1182"/>
      <c r="B40" s="444" t="s">
        <v>486</v>
      </c>
      <c r="C40" s="445">
        <f>IF(C37=0,0,IF(C38=0,0,C39/C38))</f>
        <v>0.5</v>
      </c>
      <c r="D40" s="444" t="s">
        <v>486</v>
      </c>
      <c r="E40" s="445">
        <f>IF(E37=0,0,E38/E39)</f>
        <v>0.24642049736247174</v>
      </c>
      <c r="F40" s="440" t="s">
        <v>485</v>
      </c>
      <c r="G40" s="442">
        <f>G37/(100-G38)*100</f>
        <v>166.66666666666669</v>
      </c>
      <c r="H40" s="727"/>
      <c r="I40" s="727"/>
      <c r="J40" s="1182"/>
      <c r="K40" s="444" t="s">
        <v>486</v>
      </c>
      <c r="L40" s="445">
        <f>IF(L37=0,0,IF(L38=0,0,L39/L38))</f>
        <v>0.5</v>
      </c>
      <c r="M40" s="444" t="s">
        <v>486</v>
      </c>
      <c r="N40" s="445">
        <f>IF(N37=0,0,N38/N39)</f>
        <v>0.66666666666666663</v>
      </c>
      <c r="O40" s="440" t="s">
        <v>485</v>
      </c>
      <c r="P40" s="446">
        <f>P37/(100-P38)*100</f>
        <v>2</v>
      </c>
      <c r="Q40" s="727"/>
    </row>
    <row r="41" spans="1:17" s="726" customFormat="1" x14ac:dyDescent="0.25">
      <c r="A41" s="1182"/>
      <c r="B41" s="447" t="s">
        <v>481</v>
      </c>
      <c r="C41" s="881">
        <v>1780</v>
      </c>
      <c r="D41" s="448" t="s">
        <v>481</v>
      </c>
      <c r="E41" s="881">
        <v>2310</v>
      </c>
      <c r="F41" s="449" t="s">
        <v>481</v>
      </c>
      <c r="G41" s="884">
        <v>500</v>
      </c>
      <c r="H41" s="727"/>
      <c r="I41" s="727"/>
      <c r="J41" s="1182"/>
      <c r="K41" s="447" t="s">
        <v>481</v>
      </c>
      <c r="L41" s="885">
        <v>2</v>
      </c>
      <c r="M41" s="448" t="s">
        <v>481</v>
      </c>
      <c r="N41" s="886">
        <v>2</v>
      </c>
      <c r="O41" s="448" t="s">
        <v>481</v>
      </c>
      <c r="P41" s="885">
        <v>1</v>
      </c>
      <c r="Q41" s="727"/>
    </row>
    <row r="42" spans="1:17" s="726" customFormat="1" x14ac:dyDescent="0.25">
      <c r="A42" s="1182"/>
      <c r="B42" s="450" t="s">
        <v>480</v>
      </c>
      <c r="C42" s="879">
        <v>1000</v>
      </c>
      <c r="D42" s="451" t="s">
        <v>482</v>
      </c>
      <c r="E42" s="879">
        <v>720</v>
      </c>
      <c r="F42" s="451" t="s">
        <v>483</v>
      </c>
      <c r="G42" s="887">
        <v>50</v>
      </c>
      <c r="H42" s="727"/>
      <c r="I42" s="727"/>
      <c r="J42" s="1182"/>
      <c r="K42" s="450" t="s">
        <v>480</v>
      </c>
      <c r="L42" s="888">
        <v>1</v>
      </c>
      <c r="M42" s="451" t="s">
        <v>482</v>
      </c>
      <c r="N42" s="888">
        <v>1</v>
      </c>
      <c r="O42" s="451" t="s">
        <v>483</v>
      </c>
      <c r="P42" s="887">
        <v>50</v>
      </c>
      <c r="Q42" s="727"/>
    </row>
    <row r="43" spans="1:17" s="726" customFormat="1" x14ac:dyDescent="0.25">
      <c r="A43" s="1182"/>
      <c r="B43" s="440" t="s">
        <v>484</v>
      </c>
      <c r="C43" s="441">
        <f>IF(C41=0,0,IF(C42=0,0,C41-C42))</f>
        <v>780</v>
      </c>
      <c r="D43" s="440" t="s">
        <v>487</v>
      </c>
      <c r="E43" s="441">
        <f>IF(E41=0,0,IF(E42=0,0,E41-E42))</f>
        <v>1590</v>
      </c>
      <c r="F43" s="440" t="s">
        <v>484</v>
      </c>
      <c r="G43" s="441">
        <f>G41*G42%</f>
        <v>250</v>
      </c>
      <c r="H43" s="727"/>
      <c r="I43" s="727"/>
      <c r="J43" s="1182"/>
      <c r="K43" s="440" t="s">
        <v>484</v>
      </c>
      <c r="L43" s="443">
        <f>IF(L41=0,0,IF(L42=0,0,L41-L42))</f>
        <v>1</v>
      </c>
      <c r="M43" s="440" t="s">
        <v>487</v>
      </c>
      <c r="N43" s="443">
        <f>IF(N41=0,0,IF(N42=0,0,N41-N42))</f>
        <v>1</v>
      </c>
      <c r="O43" s="440" t="s">
        <v>484</v>
      </c>
      <c r="P43" s="443">
        <f>P41*P42%</f>
        <v>0.5</v>
      </c>
      <c r="Q43" s="727"/>
    </row>
    <row r="44" spans="1:17" s="726" customFormat="1" x14ac:dyDescent="0.25">
      <c r="A44" s="1182"/>
      <c r="B44" s="444" t="s">
        <v>486</v>
      </c>
      <c r="C44" s="445">
        <f>IF(C41=0,0,C43/C41)</f>
        <v>0.43820224719101125</v>
      </c>
      <c r="D44" s="444" t="s">
        <v>486</v>
      </c>
      <c r="E44" s="445">
        <f>IF(E41=0,0,IF(E42=0,0,E42/E41))</f>
        <v>0.31168831168831168</v>
      </c>
      <c r="F44" s="444" t="s">
        <v>487</v>
      </c>
      <c r="G44" s="452">
        <f>G41-G43</f>
        <v>250</v>
      </c>
      <c r="H44" s="727"/>
      <c r="I44" s="727"/>
      <c r="J44" s="1182"/>
      <c r="K44" s="444" t="s">
        <v>486</v>
      </c>
      <c r="L44" s="445">
        <f>IF(L41=0,0,L43/L41)</f>
        <v>0.5</v>
      </c>
      <c r="M44" s="444" t="s">
        <v>486</v>
      </c>
      <c r="N44" s="445">
        <f>IF(N41=0,0,IF(N42=0,0,N42/N41))</f>
        <v>0.5</v>
      </c>
      <c r="O44" s="444" t="s">
        <v>487</v>
      </c>
      <c r="P44" s="453">
        <f>P41-P43</f>
        <v>0.5</v>
      </c>
      <c r="Q44" s="727"/>
    </row>
    <row r="45" spans="1:17" s="726" customFormat="1" ht="15" x14ac:dyDescent="0.25">
      <c r="A45" s="1182"/>
      <c r="B45" s="1183" t="s">
        <v>478</v>
      </c>
      <c r="C45" s="1184"/>
      <c r="D45" s="1184"/>
      <c r="E45" s="1184"/>
      <c r="F45" s="1184"/>
      <c r="G45" s="1184"/>
      <c r="H45" s="727"/>
      <c r="I45" s="727"/>
      <c r="J45" s="1182"/>
      <c r="K45" s="1183" t="s">
        <v>478</v>
      </c>
      <c r="L45" s="1184"/>
      <c r="M45" s="1184"/>
      <c r="N45" s="1184"/>
      <c r="O45" s="1184"/>
      <c r="P45" s="1184"/>
      <c r="Q45" s="727"/>
    </row>
    <row r="46" spans="1:17" s="726" customFormat="1" ht="15" x14ac:dyDescent="0.25">
      <c r="A46" s="876"/>
      <c r="B46" s="876"/>
      <c r="C46" s="876"/>
      <c r="D46" s="876"/>
      <c r="E46" s="876"/>
      <c r="F46" s="876"/>
      <c r="G46" s="876"/>
      <c r="H46" s="728"/>
      <c r="I46" s="39"/>
      <c r="J46" s="39"/>
      <c r="K46" s="877"/>
      <c r="L46" s="877"/>
      <c r="M46" s="39"/>
      <c r="N46" s="39"/>
      <c r="O46" s="727"/>
      <c r="P46" s="727"/>
      <c r="Q46" s="728"/>
    </row>
    <row r="47" spans="1:17" s="726" customFormat="1" x14ac:dyDescent="0.25">
      <c r="A47" s="727"/>
      <c r="B47" s="889"/>
      <c r="C47" s="727"/>
      <c r="D47" s="890"/>
      <c r="E47" s="890"/>
      <c r="F47" s="876"/>
      <c r="G47" s="876"/>
      <c r="H47" s="728"/>
      <c r="I47" s="727"/>
      <c r="J47" s="476"/>
      <c r="K47" s="476"/>
      <c r="L47" s="476"/>
      <c r="M47" s="476"/>
      <c r="N47" s="476"/>
      <c r="O47" s="727"/>
      <c r="P47" s="727"/>
      <c r="Q47" s="727"/>
    </row>
    <row r="48" spans="1:17" s="726" customFormat="1" ht="16.5" thickBot="1" x14ac:dyDescent="0.3">
      <c r="A48" s="727"/>
      <c r="B48" s="889"/>
      <c r="C48" s="727"/>
      <c r="D48" s="890" t="s">
        <v>488</v>
      </c>
      <c r="E48" s="891"/>
      <c r="F48" s="876"/>
      <c r="G48" s="876"/>
      <c r="H48" s="728"/>
      <c r="I48" s="727"/>
      <c r="J48" s="476"/>
      <c r="K48" s="727"/>
      <c r="L48" s="727"/>
      <c r="M48" s="727"/>
      <c r="N48" s="727"/>
      <c r="O48" s="891"/>
      <c r="P48" s="727"/>
      <c r="Q48" s="727"/>
    </row>
    <row r="49" spans="1:17" s="726" customFormat="1" x14ac:dyDescent="0.25">
      <c r="A49" s="734" t="s">
        <v>0</v>
      </c>
      <c r="B49" s="1187" t="s">
        <v>470</v>
      </c>
      <c r="C49" s="1188"/>
      <c r="D49" s="891" t="s">
        <v>470</v>
      </c>
      <c r="E49" s="476"/>
      <c r="F49" s="876"/>
      <c r="G49" s="876"/>
      <c r="H49" s="728"/>
      <c r="I49" s="727"/>
      <c r="J49" s="734" t="s">
        <v>0</v>
      </c>
      <c r="K49" s="1187" t="s">
        <v>471</v>
      </c>
      <c r="L49" s="1188"/>
      <c r="M49" s="891" t="s">
        <v>471</v>
      </c>
      <c r="O49" s="476"/>
      <c r="P49" s="727"/>
      <c r="Q49" s="727"/>
    </row>
    <row r="50" spans="1:17" s="726" customFormat="1" x14ac:dyDescent="0.25">
      <c r="A50" s="1191" t="str">
        <f>B49</f>
        <v>Pour prendre, par exemple, le 5 % de 87 Kg</v>
      </c>
      <c r="B50" s="1189"/>
      <c r="C50" s="1190"/>
      <c r="D50" s="476" t="s">
        <v>489</v>
      </c>
      <c r="E50" s="476"/>
      <c r="F50" s="876"/>
      <c r="G50" s="876"/>
      <c r="H50" s="728"/>
      <c r="I50" s="727"/>
      <c r="J50" s="1192" t="str">
        <f>K49</f>
        <v>Pour déduire, par exemple, le 5 % de 87 Kg</v>
      </c>
      <c r="K50" s="1189"/>
      <c r="L50" s="1190"/>
      <c r="M50" s="476" t="s">
        <v>490</v>
      </c>
      <c r="O50" s="890"/>
      <c r="P50" s="727"/>
      <c r="Q50" s="727"/>
    </row>
    <row r="51" spans="1:17" s="726" customFormat="1" x14ac:dyDescent="0.25">
      <c r="A51" s="1191"/>
      <c r="B51" s="892" t="str">
        <f>ADDRESS(ROW(),COLUMN(),4)</f>
        <v>B51</v>
      </c>
      <c r="C51" s="454" t="s">
        <v>395</v>
      </c>
      <c r="D51" s="476" t="s">
        <v>491</v>
      </c>
      <c r="E51" s="476"/>
      <c r="F51" s="876"/>
      <c r="G51" s="876"/>
      <c r="H51" s="728"/>
      <c r="I51" s="727"/>
      <c r="J51" s="1192"/>
      <c r="K51" s="892" t="str">
        <f>ADDRESS(ROW(),COLUMN(),4)</f>
        <v>K51</v>
      </c>
      <c r="L51" s="454" t="s">
        <v>395</v>
      </c>
      <c r="M51" s="890" t="s">
        <v>492</v>
      </c>
      <c r="O51" s="890"/>
      <c r="P51" s="727"/>
      <c r="Q51" s="727"/>
    </row>
    <row r="52" spans="1:17" s="726" customFormat="1" x14ac:dyDescent="0.25">
      <c r="A52" s="1191"/>
      <c r="B52" s="455" t="s">
        <v>481</v>
      </c>
      <c r="C52" s="893">
        <v>87</v>
      </c>
      <c r="D52" s="890" t="s">
        <v>493</v>
      </c>
      <c r="E52" s="890"/>
      <c r="F52" s="876"/>
      <c r="G52" s="876"/>
      <c r="H52" s="728"/>
      <c r="I52" s="727"/>
      <c r="J52" s="1192"/>
      <c r="K52" s="455" t="s">
        <v>481</v>
      </c>
      <c r="L52" s="894">
        <v>87</v>
      </c>
      <c r="M52" s="476" t="s">
        <v>494</v>
      </c>
      <c r="O52" s="476"/>
      <c r="P52" s="727"/>
      <c r="Q52" s="727"/>
    </row>
    <row r="53" spans="1:17" s="726" customFormat="1" x14ac:dyDescent="0.25">
      <c r="A53" s="1191"/>
      <c r="B53" s="456" t="s">
        <v>483</v>
      </c>
      <c r="C53" s="895">
        <v>5</v>
      </c>
      <c r="D53" s="476" t="s">
        <v>495</v>
      </c>
      <c r="E53" s="476"/>
      <c r="F53" s="876"/>
      <c r="G53" s="876"/>
      <c r="H53" s="728"/>
      <c r="I53" s="727"/>
      <c r="J53" s="1192"/>
      <c r="K53" s="456" t="s">
        <v>483</v>
      </c>
      <c r="L53" s="895">
        <v>5</v>
      </c>
      <c r="M53" s="890" t="s">
        <v>496</v>
      </c>
      <c r="O53" s="890"/>
      <c r="P53" s="727"/>
      <c r="Q53" s="727"/>
    </row>
    <row r="54" spans="1:17" s="726" customFormat="1" x14ac:dyDescent="0.25">
      <c r="A54" s="1191"/>
      <c r="B54" s="457" t="s">
        <v>497</v>
      </c>
      <c r="C54" s="458">
        <f>C53/100</f>
        <v>0.05</v>
      </c>
      <c r="D54" s="476" t="s">
        <v>498</v>
      </c>
      <c r="E54" s="476"/>
      <c r="F54" s="876"/>
      <c r="G54" s="876"/>
      <c r="H54" s="728"/>
      <c r="I54" s="727"/>
      <c r="J54" s="1192"/>
      <c r="K54" s="457" t="s">
        <v>497</v>
      </c>
      <c r="L54" s="458">
        <f>(100-L53)/100</f>
        <v>0.95</v>
      </c>
      <c r="M54" s="476" t="s">
        <v>499</v>
      </c>
      <c r="O54" s="476"/>
      <c r="P54" s="727"/>
      <c r="Q54" s="727"/>
    </row>
    <row r="55" spans="1:17" s="726" customFormat="1" ht="16.5" thickBot="1" x14ac:dyDescent="0.3">
      <c r="A55" s="1191"/>
      <c r="B55" s="459" t="s">
        <v>484</v>
      </c>
      <c r="C55" s="460">
        <f>C52*C54</f>
        <v>4.3500000000000005</v>
      </c>
      <c r="D55" s="890" t="s">
        <v>500</v>
      </c>
      <c r="E55" s="890"/>
      <c r="F55" s="876"/>
      <c r="G55" s="876"/>
      <c r="H55" s="728"/>
      <c r="I55" s="727"/>
      <c r="J55" s="1192"/>
      <c r="K55" s="459" t="s">
        <v>487</v>
      </c>
      <c r="L55" s="460">
        <f>L52*L54</f>
        <v>82.649999999999991</v>
      </c>
      <c r="M55" s="476"/>
      <c r="N55" s="476"/>
      <c r="O55" s="727"/>
      <c r="P55" s="727"/>
      <c r="Q55" s="727"/>
    </row>
    <row r="56" spans="1:17" s="726" customFormat="1" ht="35.25" customHeight="1" thickBot="1" x14ac:dyDescent="0.3">
      <c r="A56" s="889"/>
      <c r="B56" s="889"/>
      <c r="C56" s="727"/>
      <c r="D56" s="727"/>
      <c r="F56" s="876"/>
      <c r="G56" s="876"/>
      <c r="H56" s="728"/>
      <c r="I56" s="39"/>
      <c r="J56" s="476"/>
      <c r="K56" s="476"/>
      <c r="L56" s="476"/>
      <c r="M56" s="476"/>
      <c r="N56" s="476"/>
      <c r="O56" s="727"/>
      <c r="P56" s="727"/>
      <c r="Q56" s="727"/>
    </row>
    <row r="57" spans="1:17" s="726" customFormat="1" x14ac:dyDescent="0.25">
      <c r="A57" s="734" t="s">
        <v>0</v>
      </c>
      <c r="B57" s="1193" t="s">
        <v>472</v>
      </c>
      <c r="C57" s="1194"/>
      <c r="D57" s="476" t="s">
        <v>472</v>
      </c>
      <c r="E57" s="727"/>
      <c r="F57" s="876"/>
      <c r="G57" s="876"/>
      <c r="H57" s="728"/>
      <c r="I57" s="39"/>
      <c r="J57" s="734" t="s">
        <v>0</v>
      </c>
      <c r="K57" s="1195" t="s">
        <v>473</v>
      </c>
      <c r="L57" s="1196"/>
      <c r="M57" s="476" t="s">
        <v>473</v>
      </c>
      <c r="N57" s="476"/>
      <c r="O57" s="727"/>
      <c r="P57" s="727"/>
      <c r="Q57" s="727"/>
    </row>
    <row r="58" spans="1:17" s="726" customFormat="1" x14ac:dyDescent="0.25">
      <c r="A58" s="1179" t="str">
        <f>B57</f>
        <v>Pour prendre 20% de 140</v>
      </c>
      <c r="B58" s="1199" t="s">
        <v>501</v>
      </c>
      <c r="C58" s="1200"/>
      <c r="D58" s="476" t="s">
        <v>501</v>
      </c>
      <c r="E58" s="727"/>
      <c r="F58" s="876"/>
      <c r="G58" s="876"/>
      <c r="H58" s="728"/>
      <c r="I58" s="39"/>
      <c r="J58" s="1192" t="str">
        <f>K57</f>
        <v xml:space="preserve">Voici la formule pour calculer un pourcentage, </v>
      </c>
      <c r="K58" s="1197"/>
      <c r="L58" s="1198"/>
      <c r="M58" s="476" t="s">
        <v>502</v>
      </c>
      <c r="N58" s="476"/>
      <c r="O58" s="727"/>
      <c r="P58" s="727"/>
      <c r="Q58" s="727"/>
    </row>
    <row r="59" spans="1:17" s="726" customFormat="1" x14ac:dyDescent="0.25">
      <c r="A59" s="1179"/>
      <c r="B59" s="892" t="str">
        <f>ADDRESS(ROW(),COLUMN(),4)</f>
        <v>B59</v>
      </c>
      <c r="C59" s="454" t="s">
        <v>395</v>
      </c>
      <c r="D59" s="476" t="s">
        <v>503</v>
      </c>
      <c r="E59" s="727"/>
      <c r="F59" s="876"/>
      <c r="G59" s="876"/>
      <c r="H59" s="728"/>
      <c r="I59" s="39"/>
      <c r="J59" s="1192"/>
      <c r="K59" s="892" t="str">
        <f>ADDRESS(ROW(),COLUMN(),4)</f>
        <v>K59</v>
      </c>
      <c r="L59" s="454" t="s">
        <v>395</v>
      </c>
      <c r="M59" s="476" t="s">
        <v>504</v>
      </c>
      <c r="N59" s="476"/>
      <c r="O59" s="727"/>
      <c r="P59" s="727"/>
      <c r="Q59" s="727"/>
    </row>
    <row r="60" spans="1:17" s="726" customFormat="1" x14ac:dyDescent="0.25">
      <c r="A60" s="1179"/>
      <c r="B60" s="461" t="s">
        <v>481</v>
      </c>
      <c r="C60" s="896">
        <v>140</v>
      </c>
      <c r="D60" s="890" t="s">
        <v>505</v>
      </c>
      <c r="E60" s="727"/>
      <c r="F60" s="876"/>
      <c r="G60" s="876"/>
      <c r="H60" s="728"/>
      <c r="I60" s="39"/>
      <c r="J60" s="1192"/>
      <c r="K60" s="1201" t="s">
        <v>502</v>
      </c>
      <c r="L60" s="1202"/>
      <c r="M60" s="476" t="s">
        <v>506</v>
      </c>
      <c r="N60" s="476"/>
      <c r="O60" s="727"/>
      <c r="P60" s="727"/>
      <c r="Q60" s="727"/>
    </row>
    <row r="61" spans="1:17" s="726" customFormat="1" x14ac:dyDescent="0.25">
      <c r="A61" s="1179"/>
      <c r="B61" s="462" t="s">
        <v>483</v>
      </c>
      <c r="C61" s="897">
        <v>20</v>
      </c>
      <c r="D61" s="476" t="s">
        <v>507</v>
      </c>
      <c r="E61" s="727"/>
      <c r="F61" s="876"/>
      <c r="G61" s="876"/>
      <c r="H61" s="728"/>
      <c r="I61" s="39"/>
      <c r="J61" s="1192"/>
      <c r="K61" s="1203" t="s">
        <v>504</v>
      </c>
      <c r="L61" s="1204"/>
      <c r="M61" s="476" t="s">
        <v>508</v>
      </c>
      <c r="N61" s="476"/>
      <c r="O61" s="727"/>
      <c r="P61" s="727"/>
      <c r="Q61" s="727"/>
    </row>
    <row r="62" spans="1:17" s="726" customFormat="1" x14ac:dyDescent="0.25">
      <c r="A62" s="1179"/>
      <c r="B62" s="463" t="s">
        <v>484</v>
      </c>
      <c r="C62" s="464">
        <f>(C60*C61)/100</f>
        <v>28</v>
      </c>
      <c r="D62" s="890" t="s">
        <v>509</v>
      </c>
      <c r="E62" s="727"/>
      <c r="F62" s="876"/>
      <c r="G62" s="876"/>
      <c r="H62" s="728"/>
      <c r="I62" s="39"/>
      <c r="J62" s="1192"/>
      <c r="K62" s="465" t="s">
        <v>481</v>
      </c>
      <c r="L62" s="898">
        <v>500</v>
      </c>
      <c r="M62" s="476" t="s">
        <v>510</v>
      </c>
      <c r="N62" s="476"/>
      <c r="O62" s="727"/>
      <c r="P62" s="727"/>
      <c r="Q62" s="727"/>
    </row>
    <row r="63" spans="1:17" s="726" customFormat="1" x14ac:dyDescent="0.25">
      <c r="A63" s="1179"/>
      <c r="B63" s="463" t="s">
        <v>497</v>
      </c>
      <c r="C63" s="466">
        <f>C61/100</f>
        <v>0.2</v>
      </c>
      <c r="D63" s="476" t="s">
        <v>511</v>
      </c>
      <c r="E63" s="727"/>
      <c r="F63" s="876"/>
      <c r="G63" s="876"/>
      <c r="H63" s="728"/>
      <c r="I63" s="39"/>
      <c r="J63" s="1192"/>
      <c r="K63" s="467" t="s">
        <v>483</v>
      </c>
      <c r="L63" s="899">
        <v>8</v>
      </c>
      <c r="M63" s="727"/>
      <c r="N63" s="476"/>
      <c r="O63" s="727"/>
      <c r="P63" s="727"/>
      <c r="Q63" s="727"/>
    </row>
    <row r="64" spans="1:17" s="726" customFormat="1" x14ac:dyDescent="0.25">
      <c r="A64" s="1179"/>
      <c r="B64" s="457" t="s">
        <v>484</v>
      </c>
      <c r="C64" s="468">
        <f>C60*C63</f>
        <v>28</v>
      </c>
      <c r="D64" s="890" t="s">
        <v>512</v>
      </c>
      <c r="E64" s="727"/>
      <c r="F64" s="876"/>
      <c r="G64" s="876"/>
      <c r="H64" s="728"/>
      <c r="I64" s="39"/>
      <c r="J64" s="1192"/>
      <c r="K64" s="457" t="s">
        <v>484</v>
      </c>
      <c r="L64" s="468">
        <f>L62*(L63/100)</f>
        <v>40</v>
      </c>
      <c r="M64" s="727"/>
      <c r="N64" s="476"/>
      <c r="O64" s="727"/>
      <c r="P64" s="727"/>
      <c r="Q64" s="727"/>
    </row>
    <row r="65" spans="1:17" s="726" customFormat="1" x14ac:dyDescent="0.25">
      <c r="A65" s="1179"/>
      <c r="B65" s="1205" t="s">
        <v>505</v>
      </c>
      <c r="C65" s="1206"/>
      <c r="D65" s="727"/>
      <c r="E65" s="727"/>
      <c r="F65" s="876"/>
      <c r="G65" s="876"/>
      <c r="H65" s="728"/>
      <c r="I65" s="39"/>
      <c r="J65" s="1192"/>
      <c r="K65" s="1207" t="s">
        <v>506</v>
      </c>
      <c r="L65" s="1208"/>
      <c r="M65" s="727"/>
      <c r="N65" s="476"/>
      <c r="O65" s="727"/>
      <c r="P65" s="727"/>
      <c r="Q65" s="727"/>
    </row>
    <row r="66" spans="1:17" s="726" customFormat="1" x14ac:dyDescent="0.25">
      <c r="A66" s="1179"/>
      <c r="B66" s="1209" t="s">
        <v>507</v>
      </c>
      <c r="C66" s="1210"/>
      <c r="D66" s="727"/>
      <c r="E66" s="727"/>
      <c r="F66" s="876"/>
      <c r="G66" s="876"/>
      <c r="H66" s="728"/>
      <c r="I66" s="39"/>
      <c r="J66" s="1192"/>
      <c r="K66" s="1203" t="s">
        <v>508</v>
      </c>
      <c r="L66" s="1204"/>
      <c r="M66" s="727"/>
      <c r="N66" s="476"/>
      <c r="O66" s="727"/>
      <c r="P66" s="727"/>
      <c r="Q66" s="727"/>
    </row>
    <row r="67" spans="1:17" s="726" customFormat="1" ht="16.5" thickBot="1" x14ac:dyDescent="0.3">
      <c r="A67" s="1179"/>
      <c r="B67" s="469">
        <f>C63</f>
        <v>0.2</v>
      </c>
      <c r="C67" s="470">
        <f>C60*B67</f>
        <v>28</v>
      </c>
      <c r="D67" s="727"/>
      <c r="E67" s="727"/>
      <c r="F67" s="876"/>
      <c r="G67" s="876"/>
      <c r="H67" s="728"/>
      <c r="I67" s="39"/>
      <c r="J67" s="1192"/>
      <c r="K67" s="471">
        <f>L63/100</f>
        <v>0.08</v>
      </c>
      <c r="L67" s="472">
        <f>L62*K67</f>
        <v>40</v>
      </c>
      <c r="M67" s="476"/>
      <c r="N67" s="476"/>
      <c r="O67" s="727"/>
      <c r="P67" s="727"/>
      <c r="Q67" s="727"/>
    </row>
    <row r="68" spans="1:17" s="726" customFormat="1" x14ac:dyDescent="0.25">
      <c r="A68" s="1179"/>
      <c r="B68" s="1185" t="s">
        <v>509</v>
      </c>
      <c r="C68" s="1186"/>
      <c r="D68" s="727"/>
      <c r="E68" s="727"/>
      <c r="F68" s="876"/>
      <c r="G68" s="876"/>
      <c r="H68" s="728"/>
      <c r="I68" s="39"/>
      <c r="J68" s="476"/>
      <c r="K68" s="727"/>
      <c r="L68" s="727"/>
      <c r="M68" s="476"/>
      <c r="N68" s="476"/>
      <c r="O68" s="727"/>
      <c r="P68" s="727"/>
      <c r="Q68" s="727"/>
    </row>
    <row r="69" spans="1:17" s="726" customFormat="1" ht="15.75" customHeight="1" x14ac:dyDescent="0.25">
      <c r="A69" s="1179"/>
      <c r="B69" s="900" t="s">
        <v>511</v>
      </c>
      <c r="C69" s="901"/>
      <c r="D69" s="727"/>
      <c r="E69" s="727"/>
      <c r="F69" s="727"/>
      <c r="G69" s="876"/>
      <c r="H69" s="728"/>
      <c r="I69" s="39"/>
      <c r="J69" s="39"/>
      <c r="K69" s="727"/>
      <c r="L69" s="727"/>
      <c r="M69" s="39"/>
      <c r="N69" s="39"/>
      <c r="O69" s="727"/>
      <c r="P69" s="727"/>
      <c r="Q69" s="727"/>
    </row>
    <row r="70" spans="1:17" s="726" customFormat="1" ht="15" x14ac:dyDescent="0.25">
      <c r="A70" s="1179"/>
      <c r="B70" s="467" t="s">
        <v>483</v>
      </c>
      <c r="C70" s="899">
        <v>40</v>
      </c>
      <c r="D70" s="727"/>
      <c r="E70" s="727"/>
      <c r="F70" s="727"/>
      <c r="G70" s="876"/>
      <c r="H70" s="728"/>
      <c r="I70" s="39"/>
      <c r="J70" s="39"/>
      <c r="K70" s="727"/>
      <c r="L70" s="727"/>
      <c r="M70" s="39"/>
      <c r="N70" s="39"/>
      <c r="O70" s="727"/>
      <c r="P70" s="727"/>
      <c r="Q70" s="727"/>
    </row>
    <row r="71" spans="1:17" s="726" customFormat="1" x14ac:dyDescent="0.25">
      <c r="A71" s="1179"/>
      <c r="B71" s="469">
        <f>C70/100</f>
        <v>0.4</v>
      </c>
      <c r="C71" s="470">
        <f>C60*B71</f>
        <v>56</v>
      </c>
      <c r="D71" s="727"/>
      <c r="E71" s="727"/>
      <c r="F71" s="727"/>
      <c r="G71" s="876"/>
      <c r="H71" s="728"/>
      <c r="I71" s="39"/>
      <c r="J71" s="39"/>
      <c r="K71" s="727"/>
      <c r="L71" s="727"/>
      <c r="M71" s="39"/>
      <c r="N71" s="39"/>
      <c r="O71" s="727"/>
      <c r="P71" s="727"/>
      <c r="Q71" s="727"/>
    </row>
    <row r="72" spans="1:17" s="726" customFormat="1" ht="15" x14ac:dyDescent="0.25">
      <c r="A72" s="1179"/>
      <c r="B72" s="467" t="s">
        <v>483</v>
      </c>
      <c r="C72" s="899">
        <v>90</v>
      </c>
      <c r="D72" s="727"/>
      <c r="E72" s="727"/>
      <c r="F72" s="727"/>
      <c r="G72" s="876"/>
      <c r="H72" s="728"/>
      <c r="I72" s="39"/>
      <c r="J72" s="39"/>
      <c r="K72" s="727"/>
      <c r="L72" s="727"/>
      <c r="M72" s="39"/>
      <c r="N72" s="39"/>
      <c r="O72" s="727"/>
      <c r="P72" s="727"/>
      <c r="Q72" s="727"/>
    </row>
    <row r="73" spans="1:17" s="726" customFormat="1" x14ac:dyDescent="0.25">
      <c r="A73" s="1179"/>
      <c r="B73" s="1209" t="s">
        <v>512</v>
      </c>
      <c r="C73" s="1210"/>
      <c r="D73" s="727"/>
      <c r="E73" s="727"/>
      <c r="F73" s="727"/>
      <c r="G73" s="876"/>
      <c r="H73" s="728"/>
      <c r="I73" s="39"/>
      <c r="J73" s="39"/>
      <c r="K73" s="727"/>
      <c r="L73" s="727"/>
      <c r="M73" s="39"/>
      <c r="N73" s="39"/>
      <c r="O73" s="727"/>
      <c r="P73" s="727"/>
      <c r="Q73" s="727"/>
    </row>
    <row r="74" spans="1:17" s="726" customFormat="1" ht="16.5" thickBot="1" x14ac:dyDescent="0.3">
      <c r="A74" s="1179"/>
      <c r="B74" s="473">
        <f>C72/100</f>
        <v>0.9</v>
      </c>
      <c r="C74" s="472">
        <f>C60*B74</f>
        <v>126</v>
      </c>
      <c r="D74" s="727"/>
      <c r="E74" s="727"/>
      <c r="F74" s="727"/>
      <c r="G74" s="876"/>
      <c r="H74" s="728"/>
      <c r="I74" s="39"/>
      <c r="J74" s="39"/>
      <c r="K74" s="727"/>
      <c r="L74" s="727"/>
      <c r="M74" s="39"/>
      <c r="N74" s="39"/>
      <c r="O74" s="727"/>
      <c r="P74" s="727"/>
      <c r="Q74" s="727"/>
    </row>
    <row r="75" spans="1:17" s="726" customFormat="1" ht="15" x14ac:dyDescent="0.25">
      <c r="A75" s="876"/>
      <c r="B75" s="876"/>
      <c r="C75" s="876"/>
      <c r="D75" s="876"/>
      <c r="E75" s="876"/>
      <c r="F75" s="876"/>
      <c r="G75" s="876"/>
      <c r="H75" s="728"/>
      <c r="I75" s="39"/>
      <c r="J75" s="39"/>
      <c r="K75" s="877"/>
      <c r="L75" s="877"/>
      <c r="M75" s="39"/>
      <c r="N75" s="39"/>
      <c r="O75" s="727"/>
      <c r="P75" s="727"/>
      <c r="Q75" s="728"/>
    </row>
    <row r="76" spans="1:17" s="726" customFormat="1" ht="33.75" x14ac:dyDescent="0.5">
      <c r="A76" s="395">
        <f>(ROW())</f>
        <v>76</v>
      </c>
      <c r="B76" s="1113" t="s">
        <v>513</v>
      </c>
      <c r="C76" s="1113"/>
      <c r="D76" s="1113"/>
      <c r="E76" s="1113"/>
      <c r="F76" s="1113"/>
      <c r="G76" s="1113"/>
      <c r="H76" s="1113"/>
      <c r="I76" s="1113"/>
      <c r="J76" s="1113"/>
      <c r="K76" s="1113"/>
      <c r="L76" s="1113"/>
      <c r="M76" s="1113"/>
      <c r="N76" s="1113"/>
      <c r="O76" s="1113"/>
      <c r="P76" s="1113"/>
      <c r="Q76" s="1113"/>
    </row>
    <row r="77" spans="1:17" s="726" customFormat="1" ht="15" x14ac:dyDescent="0.25">
      <c r="A77" s="727"/>
      <c r="B77" s="876"/>
      <c r="C77" s="876"/>
      <c r="D77" s="876"/>
      <c r="E77" s="876"/>
      <c r="F77" s="876"/>
      <c r="G77" s="876"/>
      <c r="H77" s="728"/>
      <c r="I77" s="39"/>
      <c r="J77" s="39"/>
      <c r="K77" s="877"/>
      <c r="L77" s="877"/>
      <c r="M77" s="39"/>
      <c r="N77" s="39"/>
      <c r="O77" s="727"/>
      <c r="P77" s="727"/>
      <c r="Q77" s="728"/>
    </row>
    <row r="78" spans="1:17" s="726" customFormat="1" ht="15" x14ac:dyDescent="0.25">
      <c r="A78" s="727"/>
      <c r="B78" s="876"/>
      <c r="C78" s="876"/>
      <c r="D78" s="876"/>
      <c r="E78" s="876"/>
      <c r="F78" s="876"/>
      <c r="G78" s="876"/>
      <c r="H78" s="728"/>
      <c r="I78" s="39"/>
      <c r="J78" s="39"/>
      <c r="K78" s="877"/>
      <c r="L78" s="877"/>
      <c r="M78" s="39"/>
      <c r="N78" s="39"/>
      <c r="O78" s="727"/>
      <c r="P78" s="727"/>
      <c r="Q78" s="728"/>
    </row>
    <row r="79" spans="1:17" s="726" customFormat="1" ht="21" x14ac:dyDescent="0.25">
      <c r="A79" s="727"/>
      <c r="B79" s="876"/>
      <c r="C79" s="397" t="s">
        <v>514</v>
      </c>
      <c r="D79" s="397"/>
      <c r="E79" s="728"/>
      <c r="F79" s="728"/>
      <c r="G79" s="728"/>
      <c r="H79" s="728"/>
      <c r="I79" s="39"/>
      <c r="J79" s="397" t="s">
        <v>515</v>
      </c>
      <c r="K79" s="397"/>
      <c r="L79" s="728"/>
      <c r="M79" s="397"/>
      <c r="N79" s="397"/>
      <c r="O79" s="728"/>
      <c r="P79" s="397"/>
      <c r="Q79" s="728"/>
    </row>
    <row r="80" spans="1:17" s="726" customFormat="1" ht="21" x14ac:dyDescent="0.25">
      <c r="A80" s="727"/>
      <c r="B80" s="876"/>
      <c r="C80" s="399" t="str">
        <f>B110</f>
        <v>B110</v>
      </c>
      <c r="D80" s="732" t="s">
        <v>395</v>
      </c>
      <c r="E80" s="474"/>
      <c r="F80" s="476"/>
      <c r="G80" s="727"/>
      <c r="H80" s="728"/>
      <c r="I80" s="39"/>
      <c r="J80" s="399" t="str">
        <f>J110</f>
        <v>J110</v>
      </c>
      <c r="K80" s="732" t="s">
        <v>395</v>
      </c>
      <c r="L80" s="832"/>
      <c r="M80" s="832"/>
      <c r="N80" s="832"/>
      <c r="O80" s="832"/>
      <c r="P80" s="832"/>
      <c r="Q80" s="728"/>
    </row>
    <row r="81" spans="1:17" s="726" customFormat="1" ht="15" x14ac:dyDescent="0.25">
      <c r="A81" s="727"/>
      <c r="B81" s="876"/>
      <c r="C81" s="876"/>
      <c r="D81" s="876"/>
      <c r="E81" s="876"/>
      <c r="F81" s="876"/>
      <c r="G81" s="876"/>
      <c r="H81" s="728"/>
      <c r="I81" s="39"/>
      <c r="J81" s="39"/>
      <c r="K81" s="877"/>
      <c r="L81" s="877"/>
      <c r="M81" s="39"/>
      <c r="N81" s="39"/>
      <c r="O81" s="727"/>
      <c r="P81" s="727"/>
      <c r="Q81" s="728"/>
    </row>
    <row r="82" spans="1:17" s="726" customFormat="1" ht="15" x14ac:dyDescent="0.25">
      <c r="A82" s="727"/>
      <c r="B82" s="876"/>
      <c r="C82" s="876"/>
      <c r="D82" s="876"/>
      <c r="E82" s="876"/>
      <c r="F82" s="876"/>
      <c r="G82" s="876"/>
      <c r="H82" s="728"/>
      <c r="I82" s="39"/>
      <c r="J82" s="39"/>
      <c r="K82" s="877"/>
      <c r="L82" s="877"/>
      <c r="M82" s="39"/>
      <c r="N82" s="39"/>
      <c r="O82" s="727"/>
      <c r="P82" s="727"/>
      <c r="Q82" s="728"/>
    </row>
    <row r="83" spans="1:17" s="726" customFormat="1" ht="15" x14ac:dyDescent="0.25">
      <c r="A83" s="727"/>
      <c r="B83" s="876"/>
      <c r="C83" s="876"/>
      <c r="D83" s="876"/>
      <c r="E83" s="876"/>
      <c r="F83" s="876"/>
      <c r="G83" s="876"/>
      <c r="H83" s="728"/>
      <c r="I83" s="39"/>
      <c r="J83" s="727"/>
      <c r="K83" s="727"/>
      <c r="L83" s="727"/>
      <c r="M83" s="727"/>
      <c r="N83" s="727"/>
      <c r="O83" s="727"/>
      <c r="P83" s="727"/>
      <c r="Q83" s="728"/>
    </row>
    <row r="84" spans="1:17" s="726" customFormat="1" ht="15" x14ac:dyDescent="0.25">
      <c r="A84" s="727"/>
      <c r="B84" s="876"/>
      <c r="C84" s="876"/>
      <c r="D84" s="876"/>
      <c r="E84" s="876"/>
      <c r="F84" s="876"/>
      <c r="G84" s="876"/>
      <c r="H84" s="728"/>
      <c r="I84" s="39"/>
      <c r="J84" s="727"/>
      <c r="K84" s="727"/>
      <c r="L84" s="727"/>
      <c r="M84" s="727"/>
      <c r="N84" s="727"/>
      <c r="O84" s="727"/>
      <c r="P84" s="727"/>
      <c r="Q84" s="728"/>
    </row>
    <row r="85" spans="1:17" s="726" customFormat="1" ht="15" x14ac:dyDescent="0.25">
      <c r="A85" s="727"/>
      <c r="B85" s="876"/>
      <c r="C85" s="876"/>
      <c r="D85" s="876"/>
      <c r="E85" s="876"/>
      <c r="F85" s="876"/>
      <c r="G85" s="876"/>
      <c r="H85" s="728"/>
      <c r="I85" s="39"/>
      <c r="J85" s="727"/>
      <c r="K85" s="727"/>
      <c r="L85" s="727"/>
      <c r="M85" s="727"/>
      <c r="N85" s="727"/>
      <c r="O85" s="727"/>
      <c r="P85" s="727"/>
      <c r="Q85" s="728"/>
    </row>
    <row r="86" spans="1:17" s="726" customFormat="1" ht="15" x14ac:dyDescent="0.25">
      <c r="A86" s="727"/>
      <c r="B86" s="876"/>
      <c r="C86" s="876"/>
      <c r="D86" s="876"/>
      <c r="E86" s="876"/>
      <c r="F86" s="876"/>
      <c r="G86" s="876"/>
      <c r="H86" s="728"/>
      <c r="I86" s="39"/>
      <c r="J86" s="727"/>
      <c r="K86" s="727"/>
      <c r="L86" s="727"/>
      <c r="M86" s="727"/>
      <c r="N86" s="727"/>
      <c r="O86" s="727"/>
      <c r="P86" s="727"/>
      <c r="Q86" s="728"/>
    </row>
    <row r="87" spans="1:17" s="726" customFormat="1" ht="15" x14ac:dyDescent="0.25">
      <c r="A87" s="727"/>
      <c r="B87" s="876"/>
      <c r="C87" s="876"/>
      <c r="D87" s="876"/>
      <c r="E87" s="876"/>
      <c r="F87" s="876"/>
      <c r="G87" s="876"/>
      <c r="H87" s="728"/>
      <c r="I87" s="39"/>
      <c r="J87" s="727"/>
      <c r="K87" s="727"/>
      <c r="L87" s="727"/>
      <c r="M87" s="727"/>
      <c r="N87" s="727"/>
      <c r="O87" s="727"/>
      <c r="P87" s="727"/>
      <c r="Q87" s="728"/>
    </row>
    <row r="88" spans="1:17" s="726" customFormat="1" ht="15" x14ac:dyDescent="0.25">
      <c r="A88" s="727"/>
      <c r="B88" s="876"/>
      <c r="C88" s="876"/>
      <c r="D88" s="876"/>
      <c r="E88" s="876"/>
      <c r="F88" s="876"/>
      <c r="G88" s="876"/>
      <c r="H88" s="728"/>
      <c r="I88" s="39"/>
      <c r="J88" s="727"/>
      <c r="K88" s="727"/>
      <c r="L88" s="727"/>
      <c r="M88" s="727"/>
      <c r="N88" s="727"/>
      <c r="O88" s="727"/>
      <c r="P88" s="727"/>
      <c r="Q88" s="728"/>
    </row>
    <row r="89" spans="1:17" s="726" customFormat="1" ht="15" x14ac:dyDescent="0.25">
      <c r="A89" s="727"/>
      <c r="B89" s="876"/>
      <c r="C89" s="876"/>
      <c r="D89" s="876"/>
      <c r="E89" s="876"/>
      <c r="F89" s="876"/>
      <c r="G89" s="876"/>
      <c r="H89" s="728"/>
      <c r="I89" s="39"/>
      <c r="J89" s="727"/>
      <c r="K89" s="727"/>
      <c r="L89" s="727"/>
      <c r="M89" s="727"/>
      <c r="N89" s="727"/>
      <c r="O89" s="727"/>
      <c r="P89" s="727"/>
      <c r="Q89" s="728"/>
    </row>
    <row r="90" spans="1:17" s="726" customFormat="1" x14ac:dyDescent="0.25">
      <c r="A90" s="727"/>
      <c r="B90" s="902" t="s">
        <v>516</v>
      </c>
      <c r="C90" s="876"/>
      <c r="D90" s="876"/>
      <c r="E90" s="876"/>
      <c r="F90" s="876"/>
      <c r="G90" s="876"/>
      <c r="H90" s="728"/>
      <c r="I90" s="39"/>
      <c r="J90" s="727"/>
      <c r="K90" s="727"/>
      <c r="L90" s="727"/>
      <c r="M90" s="727"/>
      <c r="N90" s="727"/>
      <c r="O90" s="727"/>
      <c r="P90" s="727"/>
      <c r="Q90" s="728"/>
    </row>
    <row r="91" spans="1:17" s="726" customFormat="1" x14ac:dyDescent="0.25">
      <c r="A91" s="727"/>
      <c r="B91" s="902" t="s">
        <v>517</v>
      </c>
      <c r="C91" s="876"/>
      <c r="D91" s="876"/>
      <c r="E91" s="876"/>
      <c r="F91" s="876"/>
      <c r="G91" s="876"/>
      <c r="H91" s="728"/>
      <c r="I91" s="39"/>
      <c r="J91" s="727"/>
      <c r="K91" s="727"/>
      <c r="L91" s="727"/>
      <c r="M91" s="727"/>
      <c r="N91" s="727"/>
      <c r="O91" s="727"/>
      <c r="P91" s="727"/>
      <c r="Q91" s="728"/>
    </row>
    <row r="92" spans="1:17" s="726" customFormat="1" ht="15" x14ac:dyDescent="0.25">
      <c r="A92" s="727"/>
      <c r="B92" s="876"/>
      <c r="C92" s="876"/>
      <c r="D92" s="876"/>
      <c r="E92" s="876"/>
      <c r="F92" s="876"/>
      <c r="G92" s="876"/>
      <c r="H92" s="728"/>
      <c r="I92" s="39"/>
      <c r="J92" s="727"/>
      <c r="K92" s="727"/>
      <c r="L92" s="727"/>
      <c r="M92" s="727"/>
      <c r="N92" s="727"/>
      <c r="O92" s="727"/>
      <c r="P92" s="727"/>
      <c r="Q92" s="728"/>
    </row>
    <row r="93" spans="1:17" s="726" customFormat="1" x14ac:dyDescent="0.25">
      <c r="A93" s="727"/>
      <c r="B93" s="903" t="s">
        <v>518</v>
      </c>
      <c r="C93" s="727"/>
      <c r="D93" s="727"/>
      <c r="E93" s="727"/>
      <c r="F93" s="876"/>
      <c r="G93" s="876"/>
      <c r="H93" s="728"/>
      <c r="I93" s="39"/>
      <c r="J93" s="727"/>
      <c r="K93" s="727"/>
      <c r="L93" s="727"/>
      <c r="M93" s="727"/>
      <c r="N93" s="727"/>
      <c r="O93" s="727"/>
      <c r="P93" s="727"/>
      <c r="Q93" s="728"/>
    </row>
    <row r="94" spans="1:17" s="726" customFormat="1" ht="15" x14ac:dyDescent="0.25">
      <c r="A94" s="727"/>
      <c r="C94" s="727"/>
      <c r="D94" s="727"/>
      <c r="E94" s="727"/>
      <c r="F94" s="876"/>
      <c r="G94" s="876"/>
      <c r="H94" s="728"/>
      <c r="I94" s="39"/>
      <c r="J94" s="39"/>
      <c r="K94" s="877"/>
      <c r="L94" s="877"/>
      <c r="M94" s="39"/>
      <c r="N94" s="39"/>
      <c r="O94" s="727"/>
      <c r="P94" s="727"/>
      <c r="Q94" s="728"/>
    </row>
    <row r="95" spans="1:17" s="726" customFormat="1" ht="18.75" x14ac:dyDescent="0.25">
      <c r="A95" s="727"/>
      <c r="B95" s="475" t="s">
        <v>381</v>
      </c>
      <c r="C95" s="1211" t="s">
        <v>519</v>
      </c>
      <c r="D95" s="1211"/>
      <c r="E95" s="1211"/>
      <c r="F95" s="1211"/>
      <c r="G95" s="1211"/>
      <c r="H95" s="1211"/>
      <c r="I95" s="1211"/>
      <c r="J95" s="1211"/>
      <c r="K95" s="1211"/>
      <c r="L95" s="1211"/>
      <c r="M95" s="39"/>
      <c r="N95" s="39"/>
      <c r="O95" s="727"/>
      <c r="P95" s="727"/>
      <c r="Q95" s="728"/>
    </row>
    <row r="96" spans="1:17" s="726" customFormat="1" ht="31.5" customHeight="1" x14ac:dyDescent="0.25">
      <c r="A96" s="727"/>
      <c r="B96" s="902"/>
      <c r="C96" s="476"/>
      <c r="D96" s="476"/>
      <c r="E96" s="476"/>
      <c r="F96" s="876"/>
      <c r="G96" s="876"/>
      <c r="H96" s="728"/>
      <c r="I96" s="39"/>
      <c r="J96" s="903"/>
      <c r="K96" s="877"/>
      <c r="M96" s="727"/>
      <c r="N96" s="727"/>
      <c r="O96" s="727"/>
      <c r="P96" s="727"/>
      <c r="Q96" s="728"/>
    </row>
    <row r="97" spans="1:17" s="726" customFormat="1" ht="16.5" customHeight="1" x14ac:dyDescent="0.25">
      <c r="A97" s="727"/>
      <c r="B97" s="904" t="s">
        <v>520</v>
      </c>
      <c r="C97" s="905"/>
      <c r="D97" s="905"/>
      <c r="E97" s="906"/>
      <c r="F97" s="906"/>
      <c r="G97" s="876"/>
      <c r="H97" s="728"/>
      <c r="I97" s="39"/>
      <c r="J97" s="907"/>
      <c r="K97" s="877"/>
      <c r="L97" s="877"/>
      <c r="M97" s="727"/>
      <c r="N97" s="727"/>
      <c r="O97" s="727"/>
      <c r="P97" s="727"/>
      <c r="Q97" s="728"/>
    </row>
    <row r="98" spans="1:17" s="726" customFormat="1" x14ac:dyDescent="0.25">
      <c r="A98" s="727"/>
      <c r="B98" s="39"/>
      <c r="C98" s="877"/>
      <c r="D98" s="877"/>
      <c r="E98" s="39"/>
      <c r="F98" s="39"/>
      <c r="G98" s="727"/>
      <c r="H98" s="727"/>
      <c r="I98" s="39"/>
      <c r="J98" s="476"/>
      <c r="K98" s="476"/>
      <c r="L98" s="877"/>
      <c r="M98" s="727"/>
      <c r="N98" s="727"/>
      <c r="O98" s="727"/>
      <c r="P98" s="727"/>
      <c r="Q98" s="728"/>
    </row>
    <row r="99" spans="1:17" s="726" customFormat="1" ht="21" x14ac:dyDescent="0.35">
      <c r="A99" s="727"/>
      <c r="B99" s="477" t="s">
        <v>521</v>
      </c>
      <c r="C99" s="727"/>
      <c r="D99" s="727"/>
      <c r="E99" s="727"/>
      <c r="F99" s="727"/>
      <c r="G99" s="727"/>
      <c r="H99" s="727"/>
      <c r="I99" s="39"/>
      <c r="J99" s="727"/>
      <c r="K99" s="476"/>
      <c r="L99" s="877"/>
      <c r="M99" s="727"/>
      <c r="N99" s="727"/>
      <c r="O99" s="727"/>
      <c r="P99" s="727"/>
      <c r="Q99" s="728"/>
    </row>
    <row r="100" spans="1:17" s="726" customFormat="1" ht="15.75" customHeight="1" x14ac:dyDescent="0.25">
      <c r="A100" s="727"/>
      <c r="B100" s="1212" t="s">
        <v>522</v>
      </c>
      <c r="C100" s="1212"/>
      <c r="D100" s="1212"/>
      <c r="E100" s="1212"/>
      <c r="F100" s="1212"/>
      <c r="G100" s="727"/>
      <c r="H100" s="727"/>
      <c r="I100" s="39"/>
      <c r="J100" s="727"/>
      <c r="K100" s="476"/>
      <c r="L100" s="877"/>
      <c r="M100" s="727"/>
      <c r="N100" s="727"/>
      <c r="O100" s="727"/>
      <c r="P100" s="727"/>
      <c r="Q100" s="727"/>
    </row>
    <row r="101" spans="1:17" s="726" customFormat="1" ht="21" x14ac:dyDescent="0.3">
      <c r="A101" s="727"/>
      <c r="B101" s="475" t="s">
        <v>381</v>
      </c>
      <c r="C101" s="478" t="s">
        <v>523</v>
      </c>
      <c r="D101" s="908"/>
      <c r="E101" s="909"/>
      <c r="F101" s="39"/>
      <c r="G101" s="727"/>
      <c r="H101" s="727"/>
      <c r="I101" s="39"/>
      <c r="J101" s="727"/>
      <c r="K101" s="476"/>
      <c r="L101" s="877"/>
      <c r="M101" s="727"/>
      <c r="N101" s="727"/>
      <c r="O101" s="727"/>
      <c r="P101" s="727"/>
      <c r="Q101" s="727"/>
    </row>
    <row r="102" spans="1:17" s="726" customFormat="1" ht="21" x14ac:dyDescent="0.35">
      <c r="A102" s="727"/>
      <c r="B102" s="479"/>
      <c r="C102" s="478" t="s">
        <v>524</v>
      </c>
      <c r="D102" s="908"/>
      <c r="E102" s="909"/>
      <c r="F102" s="39"/>
      <c r="G102" s="727"/>
      <c r="H102" s="727"/>
      <c r="I102" s="39"/>
      <c r="J102" s="727"/>
      <c r="K102" s="727"/>
      <c r="L102" s="727"/>
      <c r="M102" s="727"/>
      <c r="N102" s="727"/>
      <c r="O102" s="727"/>
      <c r="P102" s="727"/>
      <c r="Q102" s="727"/>
    </row>
    <row r="103" spans="1:17" s="726" customFormat="1" ht="21" x14ac:dyDescent="0.35">
      <c r="A103" s="727"/>
      <c r="B103" s="479"/>
      <c r="C103" s="478" t="s">
        <v>525</v>
      </c>
      <c r="D103" s="908"/>
      <c r="E103" s="909"/>
      <c r="F103" s="39"/>
      <c r="G103" s="727"/>
      <c r="H103" s="727"/>
      <c r="I103" s="39"/>
      <c r="J103" s="727"/>
      <c r="K103" s="727"/>
      <c r="L103" s="727"/>
      <c r="M103" s="727"/>
      <c r="N103" s="727"/>
      <c r="O103" s="727"/>
      <c r="P103" s="727"/>
      <c r="Q103" s="727"/>
    </row>
    <row r="104" spans="1:17" s="726" customFormat="1" ht="21" x14ac:dyDescent="0.35">
      <c r="A104" s="727"/>
      <c r="B104" s="479"/>
      <c r="C104" s="478" t="s">
        <v>526</v>
      </c>
      <c r="D104" s="908"/>
      <c r="E104" s="909"/>
      <c r="F104" s="39"/>
      <c r="G104" s="876"/>
      <c r="H104" s="728"/>
      <c r="I104" s="39"/>
      <c r="J104" s="727"/>
      <c r="K104" s="727"/>
      <c r="L104" s="727"/>
      <c r="M104" s="727"/>
      <c r="N104" s="727"/>
      <c r="O104" s="727"/>
      <c r="P104" s="727"/>
      <c r="Q104" s="727"/>
    </row>
    <row r="105" spans="1:17" s="726" customFormat="1" ht="21" x14ac:dyDescent="0.35">
      <c r="A105" s="727"/>
      <c r="B105" s="479"/>
      <c r="C105" s="478" t="s">
        <v>527</v>
      </c>
      <c r="D105" s="908"/>
      <c r="E105" s="909"/>
      <c r="F105" s="39"/>
      <c r="G105" s="727"/>
      <c r="H105" s="727"/>
      <c r="I105" s="39"/>
      <c r="J105" s="727"/>
      <c r="K105" s="727"/>
      <c r="L105" s="727"/>
      <c r="M105" s="727"/>
      <c r="N105" s="727"/>
      <c r="O105" s="727"/>
      <c r="P105" s="727"/>
      <c r="Q105" s="727"/>
    </row>
    <row r="106" spans="1:17" s="726" customFormat="1" ht="21" x14ac:dyDescent="0.35">
      <c r="A106" s="727"/>
      <c r="B106" s="479"/>
      <c r="C106" s="478" t="s">
        <v>528</v>
      </c>
      <c r="D106" s="908"/>
      <c r="E106" s="909"/>
      <c r="F106" s="39"/>
      <c r="G106" s="727"/>
      <c r="H106" s="727"/>
      <c r="I106" s="39"/>
      <c r="J106" s="727"/>
      <c r="K106" s="727"/>
      <c r="L106" s="727"/>
      <c r="M106" s="727"/>
      <c r="N106" s="727"/>
      <c r="O106" s="910" t="s">
        <v>190</v>
      </c>
      <c r="P106" s="727"/>
      <c r="Q106" s="727"/>
    </row>
    <row r="107" spans="1:17" s="726" customFormat="1" ht="21" x14ac:dyDescent="0.35">
      <c r="A107" s="727"/>
      <c r="B107" s="479"/>
      <c r="C107" s="478" t="s">
        <v>529</v>
      </c>
      <c r="D107" s="908"/>
      <c r="E107" s="909"/>
      <c r="F107" s="39"/>
      <c r="G107" s="727"/>
      <c r="H107" s="727"/>
      <c r="I107" s="39"/>
      <c r="J107" s="727"/>
      <c r="K107" s="727"/>
      <c r="L107" s="727"/>
      <c r="M107" s="727"/>
      <c r="N107" s="727"/>
      <c r="O107" s="727"/>
      <c r="P107" s="727"/>
      <c r="Q107" s="727"/>
    </row>
    <row r="108" spans="1:17" s="726" customFormat="1" ht="16.5" thickBot="1" x14ac:dyDescent="0.3">
      <c r="A108" s="727"/>
      <c r="B108" s="889"/>
      <c r="C108" s="727"/>
      <c r="D108" s="727"/>
      <c r="E108" s="727"/>
      <c r="F108" s="876"/>
      <c r="G108" s="876"/>
      <c r="H108" s="728"/>
      <c r="I108" s="39"/>
      <c r="J108" s="476"/>
      <c r="K108" s="476"/>
      <c r="L108" s="476"/>
      <c r="M108" s="476"/>
      <c r="N108" s="476"/>
      <c r="O108" s="727"/>
      <c r="P108" s="727"/>
      <c r="Q108" s="727"/>
    </row>
    <row r="109" spans="1:17" s="726" customFormat="1" ht="21" x14ac:dyDescent="0.25">
      <c r="A109" s="734" t="s">
        <v>0</v>
      </c>
      <c r="B109" s="1213" t="s">
        <v>514</v>
      </c>
      <c r="C109" s="1214"/>
      <c r="D109" s="1214"/>
      <c r="E109" s="1214"/>
      <c r="F109" s="1215"/>
      <c r="G109" s="876"/>
      <c r="H109" s="728"/>
      <c r="I109" s="734" t="s">
        <v>0</v>
      </c>
      <c r="J109" s="1216" t="s">
        <v>515</v>
      </c>
      <c r="K109" s="1217"/>
      <c r="L109" s="1217"/>
      <c r="M109" s="1217"/>
      <c r="N109" s="1217"/>
      <c r="O109" s="1217"/>
      <c r="P109" s="1218"/>
      <c r="Q109" s="727"/>
    </row>
    <row r="110" spans="1:17" s="726" customFormat="1" x14ac:dyDescent="0.25">
      <c r="A110" s="1179" t="str">
        <f>B109</f>
        <v>Formule avec DONT</v>
      </c>
      <c r="B110" s="735" t="str">
        <f>ADDRESS(ROW(),COLUMN(),4)</f>
        <v>B110</v>
      </c>
      <c r="C110" s="400" t="s">
        <v>395</v>
      </c>
      <c r="D110" s="474"/>
      <c r="E110" s="476"/>
      <c r="F110" s="901"/>
      <c r="G110" s="876"/>
      <c r="H110" s="728"/>
      <c r="I110" s="1179" t="str">
        <f>J109</f>
        <v>Décriptage d'une recette par les pourcentages</v>
      </c>
      <c r="J110" s="735" t="str">
        <f>ADDRESS(ROW(),COLUMN(),4)</f>
        <v>J110</v>
      </c>
      <c r="K110" s="400" t="s">
        <v>395</v>
      </c>
      <c r="L110" s="838"/>
      <c r="M110" s="838"/>
      <c r="N110" s="838"/>
      <c r="O110" s="838"/>
      <c r="P110" s="839"/>
      <c r="Q110" s="727"/>
    </row>
    <row r="111" spans="1:17" s="726" customFormat="1" ht="15" x14ac:dyDescent="0.25">
      <c r="A111" s="1179"/>
      <c r="B111" s="1233" t="s">
        <v>530</v>
      </c>
      <c r="C111" s="1219" t="s">
        <v>531</v>
      </c>
      <c r="D111" s="1219"/>
      <c r="E111" s="1219"/>
      <c r="F111" s="1220"/>
      <c r="G111" s="876"/>
      <c r="H111" s="728"/>
      <c r="I111" s="1179"/>
      <c r="J111" s="1237" t="s">
        <v>530</v>
      </c>
      <c r="K111" s="1219" t="s">
        <v>215</v>
      </c>
      <c r="L111" s="1219"/>
      <c r="M111" s="1219"/>
      <c r="N111" s="1219"/>
      <c r="O111" s="1219"/>
      <c r="P111" s="1220"/>
      <c r="Q111" s="727"/>
    </row>
    <row r="112" spans="1:17" s="726" customFormat="1" ht="15" x14ac:dyDescent="0.25">
      <c r="A112" s="1179"/>
      <c r="B112" s="1234"/>
      <c r="C112" s="1235"/>
      <c r="D112" s="1235"/>
      <c r="E112" s="1235"/>
      <c r="F112" s="1236"/>
      <c r="G112" s="876"/>
      <c r="H112" s="728"/>
      <c r="I112" s="1179"/>
      <c r="J112" s="1238"/>
      <c r="K112" s="1221"/>
      <c r="L112" s="1221"/>
      <c r="M112" s="1221"/>
      <c r="N112" s="1221"/>
      <c r="O112" s="1221"/>
      <c r="P112" s="1222"/>
      <c r="Q112" s="727"/>
    </row>
    <row r="113" spans="1:17" s="726" customFormat="1" ht="15" customHeight="1" x14ac:dyDescent="0.25">
      <c r="A113" s="1179"/>
      <c r="B113" s="1223" t="s">
        <v>532</v>
      </c>
      <c r="C113" s="1224"/>
      <c r="D113" s="1224"/>
      <c r="E113" s="1227">
        <v>1000</v>
      </c>
      <c r="F113" s="1229">
        <f>(F115+F121)/E113*100</f>
        <v>100</v>
      </c>
      <c r="G113" s="876"/>
      <c r="H113" s="728"/>
      <c r="I113" s="1179"/>
      <c r="J113" s="1231" t="s">
        <v>533</v>
      </c>
      <c r="K113" s="1239">
        <f>SUM(J117:J126)</f>
        <v>0.97000000000000008</v>
      </c>
      <c r="L113" s="1241" t="str">
        <f>IF(J116&lt;O116,"Recette incomplète, il manque",IF(J116&gt;O116,"Trop de produits dans la recette",IF(J116=O116,"OK")))</f>
        <v>Recette incomplète, il manque</v>
      </c>
      <c r="M113" s="1241"/>
      <c r="N113" s="1241"/>
      <c r="O113" s="1241"/>
      <c r="P113" s="1243">
        <f>IF(J116=O116,"",IF(J116&lt;O116,O116-J116,IF(J116&gt;O116,J116-O116)))</f>
        <v>2.9999999999999916E-2</v>
      </c>
      <c r="Q113" s="727"/>
    </row>
    <row r="114" spans="1:17" s="726" customFormat="1" ht="15" customHeight="1" x14ac:dyDescent="0.25">
      <c r="A114" s="1179"/>
      <c r="B114" s="1225"/>
      <c r="C114" s="1226"/>
      <c r="D114" s="1226"/>
      <c r="E114" s="1228"/>
      <c r="F114" s="1230"/>
      <c r="G114" s="876"/>
      <c r="H114" s="728"/>
      <c r="I114" s="1179"/>
      <c r="J114" s="1232"/>
      <c r="K114" s="1240"/>
      <c r="L114" s="1242"/>
      <c r="M114" s="1242"/>
      <c r="N114" s="1242"/>
      <c r="O114" s="1242"/>
      <c r="P114" s="1244"/>
      <c r="Q114" s="727"/>
    </row>
    <row r="115" spans="1:17" s="726" customFormat="1" ht="30" x14ac:dyDescent="0.25">
      <c r="A115" s="1179"/>
      <c r="B115" s="1245" t="s">
        <v>306</v>
      </c>
      <c r="C115" s="1247" t="s">
        <v>534</v>
      </c>
      <c r="D115" s="1247"/>
      <c r="E115" s="1249">
        <v>20</v>
      </c>
      <c r="F115" s="1251">
        <f>(E113*E115)/100</f>
        <v>200</v>
      </c>
      <c r="G115" s="876"/>
      <c r="H115" s="728"/>
      <c r="I115" s="1179"/>
      <c r="J115" s="911" t="s">
        <v>535</v>
      </c>
      <c r="K115" s="912"/>
      <c r="L115" s="912"/>
      <c r="M115" s="912"/>
      <c r="N115" s="913" t="s">
        <v>536</v>
      </c>
      <c r="O115" s="914" t="s">
        <v>537</v>
      </c>
      <c r="P115" s="915" t="s">
        <v>538</v>
      </c>
      <c r="Q115" s="727"/>
    </row>
    <row r="116" spans="1:17" s="726" customFormat="1" x14ac:dyDescent="0.25">
      <c r="A116" s="1179"/>
      <c r="B116" s="1245"/>
      <c r="C116" s="1247"/>
      <c r="D116" s="1247"/>
      <c r="E116" s="1249"/>
      <c r="F116" s="1251"/>
      <c r="G116" s="876"/>
      <c r="H116" s="728"/>
      <c r="I116" s="1179"/>
      <c r="J116" s="916">
        <f>SUM(J117:J126)</f>
        <v>0.97000000000000008</v>
      </c>
      <c r="K116" s="917"/>
      <c r="L116" s="918"/>
      <c r="M116" s="919" t="s">
        <v>532</v>
      </c>
      <c r="N116" s="920">
        <v>7</v>
      </c>
      <c r="O116" s="921">
        <v>1</v>
      </c>
      <c r="P116" s="922">
        <f>SUM(P117:P126)</f>
        <v>6.9300000000000006</v>
      </c>
      <c r="Q116" s="727"/>
    </row>
    <row r="117" spans="1:17" s="726" customFormat="1" ht="15.75" customHeight="1" x14ac:dyDescent="0.25">
      <c r="A117" s="1179"/>
      <c r="B117" s="1246"/>
      <c r="C117" s="1248"/>
      <c r="D117" s="1248"/>
      <c r="E117" s="1250"/>
      <c r="F117" s="1252"/>
      <c r="G117" s="876"/>
      <c r="H117" s="728"/>
      <c r="I117" s="1179"/>
      <c r="J117" s="923">
        <v>0.12</v>
      </c>
      <c r="K117" s="924" t="s">
        <v>539</v>
      </c>
      <c r="L117" s="924"/>
      <c r="M117" s="924"/>
      <c r="N117" s="480">
        <f>N116*J117</f>
        <v>0.84</v>
      </c>
      <c r="O117" s="925">
        <v>0</v>
      </c>
      <c r="P117" s="481">
        <f t="shared" ref="P117:P126" si="0">IF(O117=0,N117,IF(N117="","",N117/(100-O117)*100))</f>
        <v>0.84</v>
      </c>
      <c r="Q117" s="727"/>
    </row>
    <row r="118" spans="1:17" s="726" customFormat="1" ht="16.5" customHeight="1" x14ac:dyDescent="0.25">
      <c r="A118" s="1179"/>
      <c r="B118" s="1261" t="s">
        <v>307</v>
      </c>
      <c r="C118" s="1262" t="s">
        <v>540</v>
      </c>
      <c r="D118" s="1262"/>
      <c r="E118" s="1263">
        <v>26.5</v>
      </c>
      <c r="F118" s="1251">
        <f>(E115*E118)/10</f>
        <v>53</v>
      </c>
      <c r="G118" s="876"/>
      <c r="H118" s="728"/>
      <c r="I118" s="1179"/>
      <c r="J118" s="923">
        <v>0.08</v>
      </c>
      <c r="K118" s="924" t="s">
        <v>541</v>
      </c>
      <c r="L118" s="924"/>
      <c r="M118" s="924"/>
      <c r="N118" s="482">
        <f>N116*J118</f>
        <v>0.56000000000000005</v>
      </c>
      <c r="O118" s="926">
        <v>0</v>
      </c>
      <c r="P118" s="481">
        <f t="shared" si="0"/>
        <v>0.56000000000000005</v>
      </c>
      <c r="Q118" s="727"/>
    </row>
    <row r="119" spans="1:17" s="726" customFormat="1" ht="16.5" customHeight="1" x14ac:dyDescent="0.25">
      <c r="A119" s="1179"/>
      <c r="B119" s="1261"/>
      <c r="C119" s="1262"/>
      <c r="D119" s="1262"/>
      <c r="E119" s="1263"/>
      <c r="F119" s="1251"/>
      <c r="G119" s="876"/>
      <c r="H119" s="728"/>
      <c r="I119" s="1179"/>
      <c r="J119" s="923">
        <v>0.2</v>
      </c>
      <c r="K119" s="924" t="s">
        <v>542</v>
      </c>
      <c r="L119" s="924"/>
      <c r="M119" s="924"/>
      <c r="N119" s="482">
        <f>N116*J119</f>
        <v>1.4000000000000001</v>
      </c>
      <c r="O119" s="926">
        <v>0</v>
      </c>
      <c r="P119" s="481">
        <f t="shared" si="0"/>
        <v>1.4000000000000001</v>
      </c>
      <c r="Q119" s="727"/>
    </row>
    <row r="120" spans="1:17" s="726" customFormat="1" ht="16.5" customHeight="1" thickBot="1" x14ac:dyDescent="0.3">
      <c r="A120" s="1179"/>
      <c r="B120" s="1261"/>
      <c r="C120" s="1262"/>
      <c r="D120" s="1262"/>
      <c r="E120" s="1263"/>
      <c r="F120" s="1251"/>
      <c r="G120" s="876"/>
      <c r="H120" s="728"/>
      <c r="I120" s="1179"/>
      <c r="J120" s="923">
        <v>0.55000000000000004</v>
      </c>
      <c r="K120" s="924" t="s">
        <v>543</v>
      </c>
      <c r="L120" s="924"/>
      <c r="M120" s="924"/>
      <c r="N120" s="482">
        <f>N116*J120</f>
        <v>3.8500000000000005</v>
      </c>
      <c r="O120" s="926">
        <v>0</v>
      </c>
      <c r="P120" s="481">
        <f t="shared" si="0"/>
        <v>3.8500000000000005</v>
      </c>
      <c r="Q120" s="727"/>
    </row>
    <row r="121" spans="1:17" s="726" customFormat="1" ht="20.25" customHeight="1" x14ac:dyDescent="0.25">
      <c r="A121" s="1179"/>
      <c r="B121" s="1264" t="s">
        <v>308</v>
      </c>
      <c r="C121" s="1265" t="s">
        <v>544</v>
      </c>
      <c r="D121" s="1265"/>
      <c r="E121" s="1267">
        <f>(F113/E113)*F121</f>
        <v>80</v>
      </c>
      <c r="F121" s="1269">
        <f>E113-F115</f>
        <v>800</v>
      </c>
      <c r="G121" s="727"/>
      <c r="H121" s="727"/>
      <c r="I121" s="1179"/>
      <c r="J121" s="923">
        <v>0.02</v>
      </c>
      <c r="K121" s="924" t="s">
        <v>545</v>
      </c>
      <c r="L121" s="924"/>
      <c r="M121" s="924"/>
      <c r="N121" s="482">
        <f>N116*J121</f>
        <v>0.14000000000000001</v>
      </c>
      <c r="O121" s="926">
        <v>50</v>
      </c>
      <c r="P121" s="481">
        <f t="shared" si="0"/>
        <v>0.28000000000000003</v>
      </c>
      <c r="Q121" s="727"/>
    </row>
    <row r="122" spans="1:17" s="726" customFormat="1" ht="15.75" customHeight="1" x14ac:dyDescent="0.25">
      <c r="A122" s="1179"/>
      <c r="B122" s="1253"/>
      <c r="C122" s="1266"/>
      <c r="D122" s="1266"/>
      <c r="E122" s="1268"/>
      <c r="F122" s="1270"/>
      <c r="G122" s="727"/>
      <c r="H122" s="727"/>
      <c r="I122" s="1179"/>
      <c r="J122" s="923"/>
      <c r="K122" s="924"/>
      <c r="L122" s="924"/>
      <c r="M122" s="924"/>
      <c r="N122" s="482">
        <f>N116*J122</f>
        <v>0</v>
      </c>
      <c r="O122" s="926"/>
      <c r="P122" s="481">
        <f t="shared" si="0"/>
        <v>0</v>
      </c>
      <c r="Q122" s="727"/>
    </row>
    <row r="123" spans="1:17" s="726" customFormat="1" ht="15.75" customHeight="1" x14ac:dyDescent="0.25">
      <c r="A123" s="1179"/>
      <c r="B123" s="1253" t="s">
        <v>309</v>
      </c>
      <c r="C123" s="1271" t="s">
        <v>546</v>
      </c>
      <c r="D123" s="1272" t="s">
        <v>547</v>
      </c>
      <c r="E123" s="1257">
        <f>(F113/E113)*F123</f>
        <v>14.700000000000001</v>
      </c>
      <c r="F123" s="1259">
        <f>F115-F125</f>
        <v>147</v>
      </c>
      <c r="G123" s="727"/>
      <c r="H123" s="727"/>
      <c r="I123" s="1179"/>
      <c r="J123" s="923"/>
      <c r="K123" s="924"/>
      <c r="L123" s="924"/>
      <c r="M123" s="924"/>
      <c r="N123" s="482">
        <f>N116*J123</f>
        <v>0</v>
      </c>
      <c r="O123" s="926"/>
      <c r="P123" s="481">
        <f t="shared" si="0"/>
        <v>0</v>
      </c>
      <c r="Q123" s="727"/>
    </row>
    <row r="124" spans="1:17" s="726" customFormat="1" ht="15.75" customHeight="1" x14ac:dyDescent="0.25">
      <c r="A124" s="1179"/>
      <c r="B124" s="1253"/>
      <c r="C124" s="1271"/>
      <c r="D124" s="1273"/>
      <c r="E124" s="1257"/>
      <c r="F124" s="1259"/>
      <c r="G124" s="727"/>
      <c r="H124" s="727"/>
      <c r="I124" s="1179"/>
      <c r="J124" s="923"/>
      <c r="K124" s="924"/>
      <c r="L124" s="924"/>
      <c r="M124" s="924"/>
      <c r="N124" s="482">
        <f>N116*J124</f>
        <v>0</v>
      </c>
      <c r="O124" s="926"/>
      <c r="P124" s="481">
        <f t="shared" si="0"/>
        <v>0</v>
      </c>
      <c r="Q124" s="727"/>
    </row>
    <row r="125" spans="1:17" s="726" customFormat="1" ht="15.75" customHeight="1" x14ac:dyDescent="0.25">
      <c r="A125" s="1179"/>
      <c r="B125" s="1253" t="s">
        <v>310</v>
      </c>
      <c r="C125" s="1255" t="s">
        <v>548</v>
      </c>
      <c r="D125" s="1255"/>
      <c r="E125" s="1257">
        <f>(F113/E113)*F125</f>
        <v>5.3000000000000007</v>
      </c>
      <c r="F125" s="1259">
        <f>(F115*E118)/100</f>
        <v>53</v>
      </c>
      <c r="G125" s="727"/>
      <c r="H125" s="727"/>
      <c r="I125" s="1179"/>
      <c r="J125" s="923"/>
      <c r="K125" s="924"/>
      <c r="L125" s="924"/>
      <c r="M125" s="924"/>
      <c r="N125" s="482">
        <f>N116*J125</f>
        <v>0</v>
      </c>
      <c r="O125" s="926"/>
      <c r="P125" s="481">
        <f t="shared" si="0"/>
        <v>0</v>
      </c>
      <c r="Q125" s="727"/>
    </row>
    <row r="126" spans="1:17" s="726" customFormat="1" ht="15.75" customHeight="1" x14ac:dyDescent="0.25">
      <c r="A126" s="1179"/>
      <c r="B126" s="1254"/>
      <c r="C126" s="1256"/>
      <c r="D126" s="1256"/>
      <c r="E126" s="1258"/>
      <c r="F126" s="1260"/>
      <c r="G126" s="727"/>
      <c r="H126" s="727"/>
      <c r="I126" s="1179"/>
      <c r="J126" s="927"/>
      <c r="K126" s="928"/>
      <c r="L126" s="928"/>
      <c r="M126" s="928"/>
      <c r="N126" s="483">
        <f>N116*J126</f>
        <v>0</v>
      </c>
      <c r="O126" s="929"/>
      <c r="P126" s="484">
        <f t="shared" si="0"/>
        <v>0</v>
      </c>
      <c r="Q126" s="727"/>
    </row>
    <row r="127" spans="1:17" s="726" customFormat="1" ht="15.75" customHeight="1" x14ac:dyDescent="0.25">
      <c r="A127" s="1179"/>
      <c r="B127" s="485"/>
      <c r="C127" s="486"/>
      <c r="D127" s="486"/>
      <c r="E127" s="930">
        <f>SUM(E121:E126)</f>
        <v>100</v>
      </c>
      <c r="F127" s="931">
        <f>SUM(F121:F126)</f>
        <v>1000</v>
      </c>
      <c r="G127" s="727"/>
      <c r="H127" s="727"/>
      <c r="I127" s="1179"/>
      <c r="J127" s="1275" t="s">
        <v>439</v>
      </c>
      <c r="K127" s="1276"/>
      <c r="L127" s="1276"/>
      <c r="M127" s="1276"/>
      <c r="N127" s="1276"/>
      <c r="O127" s="1276"/>
      <c r="P127" s="1277"/>
      <c r="Q127" s="727"/>
    </row>
    <row r="128" spans="1:17" s="726" customFormat="1" ht="15.75" customHeight="1" x14ac:dyDescent="0.25">
      <c r="A128" s="1179"/>
      <c r="B128" s="1278" t="s">
        <v>439</v>
      </c>
      <c r="C128" s="1279"/>
      <c r="D128" s="1279"/>
      <c r="E128" s="1279"/>
      <c r="F128" s="1280"/>
      <c r="G128" s="727"/>
      <c r="H128" s="727"/>
      <c r="I128" s="1179"/>
      <c r="J128" s="487"/>
      <c r="K128" s="488" t="s">
        <v>549</v>
      </c>
      <c r="L128" s="727"/>
      <c r="M128" s="489" t="s">
        <v>550</v>
      </c>
      <c r="N128" s="490"/>
      <c r="O128" s="490"/>
      <c r="P128" s="491"/>
      <c r="Q128" s="727"/>
    </row>
    <row r="129" spans="1:17" s="726" customFormat="1" ht="15.75" customHeight="1" thickBot="1" x14ac:dyDescent="0.3">
      <c r="A129" s="1179"/>
      <c r="B129" s="492" t="s">
        <v>306</v>
      </c>
      <c r="C129" s="727" t="s">
        <v>551</v>
      </c>
      <c r="D129" s="727"/>
      <c r="E129" s="476"/>
      <c r="F129" s="901"/>
      <c r="G129" s="727"/>
      <c r="H129" s="727"/>
      <c r="I129" s="1179"/>
      <c r="J129" s="932"/>
      <c r="K129" s="933" t="s">
        <v>552</v>
      </c>
      <c r="L129" s="933"/>
      <c r="M129" s="933" t="s">
        <v>553</v>
      </c>
      <c r="N129" s="493"/>
      <c r="O129" s="933" t="s">
        <v>537</v>
      </c>
      <c r="P129" s="494"/>
      <c r="Q129" s="727"/>
    </row>
    <row r="130" spans="1:17" s="726" customFormat="1" ht="15.75" customHeight="1" x14ac:dyDescent="0.25">
      <c r="A130" s="1179"/>
      <c r="B130" s="492" t="s">
        <v>307</v>
      </c>
      <c r="C130" s="727" t="s">
        <v>554</v>
      </c>
      <c r="D130" s="727"/>
      <c r="E130" s="727"/>
      <c r="F130" s="901"/>
      <c r="G130" s="727"/>
      <c r="H130" s="727"/>
      <c r="I130" s="39"/>
      <c r="J130" s="727"/>
      <c r="K130" s="727"/>
      <c r="L130" s="727"/>
      <c r="M130" s="727"/>
      <c r="N130" s="727"/>
      <c r="O130" s="727"/>
      <c r="P130" s="727"/>
      <c r="Q130" s="727"/>
    </row>
    <row r="131" spans="1:17" s="726" customFormat="1" ht="15.75" customHeight="1" thickBot="1" x14ac:dyDescent="0.3">
      <c r="A131" s="1179"/>
      <c r="B131" s="495" t="s">
        <v>308</v>
      </c>
      <c r="C131" s="934" t="s">
        <v>555</v>
      </c>
      <c r="D131" s="934"/>
      <c r="E131" s="935"/>
      <c r="F131" s="936"/>
      <c r="G131" s="727"/>
      <c r="H131" s="727"/>
      <c r="I131" s="39"/>
      <c r="J131" s="727"/>
      <c r="K131" s="727"/>
      <c r="L131" s="727"/>
      <c r="M131" s="727"/>
      <c r="N131" s="727"/>
      <c r="O131" s="727"/>
      <c r="P131" s="727"/>
      <c r="Q131" s="727"/>
    </row>
    <row r="132" spans="1:17" s="726" customFormat="1" ht="18.75" customHeight="1" x14ac:dyDescent="0.25">
      <c r="A132" s="1179"/>
      <c r="B132" s="496"/>
      <c r="C132" s="497" t="s">
        <v>549</v>
      </c>
      <c r="D132" s="497"/>
      <c r="E132" s="498" t="s">
        <v>553</v>
      </c>
      <c r="F132" s="499"/>
      <c r="G132" s="727"/>
      <c r="H132" s="727"/>
      <c r="I132" s="39"/>
      <c r="J132" s="727"/>
      <c r="K132" s="727"/>
      <c r="L132" s="727"/>
      <c r="M132" s="727"/>
      <c r="N132" s="727"/>
      <c r="O132" s="727"/>
      <c r="P132" s="727"/>
      <c r="Q132" s="727"/>
    </row>
    <row r="133" spans="1:17" s="726" customFormat="1" ht="16.5" customHeight="1" thickBot="1" x14ac:dyDescent="0.3">
      <c r="A133" s="1179"/>
      <c r="B133" s="932"/>
      <c r="C133" s="500" t="s">
        <v>550</v>
      </c>
      <c r="D133" s="500"/>
      <c r="E133" s="933"/>
      <c r="F133" s="494"/>
      <c r="G133" s="727"/>
      <c r="H133" s="727"/>
      <c r="I133" s="39"/>
      <c r="J133" s="727"/>
      <c r="K133" s="727"/>
      <c r="L133" s="727"/>
      <c r="M133" s="727"/>
      <c r="N133" s="727"/>
      <c r="O133" s="727"/>
      <c r="P133" s="727"/>
      <c r="Q133" s="727"/>
    </row>
    <row r="134" spans="1:17" s="726" customFormat="1" x14ac:dyDescent="0.25">
      <c r="A134" s="889"/>
      <c r="B134" s="889"/>
      <c r="C134" s="727"/>
      <c r="D134" s="727"/>
      <c r="E134" s="727"/>
      <c r="F134" s="876"/>
      <c r="G134" s="876"/>
      <c r="H134" s="728"/>
      <c r="I134" s="39"/>
      <c r="J134" s="476"/>
      <c r="K134" s="476"/>
      <c r="L134" s="476"/>
      <c r="M134" s="476"/>
      <c r="N134" s="476"/>
      <c r="O134" s="727"/>
      <c r="P134" s="727"/>
      <c r="Q134" s="727"/>
    </row>
    <row r="135" spans="1:17" s="726" customFormat="1" ht="33.75" x14ac:dyDescent="0.5">
      <c r="A135" s="395">
        <f>(ROW())</f>
        <v>135</v>
      </c>
      <c r="B135" s="1113" t="s">
        <v>556</v>
      </c>
      <c r="C135" s="1113"/>
      <c r="D135" s="1113"/>
      <c r="E135" s="1113"/>
      <c r="F135" s="1113"/>
      <c r="G135" s="1113"/>
      <c r="H135" s="1113"/>
      <c r="I135" s="1113"/>
      <c r="J135" s="1113"/>
      <c r="K135" s="1113"/>
      <c r="L135" s="1113"/>
      <c r="M135" s="1113"/>
      <c r="N135" s="1113"/>
      <c r="O135" s="1113"/>
      <c r="P135" s="1113"/>
      <c r="Q135" s="1113"/>
    </row>
    <row r="136" spans="1:17" s="726" customFormat="1" x14ac:dyDescent="0.25">
      <c r="A136" s="727"/>
      <c r="B136" s="889"/>
      <c r="C136" s="727"/>
      <c r="D136" s="727"/>
      <c r="E136" s="727"/>
      <c r="F136" s="876"/>
      <c r="G136" s="876"/>
      <c r="H136" s="728"/>
      <c r="I136" s="39"/>
      <c r="J136" s="476"/>
      <c r="K136" s="476"/>
      <c r="L136" s="476"/>
      <c r="M136" s="476"/>
      <c r="N136" s="476"/>
      <c r="O136" s="727"/>
      <c r="P136" s="727"/>
      <c r="Q136" s="727"/>
    </row>
    <row r="137" spans="1:17" s="726" customFormat="1" ht="18.75" x14ac:dyDescent="0.3">
      <c r="A137" s="501" t="s">
        <v>306</v>
      </c>
      <c r="B137" s="937" t="s">
        <v>557</v>
      </c>
      <c r="C137" s="502"/>
      <c r="D137" s="502"/>
      <c r="E137" s="502"/>
      <c r="F137" s="938"/>
      <c r="G137" s="938"/>
      <c r="H137" s="939"/>
      <c r="I137" s="940"/>
      <c r="J137" s="502"/>
      <c r="K137" s="502"/>
      <c r="L137" s="941"/>
      <c r="M137" s="503"/>
      <c r="N137" s="504"/>
      <c r="O137" s="727"/>
      <c r="P137" s="727"/>
      <c r="Q137" s="727"/>
    </row>
    <row r="138" spans="1:17" s="726" customFormat="1" ht="18.75" x14ac:dyDescent="0.3">
      <c r="A138" s="502"/>
      <c r="B138" s="1274" t="s">
        <v>558</v>
      </c>
      <c r="C138" s="1274"/>
      <c r="D138" s="1274"/>
      <c r="E138" s="1274"/>
      <c r="F138" s="1274"/>
      <c r="G138" s="1274"/>
      <c r="H138" s="939"/>
      <c r="I138" s="505" t="s">
        <v>312</v>
      </c>
      <c r="J138" s="942" t="s">
        <v>559</v>
      </c>
      <c r="K138" s="502"/>
      <c r="L138" s="941"/>
      <c r="M138" s="940"/>
      <c r="N138" s="39"/>
      <c r="O138" s="727"/>
      <c r="P138" s="727"/>
      <c r="Q138" s="727"/>
    </row>
    <row r="139" spans="1:17" s="726" customFormat="1" ht="18.75" x14ac:dyDescent="0.3">
      <c r="A139" s="502"/>
      <c r="B139" s="502"/>
      <c r="C139" s="502"/>
      <c r="D139" s="502"/>
      <c r="E139" s="502"/>
      <c r="F139" s="938"/>
      <c r="G139" s="938"/>
      <c r="H139" s="939"/>
      <c r="I139" s="940"/>
      <c r="J139" s="943" t="s">
        <v>560</v>
      </c>
      <c r="K139" s="502"/>
      <c r="L139" s="941"/>
      <c r="M139" s="940"/>
      <c r="N139" s="39"/>
      <c r="O139" s="727"/>
      <c r="P139" s="727"/>
      <c r="Q139" s="727"/>
    </row>
    <row r="140" spans="1:17" s="726" customFormat="1" ht="18.75" x14ac:dyDescent="0.3">
      <c r="A140" s="501" t="s">
        <v>307</v>
      </c>
      <c r="B140" s="502" t="s">
        <v>561</v>
      </c>
      <c r="C140" s="502"/>
      <c r="D140" s="502"/>
      <c r="E140" s="502"/>
      <c r="F140" s="938"/>
      <c r="G140" s="938"/>
      <c r="H140" s="939"/>
      <c r="I140" s="940"/>
      <c r="J140" s="502"/>
      <c r="K140" s="502"/>
      <c r="L140" s="941"/>
      <c r="M140" s="940"/>
      <c r="N140" s="39"/>
      <c r="O140" s="727"/>
      <c r="P140" s="727"/>
      <c r="Q140" s="727"/>
    </row>
    <row r="141" spans="1:17" s="726" customFormat="1" ht="18.75" x14ac:dyDescent="0.3">
      <c r="A141" s="502"/>
      <c r="B141" s="502" t="s">
        <v>562</v>
      </c>
      <c r="C141" s="502"/>
      <c r="D141" s="502"/>
      <c r="E141" s="502"/>
      <c r="F141" s="938"/>
      <c r="G141" s="938"/>
      <c r="H141" s="939"/>
      <c r="I141" s="505" t="s">
        <v>313</v>
      </c>
      <c r="J141" s="942" t="s">
        <v>563</v>
      </c>
      <c r="K141" s="502"/>
      <c r="L141" s="941"/>
      <c r="M141" s="940"/>
      <c r="N141" s="39"/>
      <c r="O141" s="727"/>
      <c r="P141" s="727"/>
      <c r="Q141" s="727"/>
    </row>
    <row r="142" spans="1:17" s="726" customFormat="1" ht="18.75" x14ac:dyDescent="0.3">
      <c r="A142" s="502"/>
      <c r="B142" s="502" t="s">
        <v>564</v>
      </c>
      <c r="C142" s="502"/>
      <c r="D142" s="502"/>
      <c r="E142" s="502"/>
      <c r="F142" s="938"/>
      <c r="G142" s="938"/>
      <c r="H142" s="939"/>
      <c r="I142" s="940"/>
      <c r="J142" s="502" t="s">
        <v>565</v>
      </c>
      <c r="K142" s="502"/>
      <c r="L142" s="941"/>
      <c r="M142" s="940"/>
      <c r="N142" s="39"/>
      <c r="O142" s="727"/>
      <c r="P142" s="727"/>
      <c r="Q142" s="727"/>
    </row>
    <row r="143" spans="1:17" s="726" customFormat="1" ht="18.75" x14ac:dyDescent="0.3">
      <c r="A143" s="502"/>
      <c r="B143" s="502" t="s">
        <v>566</v>
      </c>
      <c r="C143" s="502"/>
      <c r="D143" s="502"/>
      <c r="E143" s="502"/>
      <c r="F143" s="938"/>
      <c r="G143" s="938"/>
      <c r="H143" s="939"/>
      <c r="I143" s="940"/>
      <c r="J143" s="502" t="s">
        <v>567</v>
      </c>
      <c r="K143" s="502"/>
      <c r="L143" s="941"/>
      <c r="M143" s="940"/>
      <c r="N143" s="39"/>
      <c r="O143" s="727"/>
      <c r="P143" s="727"/>
      <c r="Q143" s="728"/>
    </row>
    <row r="144" spans="1:17" s="726" customFormat="1" ht="18.75" x14ac:dyDescent="0.3">
      <c r="A144" s="502"/>
      <c r="B144" s="1274" t="s">
        <v>568</v>
      </c>
      <c r="C144" s="1274"/>
      <c r="D144" s="1274"/>
      <c r="E144" s="1274"/>
      <c r="F144" s="938"/>
      <c r="G144" s="938"/>
      <c r="H144" s="939"/>
      <c r="I144" s="940"/>
      <c r="J144" s="502" t="s">
        <v>569</v>
      </c>
      <c r="K144" s="502"/>
      <c r="L144" s="941"/>
      <c r="M144" s="940"/>
      <c r="N144" s="39"/>
      <c r="O144" s="727"/>
      <c r="P144" s="727"/>
      <c r="Q144" s="728"/>
    </row>
    <row r="145" spans="1:17" s="726" customFormat="1" ht="18.75" x14ac:dyDescent="0.3">
      <c r="A145" s="502"/>
      <c r="B145" s="502"/>
      <c r="C145" s="502"/>
      <c r="D145" s="502"/>
      <c r="E145" s="502"/>
      <c r="F145" s="938"/>
      <c r="G145" s="938"/>
      <c r="H145" s="939"/>
      <c r="I145" s="940"/>
      <c r="J145" s="943" t="s">
        <v>570</v>
      </c>
      <c r="K145" s="502"/>
      <c r="L145" s="941"/>
      <c r="M145" s="940"/>
      <c r="N145" s="39"/>
      <c r="O145" s="727"/>
      <c r="P145" s="727"/>
      <c r="Q145" s="728"/>
    </row>
    <row r="146" spans="1:17" s="726" customFormat="1" ht="18.75" x14ac:dyDescent="0.3">
      <c r="A146" s="501" t="s">
        <v>308</v>
      </c>
      <c r="B146" s="942" t="s">
        <v>571</v>
      </c>
      <c r="C146" s="502"/>
      <c r="D146" s="502"/>
      <c r="E146" s="502"/>
      <c r="F146" s="938"/>
      <c r="G146" s="938"/>
      <c r="H146" s="939"/>
      <c r="I146" s="940"/>
      <c r="J146" s="943" t="s">
        <v>572</v>
      </c>
      <c r="K146" s="502"/>
      <c r="L146" s="941"/>
      <c r="M146" s="940"/>
      <c r="N146" s="39"/>
      <c r="O146" s="727"/>
      <c r="P146" s="727"/>
      <c r="Q146" s="728"/>
    </row>
    <row r="147" spans="1:17" s="726" customFormat="1" ht="18.75" x14ac:dyDescent="0.3">
      <c r="A147" s="502"/>
      <c r="B147" s="1274" t="s">
        <v>573</v>
      </c>
      <c r="C147" s="1274"/>
      <c r="D147" s="1274"/>
      <c r="E147" s="1274"/>
      <c r="F147" s="1274"/>
      <c r="G147" s="938"/>
      <c r="H147" s="939"/>
      <c r="I147" s="940"/>
      <c r="J147" s="502"/>
      <c r="K147" s="502"/>
      <c r="L147" s="941"/>
      <c r="M147" s="940"/>
      <c r="N147" s="39"/>
      <c r="O147" s="727"/>
      <c r="P147" s="727"/>
      <c r="Q147" s="728"/>
    </row>
    <row r="148" spans="1:17" s="726" customFormat="1" ht="18.75" x14ac:dyDescent="0.3">
      <c r="A148" s="502"/>
      <c r="B148" s="502"/>
      <c r="C148" s="502"/>
      <c r="D148" s="502"/>
      <c r="E148" s="502"/>
      <c r="F148" s="938"/>
      <c r="G148" s="938"/>
      <c r="H148" s="939"/>
      <c r="I148" s="505" t="s">
        <v>314</v>
      </c>
      <c r="J148" s="942" t="s">
        <v>574</v>
      </c>
      <c r="K148" s="502"/>
      <c r="L148" s="941"/>
      <c r="M148" s="940"/>
      <c r="N148" s="39"/>
      <c r="O148" s="727"/>
      <c r="P148" s="727"/>
      <c r="Q148" s="728"/>
    </row>
    <row r="149" spans="1:17" s="726" customFormat="1" ht="18.75" x14ac:dyDescent="0.3">
      <c r="A149" s="502"/>
      <c r="B149" s="502"/>
      <c r="C149" s="502"/>
      <c r="D149" s="502"/>
      <c r="E149" s="502"/>
      <c r="F149" s="938"/>
      <c r="G149" s="938"/>
      <c r="H149" s="939"/>
      <c r="I149" s="940"/>
      <c r="J149" s="943" t="s">
        <v>575</v>
      </c>
      <c r="K149" s="502"/>
      <c r="L149" s="941"/>
      <c r="M149" s="940"/>
      <c r="N149" s="39"/>
      <c r="O149" s="727"/>
      <c r="P149" s="727"/>
      <c r="Q149" s="728"/>
    </row>
    <row r="150" spans="1:17" s="726" customFormat="1" ht="18.75" x14ac:dyDescent="0.3">
      <c r="A150" s="501" t="s">
        <v>309</v>
      </c>
      <c r="B150" s="942" t="s">
        <v>576</v>
      </c>
      <c r="C150" s="502"/>
      <c r="D150" s="502"/>
      <c r="E150" s="502"/>
      <c r="F150" s="938"/>
      <c r="G150" s="938"/>
      <c r="H150" s="939"/>
      <c r="I150" s="940"/>
      <c r="J150" s="502"/>
      <c r="K150" s="502"/>
      <c r="L150" s="941"/>
      <c r="M150" s="940"/>
      <c r="N150" s="39"/>
      <c r="O150" s="727"/>
      <c r="P150" s="727"/>
      <c r="Q150" s="728"/>
    </row>
    <row r="151" spans="1:17" s="726" customFormat="1" ht="18.75" x14ac:dyDescent="0.3">
      <c r="A151" s="502"/>
      <c r="B151" s="1274" t="s">
        <v>577</v>
      </c>
      <c r="C151" s="1274"/>
      <c r="D151" s="1274"/>
      <c r="E151" s="1274"/>
      <c r="F151" s="1274"/>
      <c r="G151" s="1274"/>
      <c r="H151" s="939"/>
      <c r="I151" s="505" t="s">
        <v>315</v>
      </c>
      <c r="J151" s="942" t="s">
        <v>578</v>
      </c>
      <c r="K151" s="502"/>
      <c r="L151" s="941"/>
      <c r="M151" s="940"/>
      <c r="N151" s="39"/>
      <c r="O151" s="727"/>
      <c r="P151" s="727"/>
      <c r="Q151" s="728"/>
    </row>
    <row r="152" spans="1:17" s="726" customFormat="1" ht="18.75" x14ac:dyDescent="0.3">
      <c r="A152" s="502"/>
      <c r="B152" s="1274" t="s">
        <v>579</v>
      </c>
      <c r="C152" s="1274"/>
      <c r="D152" s="1274"/>
      <c r="E152" s="1274"/>
      <c r="F152" s="1274"/>
      <c r="G152" s="1274"/>
      <c r="H152" s="939"/>
      <c r="I152" s="940"/>
      <c r="J152" s="943" t="s">
        <v>580</v>
      </c>
      <c r="K152" s="502"/>
      <c r="L152" s="941"/>
      <c r="M152" s="940"/>
      <c r="N152" s="39"/>
      <c r="O152" s="727"/>
      <c r="P152" s="727"/>
      <c r="Q152" s="728"/>
    </row>
    <row r="153" spans="1:17" s="726" customFormat="1" ht="18.75" x14ac:dyDescent="0.3">
      <c r="A153" s="502"/>
      <c r="B153" s="502"/>
      <c r="C153" s="502"/>
      <c r="D153" s="502"/>
      <c r="E153" s="502"/>
      <c r="F153" s="938"/>
      <c r="G153" s="938"/>
      <c r="H153" s="939"/>
      <c r="I153" s="940"/>
      <c r="J153" s="502"/>
      <c r="K153" s="502"/>
      <c r="L153" s="941"/>
      <c r="M153" s="940"/>
      <c r="N153" s="39"/>
      <c r="O153" s="727"/>
      <c r="P153" s="727"/>
      <c r="Q153" s="728"/>
    </row>
    <row r="154" spans="1:17" s="726" customFormat="1" ht="18.75" x14ac:dyDescent="0.3">
      <c r="A154" s="501" t="s">
        <v>310</v>
      </c>
      <c r="B154" s="942" t="s">
        <v>581</v>
      </c>
      <c r="C154" s="502"/>
      <c r="D154" s="502"/>
      <c r="E154" s="502"/>
      <c r="F154" s="938"/>
      <c r="G154" s="938"/>
      <c r="H154" s="939"/>
      <c r="I154" s="505" t="s">
        <v>316</v>
      </c>
      <c r="J154" s="942" t="s">
        <v>582</v>
      </c>
      <c r="K154" s="502"/>
      <c r="L154" s="941"/>
      <c r="M154" s="940"/>
      <c r="N154" s="39"/>
      <c r="O154" s="727"/>
      <c r="P154" s="727"/>
      <c r="Q154" s="728"/>
    </row>
    <row r="155" spans="1:17" s="726" customFormat="1" ht="18.75" x14ac:dyDescent="0.3">
      <c r="A155" s="502"/>
      <c r="B155" s="502" t="s">
        <v>583</v>
      </c>
      <c r="C155" s="502"/>
      <c r="D155" s="502"/>
      <c r="E155" s="502"/>
      <c r="F155" s="938"/>
      <c r="G155" s="938"/>
      <c r="H155" s="939"/>
      <c r="I155" s="940"/>
      <c r="J155" s="943" t="s">
        <v>584</v>
      </c>
      <c r="K155" s="502"/>
      <c r="L155" s="941"/>
      <c r="M155" s="940"/>
      <c r="N155" s="39"/>
      <c r="O155" s="727"/>
      <c r="P155" s="727"/>
      <c r="Q155" s="728"/>
    </row>
    <row r="156" spans="1:17" s="726" customFormat="1" ht="18.75" x14ac:dyDescent="0.3">
      <c r="A156" s="502"/>
      <c r="B156" s="502" t="s">
        <v>585</v>
      </c>
      <c r="C156" s="502"/>
      <c r="D156" s="502"/>
      <c r="E156" s="502"/>
      <c r="F156" s="938"/>
      <c r="G156" s="938"/>
      <c r="H156" s="939"/>
      <c r="I156" s="940"/>
      <c r="J156" s="502"/>
      <c r="K156" s="502"/>
      <c r="L156" s="941"/>
      <c r="M156" s="940"/>
      <c r="N156" s="39"/>
      <c r="O156" s="727"/>
      <c r="P156" s="727"/>
      <c r="Q156" s="728"/>
    </row>
    <row r="157" spans="1:17" s="726" customFormat="1" ht="18.75" x14ac:dyDescent="0.3">
      <c r="A157" s="502"/>
      <c r="B157" s="502" t="s">
        <v>586</v>
      </c>
      <c r="C157" s="502"/>
      <c r="D157" s="502"/>
      <c r="E157" s="502"/>
      <c r="F157" s="938"/>
      <c r="G157" s="938"/>
      <c r="H157" s="939"/>
      <c r="I157" s="505" t="s">
        <v>317</v>
      </c>
      <c r="J157" s="944" t="s">
        <v>587</v>
      </c>
      <c r="K157" s="502"/>
      <c r="L157" s="941"/>
      <c r="M157" s="940"/>
      <c r="N157" s="39"/>
      <c r="O157" s="727"/>
      <c r="P157" s="727"/>
      <c r="Q157" s="728"/>
    </row>
    <row r="158" spans="1:17" s="726" customFormat="1" ht="18.75" x14ac:dyDescent="0.3">
      <c r="A158" s="502"/>
      <c r="B158" s="1274" t="s">
        <v>588</v>
      </c>
      <c r="C158" s="1274"/>
      <c r="D158" s="1274"/>
      <c r="E158" s="1274"/>
      <c r="F158" s="1274"/>
      <c r="G158" s="938"/>
      <c r="H158" s="939"/>
      <c r="I158" s="940"/>
      <c r="J158" s="943" t="s">
        <v>589</v>
      </c>
      <c r="K158" s="502"/>
      <c r="L158" s="941"/>
      <c r="M158" s="940"/>
      <c r="N158" s="39"/>
      <c r="O158" s="727"/>
      <c r="P158" s="727"/>
      <c r="Q158" s="728"/>
    </row>
    <row r="159" spans="1:17" s="726" customFormat="1" ht="18.75" x14ac:dyDescent="0.3">
      <c r="A159" s="502"/>
      <c r="B159" s="502"/>
      <c r="C159" s="502"/>
      <c r="D159" s="502"/>
      <c r="E159" s="502"/>
      <c r="F159" s="938"/>
      <c r="G159" s="938"/>
      <c r="H159" s="939"/>
      <c r="I159" s="940"/>
      <c r="J159" s="943" t="s">
        <v>590</v>
      </c>
      <c r="K159" s="502"/>
      <c r="L159" s="941"/>
      <c r="M159" s="940"/>
      <c r="N159" s="39"/>
      <c r="O159" s="727"/>
      <c r="P159" s="727"/>
      <c r="Q159" s="728"/>
    </row>
    <row r="160" spans="1:17" s="726" customFormat="1" ht="18.75" x14ac:dyDescent="0.3">
      <c r="A160" s="502"/>
      <c r="B160" s="502"/>
      <c r="C160" s="502"/>
      <c r="D160" s="502"/>
      <c r="E160" s="502"/>
      <c r="F160" s="938"/>
      <c r="G160" s="938"/>
      <c r="H160" s="939"/>
      <c r="I160" s="940"/>
      <c r="J160" s="943" t="s">
        <v>591</v>
      </c>
      <c r="K160" s="502"/>
      <c r="L160" s="941"/>
      <c r="M160" s="940"/>
      <c r="N160" s="39"/>
      <c r="O160" s="727"/>
      <c r="P160" s="727"/>
      <c r="Q160" s="728"/>
    </row>
    <row r="161" spans="1:17" s="726" customFormat="1" ht="18.75" x14ac:dyDescent="0.3">
      <c r="A161" s="501" t="s">
        <v>311</v>
      </c>
      <c r="B161" s="942" t="s">
        <v>592</v>
      </c>
      <c r="C161" s="502"/>
      <c r="D161" s="502"/>
      <c r="E161" s="502"/>
      <c r="F161" s="938"/>
      <c r="G161" s="938"/>
      <c r="H161" s="939"/>
      <c r="I161" s="940"/>
      <c r="J161" s="502"/>
      <c r="K161" s="502"/>
      <c r="L161" s="941"/>
      <c r="M161" s="940"/>
      <c r="N161" s="39"/>
      <c r="O161" s="727"/>
      <c r="P161" s="727"/>
      <c r="Q161" s="728"/>
    </row>
    <row r="162" spans="1:17" s="726" customFormat="1" ht="18.75" x14ac:dyDescent="0.3">
      <c r="A162" s="502"/>
      <c r="B162" s="1274" t="s">
        <v>593</v>
      </c>
      <c r="C162" s="1274"/>
      <c r="D162" s="1274"/>
      <c r="E162" s="1274"/>
      <c r="F162" s="938"/>
      <c r="G162" s="938"/>
      <c r="H162" s="939"/>
      <c r="I162" s="505" t="s">
        <v>318</v>
      </c>
      <c r="J162" s="942" t="s">
        <v>594</v>
      </c>
      <c r="K162" s="502"/>
      <c r="L162" s="941"/>
      <c r="M162" s="940"/>
      <c r="N162" s="39"/>
      <c r="O162" s="727"/>
      <c r="P162" s="727"/>
      <c r="Q162" s="728"/>
    </row>
    <row r="163" spans="1:17" s="726" customFormat="1" ht="18.75" x14ac:dyDescent="0.3">
      <c r="A163" s="502"/>
      <c r="B163" s="502"/>
      <c r="C163" s="502"/>
      <c r="D163" s="502"/>
      <c r="E163" s="502"/>
      <c r="F163" s="938"/>
      <c r="G163" s="938"/>
      <c r="H163" s="939"/>
      <c r="I163" s="940"/>
      <c r="J163" s="943" t="s">
        <v>595</v>
      </c>
      <c r="K163" s="502"/>
      <c r="L163" s="941"/>
      <c r="M163" s="940"/>
      <c r="N163" s="39"/>
      <c r="O163" s="727"/>
      <c r="P163" s="727"/>
      <c r="Q163" s="728"/>
    </row>
  </sheetData>
  <mergeCells count="74">
    <mergeCell ref="B151:G151"/>
    <mergeCell ref="B152:G152"/>
    <mergeCell ref="B158:F158"/>
    <mergeCell ref="B162:E162"/>
    <mergeCell ref="J127:P127"/>
    <mergeCell ref="B128:F128"/>
    <mergeCell ref="B135:Q135"/>
    <mergeCell ref="B138:G138"/>
    <mergeCell ref="B144:E144"/>
    <mergeCell ref="B147:F147"/>
    <mergeCell ref="B123:B124"/>
    <mergeCell ref="C123:C124"/>
    <mergeCell ref="D123:D124"/>
    <mergeCell ref="E123:E124"/>
    <mergeCell ref="F123:F124"/>
    <mergeCell ref="F118:F120"/>
    <mergeCell ref="B121:B122"/>
    <mergeCell ref="C121:D122"/>
    <mergeCell ref="E121:E122"/>
    <mergeCell ref="F121:F122"/>
    <mergeCell ref="A110:A133"/>
    <mergeCell ref="I110:I129"/>
    <mergeCell ref="B111:B112"/>
    <mergeCell ref="C111:F112"/>
    <mergeCell ref="J111:J112"/>
    <mergeCell ref="B115:B117"/>
    <mergeCell ref="C115:D117"/>
    <mergeCell ref="E115:E117"/>
    <mergeCell ref="F115:F117"/>
    <mergeCell ref="B125:B126"/>
    <mergeCell ref="C125:D126"/>
    <mergeCell ref="E125:E126"/>
    <mergeCell ref="F125:F126"/>
    <mergeCell ref="B118:B120"/>
    <mergeCell ref="C118:D120"/>
    <mergeCell ref="E118:E120"/>
    <mergeCell ref="K111:P112"/>
    <mergeCell ref="B113:D114"/>
    <mergeCell ref="E113:E114"/>
    <mergeCell ref="F113:F114"/>
    <mergeCell ref="J113:J114"/>
    <mergeCell ref="K113:K114"/>
    <mergeCell ref="L113:O114"/>
    <mergeCell ref="P113:P114"/>
    <mergeCell ref="B73:C73"/>
    <mergeCell ref="B76:Q76"/>
    <mergeCell ref="C95:L95"/>
    <mergeCell ref="B100:F100"/>
    <mergeCell ref="B109:F109"/>
    <mergeCell ref="J109:P109"/>
    <mergeCell ref="B68:C68"/>
    <mergeCell ref="B49:C50"/>
    <mergeCell ref="K49:L50"/>
    <mergeCell ref="A50:A55"/>
    <mergeCell ref="J50:J55"/>
    <mergeCell ref="B57:C57"/>
    <mergeCell ref="K57:L58"/>
    <mergeCell ref="A58:A74"/>
    <mergeCell ref="B58:C58"/>
    <mergeCell ref="J58:J67"/>
    <mergeCell ref="K60:L60"/>
    <mergeCell ref="K61:L61"/>
    <mergeCell ref="B65:C65"/>
    <mergeCell ref="K65:L65"/>
    <mergeCell ref="B66:C66"/>
    <mergeCell ref="K66:L66"/>
    <mergeCell ref="B2:Q2"/>
    <mergeCell ref="B4:Q5"/>
    <mergeCell ref="A21:A31"/>
    <mergeCell ref="B31:J31"/>
    <mergeCell ref="A36:A45"/>
    <mergeCell ref="J36:J45"/>
    <mergeCell ref="B45:G45"/>
    <mergeCell ref="K45:P45"/>
  </mergeCells>
  <conditionalFormatting sqref="A4">
    <cfRule type="expression" dxfId="0" priority="1" stopIfTrue="1">
      <formula>OR(ROW()=CELL("ligne"),COLUMN()=CELL("colonne"))</formula>
    </cfRule>
  </conditionalFormatting>
  <hyperlinks>
    <hyperlink ref="B138" r:id="rId1" xr:uid="{1A1243B6-416C-40FA-937C-AC12DFBAF253}"/>
    <hyperlink ref="B144" r:id="rId2" xr:uid="{23603498-527F-4F9C-926C-71850C01B359}"/>
    <hyperlink ref="B152" r:id="rId3" xr:uid="{8172B735-32B6-4431-8E7F-C7D9A3C13C50}"/>
    <hyperlink ref="B151" r:id="rId4" xr:uid="{2AC8DFBE-6000-42F6-A91B-12B71D14410B}"/>
    <hyperlink ref="B158" r:id="rId5" xr:uid="{1BBC9987-A187-4BB6-B66C-3A4497E658BA}"/>
    <hyperlink ref="B162" r:id="rId6" xr:uid="{09C9446B-D527-4C20-81FD-95DFC676AE25}"/>
    <hyperlink ref="B147" r:id="rId7" xr:uid="{4E9893E1-09A2-4D78-97A4-C957C843AEE8}"/>
    <hyperlink ref="J145" r:id="rId8" xr:uid="{92C9CD93-C010-4C5A-9F86-8598D7276637}"/>
    <hyperlink ref="J146" r:id="rId9" xr:uid="{10DFA515-545D-4416-96EE-AC70B9D8773A}"/>
    <hyperlink ref="J139" r:id="rId10" xr:uid="{8DAB035A-3816-48E0-9DC2-E71B07ADE36C}"/>
    <hyperlink ref="J152" r:id="rId11" xr:uid="{92A6C0F2-0C93-4609-89CC-DCCBC645F0DE}"/>
    <hyperlink ref="J158" r:id="rId12" xr:uid="{5FA307FC-D87F-4801-A22E-BA01A97F29D3}"/>
    <hyperlink ref="J149" r:id="rId13" xr:uid="{731A24F5-5D06-4890-A10B-2C686E47A478}"/>
    <hyperlink ref="J163" r:id="rId14" xr:uid="{BCC227EF-84AB-4B58-A165-AC1B11EC5D6C}"/>
    <hyperlink ref="J159" r:id="rId15" xr:uid="{6AA50316-0007-4F34-8DF7-47CB1C2F0FAC}"/>
    <hyperlink ref="J160" r:id="rId16" xr:uid="{9FDB16A2-B730-494B-B5DD-4E6639C9DA50}"/>
    <hyperlink ref="J155" r:id="rId17" xr:uid="{4E2B62C2-99A7-4345-8411-EAA2A9F1E476}"/>
    <hyperlink ref="B100" r:id="rId18" xr:uid="{0DAE9B14-88F5-4BF6-A537-4C4E3CED7BB7}"/>
    <hyperlink ref="C102" r:id="rId19" xr:uid="{140B8EB9-7658-4B22-985D-2A961453BC46}"/>
    <hyperlink ref="C104" r:id="rId20" xr:uid="{945FADB5-8E64-493D-A18E-91ABCB139D31}"/>
    <hyperlink ref="C105" r:id="rId21" xr:uid="{0014603D-914F-481E-9BDC-3E111E0865FD}"/>
    <hyperlink ref="C101" r:id="rId22" xr:uid="{E5E92F2D-F22B-4FB7-8461-2C3E88E8D112}"/>
    <hyperlink ref="C106" r:id="rId23" xr:uid="{83608E6C-520E-43AD-80C5-170D1C292747}"/>
    <hyperlink ref="C107" r:id="rId24" xr:uid="{35B8B83B-3004-4130-96ED-2110B32D5C4A}"/>
    <hyperlink ref="C103" r:id="rId25" xr:uid="{278EB6E9-4393-4136-A0CC-1F86B1FAF23C}"/>
    <hyperlink ref="B90" r:id="rId26" xr:uid="{A3737056-E9C7-4800-9FD8-5E2E55451003}"/>
    <hyperlink ref="B91" r:id="rId27" xr:uid="{7D65D3DF-3CEC-4FFD-A494-F19C10770068}"/>
    <hyperlink ref="C95" r:id="rId28" xr:uid="{D6294FD3-9666-42F6-86B9-BE5F52F434A0}"/>
  </hyperlinks>
  <pageMargins left="0.7" right="0.7" top="0.75" bottom="0.75" header="0.3" footer="0.3"/>
  <drawing r:id="rId2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802B9-C667-4856-845A-0DE52DF58BBA}">
  <dimension ref="A1:D37"/>
  <sheetViews>
    <sheetView showGridLines="0" workbookViewId="0">
      <selection activeCell="E16" sqref="E16"/>
    </sheetView>
  </sheetViews>
  <sheetFormatPr baseColWidth="10" defaultColWidth="9.140625" defaultRowHeight="15" x14ac:dyDescent="0.25"/>
  <cols>
    <col min="1" max="1" width="13" style="510" customWidth="1"/>
    <col min="2" max="2" width="82.85546875" style="510" customWidth="1"/>
    <col min="3" max="4" width="13.28515625" style="510" customWidth="1"/>
    <col min="5" max="16384" width="9.140625" style="510"/>
  </cols>
  <sheetData>
    <row r="1" spans="1:4" ht="60" customHeight="1" x14ac:dyDescent="0.25">
      <c r="A1" s="509" t="s">
        <v>596</v>
      </c>
      <c r="C1" s="511"/>
      <c r="D1" s="512"/>
    </row>
    <row r="2" spans="1:4" ht="15" customHeight="1" x14ac:dyDescent="0.25">
      <c r="A2" s="509" t="s">
        <v>597</v>
      </c>
      <c r="C2" s="513"/>
      <c r="D2" s="513"/>
    </row>
    <row r="3" spans="1:4" x14ac:dyDescent="0.25">
      <c r="A3" s="509" t="s">
        <v>598</v>
      </c>
      <c r="C3" s="514" t="s">
        <v>599</v>
      </c>
      <c r="D3" s="515" t="s">
        <v>600</v>
      </c>
    </row>
    <row r="4" spans="1:4" x14ac:dyDescent="0.25">
      <c r="A4" s="509" t="s">
        <v>601</v>
      </c>
      <c r="C4" s="516" t="s">
        <v>602</v>
      </c>
      <c r="D4" s="517">
        <v>50</v>
      </c>
    </row>
    <row r="5" spans="1:4" x14ac:dyDescent="0.25">
      <c r="A5" s="509" t="s">
        <v>603</v>
      </c>
      <c r="C5" s="516" t="s">
        <v>604</v>
      </c>
      <c r="D5" s="517">
        <v>20</v>
      </c>
    </row>
    <row r="6" spans="1:4" x14ac:dyDescent="0.25">
      <c r="A6" s="509" t="s">
        <v>605</v>
      </c>
      <c r="C6" s="516" t="s">
        <v>606</v>
      </c>
      <c r="D6" s="517">
        <v>60</v>
      </c>
    </row>
    <row r="7" spans="1:4" ht="15" customHeight="1" x14ac:dyDescent="0.25">
      <c r="A7" s="518" t="s">
        <v>607</v>
      </c>
      <c r="C7" s="516" t="s">
        <v>608</v>
      </c>
      <c r="D7" s="517">
        <v>40</v>
      </c>
    </row>
    <row r="8" spans="1:4" ht="15.75" thickBot="1" x14ac:dyDescent="0.3">
      <c r="A8" s="509" t="s">
        <v>609</v>
      </c>
      <c r="C8" s="519"/>
      <c r="D8" s="519"/>
    </row>
    <row r="9" spans="1:4" ht="16.5" thickTop="1" thickBot="1" x14ac:dyDescent="0.3">
      <c r="A9" s="509" t="s">
        <v>610</v>
      </c>
      <c r="C9" s="520" t="s">
        <v>611</v>
      </c>
      <c r="D9" s="521" t="e">
        <f>VLOOKUP(C9,C3:D7,2,FALSE)</f>
        <v>#N/A</v>
      </c>
    </row>
    <row r="10" spans="1:4" ht="15.75" thickTop="1" x14ac:dyDescent="0.25">
      <c r="A10" s="509" t="s">
        <v>612</v>
      </c>
    </row>
    <row r="11" spans="1:4" x14ac:dyDescent="0.25">
      <c r="A11" s="509" t="s">
        <v>613</v>
      </c>
    </row>
    <row r="12" spans="1:4" x14ac:dyDescent="0.25">
      <c r="A12" s="509" t="s">
        <v>614</v>
      </c>
    </row>
    <row r="13" spans="1:4" x14ac:dyDescent="0.25">
      <c r="A13" s="509" t="s">
        <v>615</v>
      </c>
    </row>
    <row r="14" spans="1:4" x14ac:dyDescent="0.25">
      <c r="A14" s="509" t="s">
        <v>616</v>
      </c>
    </row>
    <row r="30" spans="3:4" x14ac:dyDescent="0.25">
      <c r="C30" s="514" t="s">
        <v>599</v>
      </c>
      <c r="D30" s="515" t="s">
        <v>600</v>
      </c>
    </row>
    <row r="31" spans="3:4" x14ac:dyDescent="0.25">
      <c r="C31" s="516" t="s">
        <v>602</v>
      </c>
      <c r="D31" s="517">
        <v>50</v>
      </c>
    </row>
    <row r="32" spans="3:4" x14ac:dyDescent="0.25">
      <c r="C32" s="516" t="s">
        <v>604</v>
      </c>
      <c r="D32" s="517">
        <v>20</v>
      </c>
    </row>
    <row r="33" spans="3:4" x14ac:dyDescent="0.25">
      <c r="C33" s="516" t="s">
        <v>606</v>
      </c>
      <c r="D33" s="517">
        <v>60</v>
      </c>
    </row>
    <row r="34" spans="3:4" x14ac:dyDescent="0.25">
      <c r="C34" s="516" t="s">
        <v>608</v>
      </c>
      <c r="D34" s="517">
        <v>40</v>
      </c>
    </row>
    <row r="35" spans="3:4" ht="15.75" thickBot="1" x14ac:dyDescent="0.3"/>
    <row r="36" spans="3:4" ht="16.5" thickTop="1" thickBot="1" x14ac:dyDescent="0.3">
      <c r="C36" s="520" t="s">
        <v>617</v>
      </c>
      <c r="D36" s="521" t="e">
        <f ca="1">sume(D31:D34)</f>
        <v>#NAME?</v>
      </c>
    </row>
    <row r="37" spans="3:4" ht="15.75" thickTop="1" x14ac:dyDescent="0.25"/>
  </sheetData>
  <dataValidations count="1">
    <dataValidation type="list" allowBlank="1" showInputMessage="1" showErrorMessage="1" sqref="C9" xr:uid="{FC59C7C8-4EB1-4B99-B3C0-E8B1EA9BD1F7}">
      <formula1>$C$9:$C$38</formula1>
    </dataValidation>
  </dataValidation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Nota</vt:lpstr>
      <vt:lpstr>Fiche.Cocktail</vt:lpstr>
      <vt:lpstr>Fiche.Exemple</vt:lpstr>
      <vt:lpstr>Mode.emploi</vt:lpstr>
      <vt:lpstr>Fiche.Bar.Liens.du.Net</vt:lpstr>
      <vt:lpstr>qu'est-ce qu'un "Postit"</vt:lpstr>
      <vt:lpstr>conversions</vt:lpstr>
      <vt:lpstr>pourcentages</vt:lpstr>
      <vt:lpstr>Erreurs dans les formules</vt:lpstr>
      <vt:lpstr>relations formules</vt:lpstr>
      <vt:lpstr>Formats-Formules-Fonctions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dc:creator>
  <cp:lastModifiedBy>Joe</cp:lastModifiedBy>
  <dcterms:created xsi:type="dcterms:W3CDTF">2022-06-07T19:22:00Z</dcterms:created>
  <dcterms:modified xsi:type="dcterms:W3CDTF">2022-06-07T20:47:12Z</dcterms:modified>
</cp:coreProperties>
</file>