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nnées\1.UPRT\0-UPRT.fait\1-UPRT.FR-SITE-WEB\ff-fiches-fabrications\ff.fiches.fabrication.2023\ffr.restaurant.2023\"/>
    </mc:Choice>
  </mc:AlternateContent>
  <xr:revisionPtr revIDLastSave="0" documentId="13_ncr:1_{9791B4D3-F711-416A-A59A-498E72ED1217}" xr6:coauthVersionLast="47" xr6:coauthVersionMax="47" xr10:uidLastSave="{00000000-0000-0000-0000-000000000000}"/>
  <bookViews>
    <workbookView xWindow="28680" yWindow="-120" windowWidth="29040" windowHeight="15720" xr2:uid="{598DE0AF-8934-48A3-86F2-1F94A51BC294}"/>
  </bookViews>
  <sheets>
    <sheet name="Détection.Allergènes" sheetId="10" r:id="rId1"/>
    <sheet name="Transmission des savoirs.2025" sheetId="1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5" i="11" l="1"/>
  <c r="C6" i="10"/>
  <c r="BD244" i="11"/>
  <c r="H242" i="11"/>
  <c r="G242" i="11"/>
  <c r="F242" i="11"/>
  <c r="E242" i="11"/>
  <c r="D242" i="11"/>
  <c r="C242" i="11"/>
  <c r="T240" i="11"/>
  <c r="S240" i="11"/>
  <c r="R240" i="11"/>
  <c r="Q240" i="11"/>
  <c r="P240" i="11"/>
  <c r="O240" i="11"/>
  <c r="N240" i="11"/>
  <c r="G239" i="11"/>
  <c r="H239" i="11" s="1"/>
  <c r="G238" i="11"/>
  <c r="H238" i="11" s="1"/>
  <c r="G237" i="11"/>
  <c r="H237" i="11" s="1"/>
  <c r="G236" i="11"/>
  <c r="H236" i="11" s="1"/>
  <c r="R235" i="11"/>
  <c r="T235" i="11" s="1"/>
  <c r="G235" i="11"/>
  <c r="H235" i="11" s="1"/>
  <c r="D235" i="11"/>
  <c r="R234" i="11"/>
  <c r="T234" i="11" s="1"/>
  <c r="R233" i="11"/>
  <c r="T233" i="11" s="1"/>
  <c r="C233" i="11"/>
  <c r="T232" i="11"/>
  <c r="R232" i="11"/>
  <c r="R231" i="11"/>
  <c r="T231" i="11" s="1"/>
  <c r="R230" i="11"/>
  <c r="T230" i="11" s="1"/>
  <c r="K230" i="11"/>
  <c r="J230" i="11"/>
  <c r="I230" i="11"/>
  <c r="H230" i="11"/>
  <c r="G230" i="11"/>
  <c r="F230" i="11"/>
  <c r="E230" i="11"/>
  <c r="D230" i="11"/>
  <c r="C230" i="11"/>
  <c r="T229" i="11"/>
  <c r="R229" i="11"/>
  <c r="R228" i="11"/>
  <c r="T228" i="11" s="1"/>
  <c r="R227" i="11"/>
  <c r="T227" i="11" s="1"/>
  <c r="H227" i="11"/>
  <c r="R226" i="11"/>
  <c r="T226" i="11" s="1"/>
  <c r="K226" i="11"/>
  <c r="K227" i="11" s="1"/>
  <c r="H226" i="11"/>
  <c r="E226" i="11"/>
  <c r="E227" i="11" s="1"/>
  <c r="N225" i="11"/>
  <c r="T222" i="11" s="1"/>
  <c r="K223" i="11"/>
  <c r="K222" i="11" s="1"/>
  <c r="O222" i="11"/>
  <c r="H222" i="11"/>
  <c r="H223" i="11" s="1"/>
  <c r="E222" i="11"/>
  <c r="E223" i="11" s="1"/>
  <c r="N219" i="11"/>
  <c r="C219" i="11"/>
  <c r="K216" i="11"/>
  <c r="J216" i="11"/>
  <c r="I216" i="11"/>
  <c r="H216" i="11"/>
  <c r="G216" i="11"/>
  <c r="F216" i="11"/>
  <c r="E216" i="11"/>
  <c r="D216" i="11"/>
  <c r="C216" i="11"/>
  <c r="L213" i="11"/>
  <c r="H213" i="11"/>
  <c r="L212" i="11"/>
  <c r="K212" i="11"/>
  <c r="K213" i="11" s="1"/>
  <c r="H212" i="11"/>
  <c r="E212" i="11"/>
  <c r="E213" i="11" s="1"/>
  <c r="L208" i="11"/>
  <c r="K208" i="11"/>
  <c r="H208" i="11"/>
  <c r="E208" i="11"/>
  <c r="L207" i="11"/>
  <c r="K207" i="11"/>
  <c r="H207" i="11"/>
  <c r="E207" i="11"/>
  <c r="C204" i="11"/>
  <c r="H201" i="11"/>
  <c r="G201" i="11"/>
  <c r="F201" i="11"/>
  <c r="E201" i="11"/>
  <c r="D201" i="11"/>
  <c r="C201" i="11"/>
  <c r="E198" i="11"/>
  <c r="G187" i="11"/>
  <c r="F184" i="11"/>
  <c r="E184" i="11"/>
  <c r="D172" i="11" s="1"/>
  <c r="G182" i="11"/>
  <c r="E185" i="11" s="1"/>
  <c r="F172" i="11" s="1"/>
  <c r="F182" i="11"/>
  <c r="D179" i="11"/>
  <c r="F178" i="11"/>
  <c r="H182" i="11" s="1"/>
  <c r="E172" i="11" s="1"/>
  <c r="F177" i="11"/>
  <c r="C172" i="11"/>
  <c r="E171" i="11"/>
  <c r="H171" i="11" s="1"/>
  <c r="C171" i="11"/>
  <c r="D171" i="11" s="1"/>
  <c r="F170" i="11"/>
  <c r="E170" i="11"/>
  <c r="E187" i="11" s="1"/>
  <c r="C169" i="11"/>
  <c r="G168" i="11"/>
  <c r="H167" i="11"/>
  <c r="H165" i="11"/>
  <c r="G165" i="11"/>
  <c r="F165" i="11"/>
  <c r="E165" i="11"/>
  <c r="D165" i="11"/>
  <c r="C165" i="11"/>
  <c r="H162" i="11"/>
  <c r="I152" i="11"/>
  <c r="I151" i="11"/>
  <c r="G151" i="11"/>
  <c r="J152" i="11" s="1"/>
  <c r="M150" i="11"/>
  <c r="I150" i="11"/>
  <c r="G150" i="11"/>
  <c r="F150" i="11"/>
  <c r="E150" i="11"/>
  <c r="E151" i="11" s="1"/>
  <c r="J151" i="11" s="1"/>
  <c r="I148" i="11"/>
  <c r="J147" i="11"/>
  <c r="I147" i="11"/>
  <c r="G147" i="11"/>
  <c r="F147" i="11"/>
  <c r="H147" i="11" s="1"/>
  <c r="I145" i="11"/>
  <c r="H145" i="11"/>
  <c r="G145" i="11"/>
  <c r="J145" i="11" s="1"/>
  <c r="I144" i="11"/>
  <c r="G144" i="11"/>
  <c r="J144" i="11" s="1"/>
  <c r="I142" i="11"/>
  <c r="I141" i="11"/>
  <c r="I140" i="11"/>
  <c r="E140" i="11"/>
  <c r="J139" i="11"/>
  <c r="I139" i="11"/>
  <c r="C139" i="11"/>
  <c r="J138" i="11"/>
  <c r="I138" i="11"/>
  <c r="G138" i="11"/>
  <c r="H137" i="11"/>
  <c r="H134" i="11"/>
  <c r="G134" i="11"/>
  <c r="F134" i="11"/>
  <c r="E134" i="11"/>
  <c r="D134" i="11"/>
  <c r="C134" i="11"/>
  <c r="H131" i="11"/>
  <c r="J121" i="11"/>
  <c r="I121" i="11"/>
  <c r="I120" i="11"/>
  <c r="G120" i="11"/>
  <c r="I119" i="11"/>
  <c r="F119" i="11"/>
  <c r="E119" i="11"/>
  <c r="E120" i="11" s="1"/>
  <c r="J120" i="11" s="1"/>
  <c r="I116" i="11"/>
  <c r="F116" i="11"/>
  <c r="H116" i="11" s="1"/>
  <c r="I114" i="11"/>
  <c r="I113" i="11"/>
  <c r="G113" i="11"/>
  <c r="J113" i="11" s="1"/>
  <c r="I111" i="11"/>
  <c r="I110" i="11"/>
  <c r="I109" i="11"/>
  <c r="I108" i="11"/>
  <c r="C108" i="11"/>
  <c r="I107" i="11"/>
  <c r="G107" i="11"/>
  <c r="J107" i="11" s="1"/>
  <c r="I106" i="11"/>
  <c r="I103" i="11"/>
  <c r="S84" i="11"/>
  <c r="R84" i="11"/>
  <c r="Q84" i="11"/>
  <c r="P84" i="11"/>
  <c r="O84" i="11"/>
  <c r="C82" i="11"/>
  <c r="C80" i="11"/>
  <c r="R79" i="11"/>
  <c r="C78" i="11"/>
  <c r="P69" i="11"/>
  <c r="O69" i="11"/>
  <c r="N69" i="11"/>
  <c r="M69" i="11"/>
  <c r="L69" i="11"/>
  <c r="K69" i="11"/>
  <c r="J69" i="11"/>
  <c r="C66" i="11"/>
  <c r="C63" i="11"/>
  <c r="C60" i="11"/>
  <c r="O58" i="11"/>
  <c r="O57" i="11"/>
  <c r="C57" i="11"/>
  <c r="O56" i="11"/>
  <c r="O55" i="11"/>
  <c r="C54" i="11"/>
  <c r="P52" i="11"/>
  <c r="P51" i="11"/>
  <c r="C51" i="11"/>
  <c r="D43" i="11"/>
  <c r="C43" i="11"/>
  <c r="E69" i="11" s="1"/>
  <c r="B43" i="11"/>
  <c r="D29" i="11"/>
  <c r="BE7" i="11"/>
  <c r="BE6" i="11"/>
  <c r="BC5" i="11"/>
  <c r="AZ2" i="11"/>
  <c r="AY2" i="11"/>
  <c r="AX2" i="11"/>
  <c r="AW2" i="11"/>
  <c r="AV2" i="11"/>
  <c r="AU2" i="11"/>
  <c r="AT2" i="11"/>
  <c r="AS2" i="11"/>
  <c r="AR2" i="11"/>
  <c r="AQ2" i="11"/>
  <c r="AP2" i="11"/>
  <c r="AO2" i="11"/>
  <c r="AN2" i="11"/>
  <c r="AM2" i="11"/>
  <c r="AL2" i="11"/>
  <c r="AJ2" i="11"/>
  <c r="AI2" i="11"/>
  <c r="AH2" i="11"/>
  <c r="AG2" i="11"/>
  <c r="AF2" i="11"/>
  <c r="AE2" i="11"/>
  <c r="AD2" i="11"/>
  <c r="AC2" i="11"/>
  <c r="AB2" i="11"/>
  <c r="AA2" i="11"/>
  <c r="Z2" i="11"/>
  <c r="Y2" i="11"/>
  <c r="X2" i="11"/>
  <c r="W2" i="11"/>
  <c r="V2" i="11"/>
  <c r="T2" i="11"/>
  <c r="S2" i="11"/>
  <c r="R2" i="11"/>
  <c r="Q2" i="11"/>
  <c r="P2" i="11"/>
  <c r="O2" i="11"/>
  <c r="N2" i="11"/>
  <c r="M2" i="11"/>
  <c r="L2" i="11"/>
  <c r="K2" i="11"/>
  <c r="J2" i="11"/>
  <c r="I2" i="11"/>
  <c r="H2" i="11"/>
  <c r="G2" i="11"/>
  <c r="F2" i="11"/>
  <c r="E2" i="11"/>
  <c r="D2" i="11"/>
  <c r="C2" i="11"/>
  <c r="BF1" i="11"/>
  <c r="BE1" i="11"/>
  <c r="AZ1" i="11"/>
  <c r="AY1" i="11"/>
  <c r="AX1" i="11"/>
  <c r="AW1" i="11"/>
  <c r="AV1" i="11"/>
  <c r="AU1" i="11"/>
  <c r="AT1" i="11"/>
  <c r="AS1" i="11"/>
  <c r="AR1" i="11"/>
  <c r="AQ1" i="11"/>
  <c r="AP1" i="11"/>
  <c r="AO1" i="11"/>
  <c r="AN1" i="11"/>
  <c r="AM1" i="11"/>
  <c r="AL1" i="11"/>
  <c r="AJ1" i="11"/>
  <c r="AI1" i="11"/>
  <c r="AH1" i="11"/>
  <c r="AG1" i="11"/>
  <c r="AF1" i="11"/>
  <c r="AE1" i="11"/>
  <c r="AD1" i="11"/>
  <c r="AC1" i="11"/>
  <c r="AB1" i="11"/>
  <c r="AA1" i="11"/>
  <c r="Z1" i="11"/>
  <c r="Y1" i="11"/>
  <c r="X1" i="11"/>
  <c r="W1" i="11"/>
  <c r="V1" i="11"/>
  <c r="T1" i="11"/>
  <c r="S1" i="11"/>
  <c r="R1" i="11"/>
  <c r="Q1" i="11"/>
  <c r="P1" i="11"/>
  <c r="O1" i="11"/>
  <c r="N1" i="11"/>
  <c r="M1" i="11"/>
  <c r="L1" i="11"/>
  <c r="K1" i="11"/>
  <c r="J1" i="11"/>
  <c r="I1" i="11"/>
  <c r="H1" i="11"/>
  <c r="G1" i="11"/>
  <c r="F1" i="11"/>
  <c r="E1" i="11"/>
  <c r="D1" i="11"/>
  <c r="C1" i="11"/>
  <c r="A1" i="11"/>
  <c r="BF3" i="11" s="1"/>
  <c r="AE3" i="10"/>
  <c r="AD7" i="10" a="1"/>
  <c r="AD7" i="10" s="1"/>
  <c r="AB2" i="10"/>
  <c r="AA4" i="10"/>
  <c r="AE782" i="10"/>
  <c r="AC782" i="10"/>
  <c r="AD6" i="10"/>
  <c r="AE1" i="10"/>
  <c r="AD1" i="10"/>
  <c r="D41" i="10"/>
  <c r="K113" i="11"/>
  <c r="D78" i="11"/>
  <c r="K108" i="11"/>
  <c r="D80" i="11"/>
  <c r="D57" i="11"/>
  <c r="M213" i="11"/>
  <c r="K147" i="11"/>
  <c r="K121" i="11"/>
  <c r="K139" i="11"/>
  <c r="D54" i="11"/>
  <c r="K148" i="11"/>
  <c r="D60" i="11"/>
  <c r="M207" i="11"/>
  <c r="K151" i="11"/>
  <c r="M208" i="11"/>
  <c r="J103" i="11"/>
  <c r="P58" i="11"/>
  <c r="K145" i="11"/>
  <c r="K119" i="11"/>
  <c r="K114" i="11"/>
  <c r="K110" i="11"/>
  <c r="Q52" i="11"/>
  <c r="K152" i="11"/>
  <c r="K144" i="11"/>
  <c r="K116" i="11"/>
  <c r="K107" i="11"/>
  <c r="K140" i="11"/>
  <c r="N150" i="11"/>
  <c r="J104" i="11"/>
  <c r="D82" i="11"/>
  <c r="K142" i="11"/>
  <c r="D63" i="11"/>
  <c r="K111" i="11"/>
  <c r="K120" i="11"/>
  <c r="Q51" i="11"/>
  <c r="M212" i="11"/>
  <c r="K150" i="11"/>
  <c r="E43" i="11"/>
  <c r="K138" i="11"/>
  <c r="K109" i="11"/>
  <c r="D66" i="11"/>
  <c r="D51" i="11"/>
  <c r="P56" i="11"/>
  <c r="K141" i="11"/>
  <c r="P57" i="11"/>
  <c r="H144" i="11" l="1"/>
  <c r="J148" i="11"/>
  <c r="H150" i="11"/>
  <c r="G171" i="11"/>
  <c r="F171" i="11" s="1"/>
  <c r="T225" i="11"/>
  <c r="H119" i="11"/>
  <c r="H113" i="11"/>
  <c r="I104" i="11" s="1"/>
  <c r="F140" i="11"/>
  <c r="E109" i="11"/>
  <c r="J150" i="11"/>
  <c r="J119" i="11"/>
  <c r="F185" i="11"/>
  <c r="P222" i="11"/>
  <c r="G116" i="11"/>
  <c r="H178" i="11"/>
  <c r="E114" i="11"/>
  <c r="G178" i="11"/>
  <c r="G183" i="11" s="1"/>
  <c r="E186" i="11" s="1"/>
  <c r="H172" i="11" s="1"/>
  <c r="J114" i="11" l="1"/>
  <c r="H106" i="11"/>
  <c r="J108" i="11"/>
  <c r="F109" i="11"/>
  <c r="J140" i="11"/>
  <c r="H140" i="11"/>
  <c r="J142" i="11" s="1"/>
  <c r="G140" i="11"/>
  <c r="J141" i="11" s="1"/>
  <c r="F186" i="11"/>
  <c r="H183" i="11"/>
  <c r="G172" i="11" s="1"/>
  <c r="G119" i="11"/>
  <c r="J116" i="11"/>
  <c r="BE4" i="11" l="1"/>
  <c r="H109" i="11"/>
  <c r="J111" i="11" s="1"/>
  <c r="G109" i="11"/>
  <c r="J110" i="11" s="1"/>
  <c r="J109" i="11"/>
  <c r="BE5" i="11" l="1"/>
  <c r="BE3" i="11"/>
  <c r="AA29" i="10" l="1"/>
  <c r="Z29" i="10"/>
  <c r="Y29" i="10"/>
  <c r="X29" i="10"/>
  <c r="W29" i="10"/>
  <c r="AA28" i="10"/>
  <c r="Z28" i="10"/>
  <c r="Y28" i="10"/>
  <c r="X28" i="10"/>
  <c r="W28" i="10"/>
  <c r="U2" i="10"/>
  <c r="U1" i="10"/>
  <c r="T2" i="10"/>
  <c r="T1" i="10"/>
  <c r="S2" i="10"/>
  <c r="R2" i="10"/>
  <c r="Q2" i="10"/>
  <c r="P2" i="10"/>
  <c r="O2" i="10"/>
  <c r="N2" i="10"/>
  <c r="S1" i="10"/>
  <c r="R1" i="10"/>
  <c r="Q1" i="10"/>
  <c r="P1" i="10"/>
  <c r="O1" i="10"/>
  <c r="N1" i="10"/>
  <c r="R489" i="10"/>
  <c r="N489" i="10"/>
  <c r="O489" i="10" s="1"/>
  <c r="P489" i="10" s="1"/>
  <c r="M489" i="10"/>
  <c r="L489" i="10" s="1"/>
  <c r="H489" i="10"/>
  <c r="G489" i="10"/>
  <c r="D489" i="10"/>
  <c r="R488" i="10"/>
  <c r="M488" i="10"/>
  <c r="I488" i="10" s="1"/>
  <c r="J488" i="10" s="1"/>
  <c r="K488" i="10" s="1"/>
  <c r="H488" i="10"/>
  <c r="D488" i="10"/>
  <c r="R487" i="10"/>
  <c r="N487" i="10" s="1"/>
  <c r="O487" i="10" s="1"/>
  <c r="P487" i="10" s="1"/>
  <c r="M487" i="10"/>
  <c r="L487" i="10" s="1"/>
  <c r="I487" i="10"/>
  <c r="J487" i="10" s="1"/>
  <c r="K487" i="10" s="1"/>
  <c r="H487" i="10"/>
  <c r="G487" i="10"/>
  <c r="F487" i="10" a="1"/>
  <c r="F487" i="10" s="1"/>
  <c r="D487" i="10"/>
  <c r="R486" i="10"/>
  <c r="G486" i="10" s="1"/>
  <c r="N486" i="10"/>
  <c r="O486" i="10" s="1"/>
  <c r="P486" i="10" s="1"/>
  <c r="M486" i="10"/>
  <c r="H486" i="10"/>
  <c r="D486" i="10"/>
  <c r="R485" i="10"/>
  <c r="M485" i="10"/>
  <c r="I485" i="10" s="1"/>
  <c r="J485" i="10" s="1"/>
  <c r="K485" i="10" s="1"/>
  <c r="H485" i="10"/>
  <c r="D485" i="10"/>
  <c r="R484" i="10"/>
  <c r="M484" i="10"/>
  <c r="L484" i="10"/>
  <c r="H484" i="10"/>
  <c r="D484" i="10"/>
  <c r="R483" i="10"/>
  <c r="M483" i="10"/>
  <c r="I483" i="10"/>
  <c r="J483" i="10" s="1"/>
  <c r="K483" i="10" s="1"/>
  <c r="H483" i="10"/>
  <c r="D483" i="10"/>
  <c r="R482" i="10"/>
  <c r="G482" i="10" s="1"/>
  <c r="M482" i="10"/>
  <c r="F482" i="10" s="1" a="1"/>
  <c r="F482" i="10" s="1"/>
  <c r="H482" i="10"/>
  <c r="D482" i="10"/>
  <c r="R481" i="10"/>
  <c r="G481" i="10" s="1"/>
  <c r="N481" i="10"/>
  <c r="O481" i="10" s="1"/>
  <c r="P481" i="10" s="1"/>
  <c r="M481" i="10"/>
  <c r="F481" i="10" s="1" a="1"/>
  <c r="F481" i="10" s="1"/>
  <c r="H481" i="10"/>
  <c r="D481" i="10"/>
  <c r="R480" i="10"/>
  <c r="M480" i="10"/>
  <c r="F480" i="10" s="1" a="1"/>
  <c r="F480" i="10" s="1"/>
  <c r="L480" i="10"/>
  <c r="I480" i="10"/>
  <c r="J480" i="10" s="1"/>
  <c r="K480" i="10" s="1"/>
  <c r="H480" i="10"/>
  <c r="D480" i="10"/>
  <c r="R479" i="10"/>
  <c r="M479" i="10"/>
  <c r="F479" i="10" s="1" a="1"/>
  <c r="F479" i="10" s="1"/>
  <c r="H479" i="10"/>
  <c r="D479" i="10"/>
  <c r="R478" i="10"/>
  <c r="G478" i="10" s="1"/>
  <c r="N478" i="10"/>
  <c r="O478" i="10" s="1"/>
  <c r="P478" i="10" s="1"/>
  <c r="M478" i="10"/>
  <c r="I478" i="10" s="1"/>
  <c r="J478" i="10" s="1"/>
  <c r="K478" i="10" s="1"/>
  <c r="L478" i="10"/>
  <c r="H478" i="10"/>
  <c r="F478" i="10" a="1"/>
  <c r="F478" i="10" s="1"/>
  <c r="D478" i="10"/>
  <c r="R477" i="10"/>
  <c r="M477" i="10"/>
  <c r="H477" i="10"/>
  <c r="D477" i="10"/>
  <c r="R476" i="10"/>
  <c r="G476" i="10" s="1"/>
  <c r="M476" i="10"/>
  <c r="H476" i="10"/>
  <c r="D476" i="10"/>
  <c r="R475" i="10"/>
  <c r="G475" i="10" s="1"/>
  <c r="N475" i="10"/>
  <c r="O475" i="10" s="1"/>
  <c r="P475" i="10" s="1"/>
  <c r="M475" i="10"/>
  <c r="L475" i="10"/>
  <c r="H475" i="10"/>
  <c r="D475" i="10"/>
  <c r="R474" i="10"/>
  <c r="M474" i="10"/>
  <c r="L474" i="10" s="1"/>
  <c r="H474" i="10"/>
  <c r="D474" i="10"/>
  <c r="R473" i="10"/>
  <c r="G473" i="10" s="1"/>
  <c r="N473" i="10"/>
  <c r="O473" i="10" s="1"/>
  <c r="P473" i="10" s="1"/>
  <c r="M473" i="10"/>
  <c r="F473" i="10" s="1" a="1"/>
  <c r="F473" i="10" s="1"/>
  <c r="H473" i="10"/>
  <c r="D473" i="10"/>
  <c r="R472" i="10"/>
  <c r="M472" i="10"/>
  <c r="L472" i="10"/>
  <c r="I472" i="10"/>
  <c r="J472" i="10" s="1"/>
  <c r="K472" i="10" s="1"/>
  <c r="H472" i="10"/>
  <c r="F472" i="10" a="1"/>
  <c r="F472" i="10" s="1"/>
  <c r="D472" i="10"/>
  <c r="R471" i="10"/>
  <c r="G471" i="10" s="1"/>
  <c r="M471" i="10"/>
  <c r="I471" i="10" s="1"/>
  <c r="J471" i="10" s="1"/>
  <c r="K471" i="10" s="1"/>
  <c r="H471" i="10"/>
  <c r="D471" i="10"/>
  <c r="R470" i="10"/>
  <c r="G470" i="10" s="1"/>
  <c r="N470" i="10"/>
  <c r="O470" i="10" s="1"/>
  <c r="P470" i="10" s="1"/>
  <c r="M470" i="10"/>
  <c r="H470" i="10"/>
  <c r="D470" i="10"/>
  <c r="R469" i="10"/>
  <c r="M469" i="10"/>
  <c r="H469" i="10"/>
  <c r="D469" i="10"/>
  <c r="R468" i="10"/>
  <c r="M468" i="10"/>
  <c r="F468" i="10" s="1" a="1"/>
  <c r="F468" i="10" s="1"/>
  <c r="H468" i="10"/>
  <c r="D468" i="10"/>
  <c r="R467" i="10"/>
  <c r="M467" i="10"/>
  <c r="L467" i="10" s="1"/>
  <c r="H467" i="10"/>
  <c r="D467" i="10"/>
  <c r="R466" i="10"/>
  <c r="M466" i="10"/>
  <c r="F466" i="10" s="1" a="1"/>
  <c r="F466" i="10" s="1"/>
  <c r="H466" i="10"/>
  <c r="D466" i="10"/>
  <c r="R465" i="10"/>
  <c r="N465" i="10"/>
  <c r="O465" i="10" s="1"/>
  <c r="P465" i="10" s="1"/>
  <c r="M465" i="10"/>
  <c r="F465" i="10" s="1" a="1"/>
  <c r="F465" i="10" s="1"/>
  <c r="L465" i="10"/>
  <c r="I465" i="10"/>
  <c r="J465" i="10" s="1"/>
  <c r="K465" i="10" s="1"/>
  <c r="H465" i="10"/>
  <c r="G465" i="10"/>
  <c r="D465" i="10"/>
  <c r="R464" i="10"/>
  <c r="M464" i="10"/>
  <c r="L464" i="10" s="1"/>
  <c r="H464" i="10"/>
  <c r="D464" i="10"/>
  <c r="R463" i="10"/>
  <c r="N463" i="10" s="1"/>
  <c r="O463" i="10" s="1"/>
  <c r="P463" i="10" s="1"/>
  <c r="M463" i="10"/>
  <c r="L463" i="10" s="1"/>
  <c r="I463" i="10"/>
  <c r="J463" i="10" s="1"/>
  <c r="K463" i="10" s="1"/>
  <c r="H463" i="10"/>
  <c r="G463" i="10"/>
  <c r="F463" i="10" a="1"/>
  <c r="F463" i="10" s="1"/>
  <c r="D463" i="10"/>
  <c r="R462" i="10"/>
  <c r="G462" i="10" s="1"/>
  <c r="M462" i="10"/>
  <c r="H462" i="10"/>
  <c r="D462" i="10"/>
  <c r="R461" i="10"/>
  <c r="G461" i="10" s="1"/>
  <c r="M461" i="10"/>
  <c r="L461" i="10" s="1"/>
  <c r="H461" i="10"/>
  <c r="D461" i="10"/>
  <c r="R460" i="10"/>
  <c r="M460" i="10"/>
  <c r="F460" i="10" s="1" a="1"/>
  <c r="F460" i="10" s="1"/>
  <c r="H460" i="10"/>
  <c r="D460" i="10"/>
  <c r="R459" i="10"/>
  <c r="M459" i="10"/>
  <c r="I459" i="10" s="1"/>
  <c r="J459" i="10" s="1"/>
  <c r="K459" i="10" s="1"/>
  <c r="H459" i="10"/>
  <c r="D459" i="10"/>
  <c r="R458" i="10"/>
  <c r="G458" i="10" s="1"/>
  <c r="N458" i="10"/>
  <c r="O458" i="10" s="1"/>
  <c r="P458" i="10" s="1"/>
  <c r="M458" i="10"/>
  <c r="H458" i="10"/>
  <c r="D458" i="10"/>
  <c r="R457" i="10"/>
  <c r="G457" i="10" s="1"/>
  <c r="M457" i="10"/>
  <c r="L457" i="10" s="1"/>
  <c r="H457" i="10"/>
  <c r="D457" i="10"/>
  <c r="R456" i="10"/>
  <c r="M456" i="10"/>
  <c r="F456" i="10" s="1" a="1"/>
  <c r="F456" i="10" s="1"/>
  <c r="L456" i="10"/>
  <c r="I456" i="10"/>
  <c r="J456" i="10" s="1"/>
  <c r="K456" i="10" s="1"/>
  <c r="H456" i="10"/>
  <c r="D456" i="10"/>
  <c r="R455" i="10"/>
  <c r="M455" i="10"/>
  <c r="L455" i="10" s="1"/>
  <c r="I455" i="10"/>
  <c r="J455" i="10" s="1"/>
  <c r="K455" i="10" s="1"/>
  <c r="H455" i="10"/>
  <c r="D455" i="10"/>
  <c r="R454" i="10"/>
  <c r="G454" i="10" s="1"/>
  <c r="M454" i="10"/>
  <c r="L454" i="10"/>
  <c r="H454" i="10"/>
  <c r="D454" i="10"/>
  <c r="R453" i="10"/>
  <c r="M453" i="10"/>
  <c r="L453" i="10" s="1"/>
  <c r="H453" i="10"/>
  <c r="D453" i="10"/>
  <c r="R452" i="10"/>
  <c r="G452" i="10" s="1"/>
  <c r="N452" i="10"/>
  <c r="O452" i="10" s="1"/>
  <c r="P452" i="10" s="1"/>
  <c r="M452" i="10"/>
  <c r="L452" i="10" s="1"/>
  <c r="H452" i="10"/>
  <c r="D452" i="10"/>
  <c r="R451" i="10"/>
  <c r="M451" i="10"/>
  <c r="H451" i="10"/>
  <c r="D451" i="10"/>
  <c r="R450" i="10"/>
  <c r="N450" i="10" s="1"/>
  <c r="O450" i="10" s="1"/>
  <c r="P450" i="10" s="1"/>
  <c r="M450" i="10"/>
  <c r="I450" i="10" s="1"/>
  <c r="J450" i="10" s="1"/>
  <c r="L450" i="10"/>
  <c r="K450" i="10"/>
  <c r="H450" i="10"/>
  <c r="D450" i="10"/>
  <c r="R449" i="10"/>
  <c r="G449" i="10" s="1"/>
  <c r="N449" i="10"/>
  <c r="O449" i="10" s="1"/>
  <c r="P449" i="10" s="1"/>
  <c r="M449" i="10"/>
  <c r="L449" i="10"/>
  <c r="H449" i="10"/>
  <c r="D449" i="10"/>
  <c r="R448" i="10"/>
  <c r="N448" i="10" s="1"/>
  <c r="O448" i="10" s="1"/>
  <c r="P448" i="10" s="1"/>
  <c r="M448" i="10"/>
  <c r="H448" i="10"/>
  <c r="D448" i="10"/>
  <c r="R447" i="10"/>
  <c r="M447" i="10"/>
  <c r="L447" i="10" s="1"/>
  <c r="H447" i="10"/>
  <c r="D447" i="10"/>
  <c r="R446" i="10"/>
  <c r="M446" i="10"/>
  <c r="H446" i="10"/>
  <c r="D446" i="10"/>
  <c r="R445" i="10"/>
  <c r="M445" i="10"/>
  <c r="H445" i="10"/>
  <c r="D445" i="10"/>
  <c r="R444" i="10"/>
  <c r="G444" i="10" s="1"/>
  <c r="M444" i="10"/>
  <c r="H444" i="10"/>
  <c r="D444" i="10"/>
  <c r="R443" i="10"/>
  <c r="G443" i="10" s="1"/>
  <c r="M443" i="10"/>
  <c r="H443" i="10"/>
  <c r="D443" i="10"/>
  <c r="R442" i="10"/>
  <c r="G442" i="10" s="1"/>
  <c r="M442" i="10"/>
  <c r="L442" i="10"/>
  <c r="H442" i="10"/>
  <c r="D442" i="10"/>
  <c r="R441" i="10"/>
  <c r="N441" i="10" s="1"/>
  <c r="O441" i="10" s="1"/>
  <c r="P441" i="10" s="1"/>
  <c r="M441" i="10"/>
  <c r="F441" i="10" s="1" a="1"/>
  <c r="F441" i="10" s="1"/>
  <c r="H441" i="10"/>
  <c r="G441" i="10"/>
  <c r="D441" i="10"/>
  <c r="R440" i="10"/>
  <c r="M440" i="10"/>
  <c r="I440" i="10" s="1"/>
  <c r="J440" i="10" s="1"/>
  <c r="K440" i="10" s="1"/>
  <c r="H440" i="10"/>
  <c r="F440" i="10" a="1"/>
  <c r="F440" i="10" s="1"/>
  <c r="D440" i="10"/>
  <c r="R439" i="10"/>
  <c r="N439" i="10" s="1"/>
  <c r="O439" i="10"/>
  <c r="P439" i="10" s="1"/>
  <c r="M439" i="10"/>
  <c r="L439" i="10" s="1"/>
  <c r="H439" i="10"/>
  <c r="D439" i="10"/>
  <c r="R438" i="10"/>
  <c r="G438" i="10" s="1"/>
  <c r="N438" i="10"/>
  <c r="O438" i="10" s="1"/>
  <c r="P438" i="10" s="1"/>
  <c r="M438" i="10"/>
  <c r="L438" i="10" s="1"/>
  <c r="H438" i="10"/>
  <c r="D438" i="10"/>
  <c r="R437" i="10"/>
  <c r="M437" i="10"/>
  <c r="I437" i="10" s="1"/>
  <c r="L437" i="10"/>
  <c r="J437" i="10"/>
  <c r="K437" i="10" s="1"/>
  <c r="H437" i="10"/>
  <c r="D437" i="10"/>
  <c r="R436" i="10"/>
  <c r="M436" i="10"/>
  <c r="H436" i="10"/>
  <c r="D436" i="10"/>
  <c r="R435" i="10"/>
  <c r="M435" i="10"/>
  <c r="H435" i="10"/>
  <c r="D435" i="10"/>
  <c r="R434" i="10"/>
  <c r="M434" i="10"/>
  <c r="L434" i="10"/>
  <c r="H434" i="10"/>
  <c r="D434" i="10"/>
  <c r="R433" i="10"/>
  <c r="G433" i="10" s="1"/>
  <c r="N433" i="10"/>
  <c r="O433" i="10" s="1"/>
  <c r="P433" i="10" s="1"/>
  <c r="M433" i="10"/>
  <c r="F433" i="10" s="1" a="1"/>
  <c r="F433" i="10" s="1"/>
  <c r="L433" i="10"/>
  <c r="H433" i="10"/>
  <c r="D433" i="10"/>
  <c r="R432" i="10"/>
  <c r="M432" i="10"/>
  <c r="L432" i="10"/>
  <c r="H432" i="10"/>
  <c r="D432" i="10"/>
  <c r="R431" i="10"/>
  <c r="G431" i="10" s="1"/>
  <c r="N431" i="10"/>
  <c r="O431" i="10" s="1"/>
  <c r="P431" i="10" s="1"/>
  <c r="M431" i="10"/>
  <c r="L431" i="10" s="1"/>
  <c r="I431" i="10"/>
  <c r="J431" i="10" s="1"/>
  <c r="K431" i="10" s="1"/>
  <c r="H431" i="10"/>
  <c r="D431" i="10"/>
  <c r="R430" i="10"/>
  <c r="M430" i="10"/>
  <c r="H430" i="10"/>
  <c r="D430" i="10"/>
  <c r="R429" i="10"/>
  <c r="M429" i="10"/>
  <c r="L429" i="10" s="1"/>
  <c r="H429" i="10"/>
  <c r="D429" i="10"/>
  <c r="R428" i="10"/>
  <c r="M428" i="10"/>
  <c r="H428" i="10"/>
  <c r="D428" i="10"/>
  <c r="R427" i="10"/>
  <c r="M427" i="10"/>
  <c r="F427" i="10" s="1" a="1"/>
  <c r="F427" i="10" s="1"/>
  <c r="L427" i="10"/>
  <c r="I427" i="10"/>
  <c r="J427" i="10" s="1"/>
  <c r="K427" i="10" s="1"/>
  <c r="H427" i="10"/>
  <c r="D427" i="10"/>
  <c r="R426" i="10"/>
  <c r="M426" i="10"/>
  <c r="L426" i="10" s="1"/>
  <c r="H426" i="10"/>
  <c r="D426" i="10"/>
  <c r="R425" i="10"/>
  <c r="M425" i="10"/>
  <c r="I425" i="10" s="1"/>
  <c r="J425" i="10" s="1"/>
  <c r="K425" i="10" s="1"/>
  <c r="H425" i="10"/>
  <c r="D425" i="10"/>
  <c r="R424" i="10"/>
  <c r="N424" i="10" s="1"/>
  <c r="O424" i="10" s="1"/>
  <c r="P424" i="10" s="1"/>
  <c r="M424" i="10"/>
  <c r="I424" i="10"/>
  <c r="J424" i="10" s="1"/>
  <c r="K424" i="10" s="1"/>
  <c r="H424" i="10"/>
  <c r="D424" i="10"/>
  <c r="R423" i="10"/>
  <c r="M423" i="10"/>
  <c r="H423" i="10"/>
  <c r="D423" i="10"/>
  <c r="R422" i="10"/>
  <c r="N422" i="10" s="1"/>
  <c r="O422" i="10" s="1"/>
  <c r="P422" i="10" s="1"/>
  <c r="M422" i="10"/>
  <c r="L422" i="10" s="1"/>
  <c r="H422" i="10"/>
  <c r="D422" i="10"/>
  <c r="R421" i="10"/>
  <c r="M421" i="10"/>
  <c r="L421" i="10" s="1"/>
  <c r="H421" i="10"/>
  <c r="D421" i="10"/>
  <c r="R420" i="10"/>
  <c r="M420" i="10"/>
  <c r="H420" i="10"/>
  <c r="D420" i="10"/>
  <c r="R419" i="10"/>
  <c r="M419" i="10"/>
  <c r="F419" i="10" s="1" a="1"/>
  <c r="F419" i="10" s="1"/>
  <c r="L419" i="10"/>
  <c r="H419" i="10"/>
  <c r="D419" i="10"/>
  <c r="R418" i="10"/>
  <c r="M418" i="10"/>
  <c r="H418" i="10"/>
  <c r="D418" i="10"/>
  <c r="R417" i="10"/>
  <c r="N417" i="10" s="1"/>
  <c r="O417" i="10" s="1"/>
  <c r="P417" i="10" s="1"/>
  <c r="M417" i="10"/>
  <c r="F417" i="10" s="1" a="1"/>
  <c r="F417" i="10" s="1"/>
  <c r="L417" i="10"/>
  <c r="I417" i="10"/>
  <c r="J417" i="10" s="1"/>
  <c r="K417" i="10" s="1"/>
  <c r="H417" i="10"/>
  <c r="D417" i="10"/>
  <c r="R416" i="10"/>
  <c r="M416" i="10"/>
  <c r="L416" i="10" s="1"/>
  <c r="H416" i="10"/>
  <c r="D416" i="10"/>
  <c r="R415" i="10"/>
  <c r="M415" i="10"/>
  <c r="I415" i="10"/>
  <c r="J415" i="10" s="1"/>
  <c r="K415" i="10" s="1"/>
  <c r="H415" i="10"/>
  <c r="D415" i="10"/>
  <c r="R414" i="10"/>
  <c r="M414" i="10"/>
  <c r="F414" i="10" s="1" a="1"/>
  <c r="F414" i="10" s="1"/>
  <c r="H414" i="10"/>
  <c r="D414" i="10"/>
  <c r="R413" i="10"/>
  <c r="G413" i="10" s="1"/>
  <c r="N413" i="10"/>
  <c r="O413" i="10" s="1"/>
  <c r="P413" i="10" s="1"/>
  <c r="M413" i="10"/>
  <c r="F413" i="10" s="1" a="1"/>
  <c r="F413" i="10" s="1"/>
  <c r="H413" i="10"/>
  <c r="D413" i="10"/>
  <c r="R412" i="10"/>
  <c r="M412" i="10"/>
  <c r="H412" i="10"/>
  <c r="D412" i="10"/>
  <c r="R411" i="10"/>
  <c r="G411" i="10" s="1"/>
  <c r="N411" i="10"/>
  <c r="O411" i="10" s="1"/>
  <c r="P411" i="10" s="1"/>
  <c r="M411" i="10"/>
  <c r="H411" i="10"/>
  <c r="D411" i="10"/>
  <c r="R410" i="10"/>
  <c r="G410" i="10" s="1"/>
  <c r="M410" i="10"/>
  <c r="I410" i="10"/>
  <c r="J410" i="10" s="1"/>
  <c r="K410" i="10" s="1"/>
  <c r="H410" i="10"/>
  <c r="D410" i="10"/>
  <c r="R409" i="10"/>
  <c r="N409" i="10" s="1"/>
  <c r="O409" i="10" s="1"/>
  <c r="P409" i="10" s="1"/>
  <c r="M409" i="10"/>
  <c r="F409" i="10" s="1" a="1"/>
  <c r="F409" i="10" s="1"/>
  <c r="H409" i="10"/>
  <c r="D409" i="10"/>
  <c r="R408" i="10"/>
  <c r="M408" i="10"/>
  <c r="H408" i="10"/>
  <c r="D408" i="10"/>
  <c r="R407" i="10"/>
  <c r="N407" i="10" s="1"/>
  <c r="O407" i="10" s="1"/>
  <c r="P407" i="10" s="1"/>
  <c r="M407" i="10"/>
  <c r="F407" i="10" s="1" a="1"/>
  <c r="F407" i="10" s="1"/>
  <c r="H407" i="10"/>
  <c r="G407" i="10"/>
  <c r="D407" i="10"/>
  <c r="R406" i="10"/>
  <c r="M406" i="10"/>
  <c r="L406" i="10" s="1"/>
  <c r="H406" i="10"/>
  <c r="D406" i="10"/>
  <c r="R405" i="10"/>
  <c r="M405" i="10"/>
  <c r="L405" i="10" s="1"/>
  <c r="H405" i="10"/>
  <c r="D405" i="10"/>
  <c r="R404" i="10"/>
  <c r="G404" i="10" s="1"/>
  <c r="N404" i="10"/>
  <c r="O404" i="10" s="1"/>
  <c r="P404" i="10" s="1"/>
  <c r="M404" i="10"/>
  <c r="F404" i="10" s="1" a="1"/>
  <c r="F404" i="10" s="1"/>
  <c r="L404" i="10"/>
  <c r="I404" i="10"/>
  <c r="J404" i="10" s="1"/>
  <c r="K404" i="10" s="1"/>
  <c r="H404" i="10"/>
  <c r="D404" i="10"/>
  <c r="R403" i="10"/>
  <c r="M403" i="10"/>
  <c r="H403" i="10"/>
  <c r="D403" i="10"/>
  <c r="R402" i="10"/>
  <c r="N402" i="10" s="1"/>
  <c r="O402" i="10" s="1"/>
  <c r="P402" i="10" s="1"/>
  <c r="M402" i="10"/>
  <c r="F402" i="10" s="1" a="1"/>
  <c r="F402" i="10" s="1"/>
  <c r="H402" i="10"/>
  <c r="D402" i="10"/>
  <c r="R401" i="10"/>
  <c r="N401" i="10" s="1"/>
  <c r="O401" i="10" s="1"/>
  <c r="P401" i="10" s="1"/>
  <c r="M401" i="10"/>
  <c r="F401" i="10" s="1" a="1"/>
  <c r="F401" i="10" s="1"/>
  <c r="L401" i="10"/>
  <c r="I401" i="10"/>
  <c r="J401" i="10" s="1"/>
  <c r="K401" i="10" s="1"/>
  <c r="H401" i="10"/>
  <c r="G401" i="10"/>
  <c r="D401" i="10"/>
  <c r="R400" i="10"/>
  <c r="M400" i="10"/>
  <c r="I400" i="10" s="1"/>
  <c r="J400" i="10" s="1"/>
  <c r="K400" i="10" s="1"/>
  <c r="H400" i="10"/>
  <c r="D400" i="10"/>
  <c r="R399" i="10"/>
  <c r="M399" i="10"/>
  <c r="H399" i="10"/>
  <c r="D399" i="10"/>
  <c r="R398" i="10"/>
  <c r="M398" i="10"/>
  <c r="H398" i="10"/>
  <c r="D398" i="10"/>
  <c r="R397" i="10"/>
  <c r="G397" i="10" s="1"/>
  <c r="N397" i="10"/>
  <c r="O397" i="10" s="1"/>
  <c r="P397" i="10" s="1"/>
  <c r="M397" i="10"/>
  <c r="H397" i="10"/>
  <c r="D397" i="10"/>
  <c r="R396" i="10"/>
  <c r="M396" i="10"/>
  <c r="F396" i="10" s="1" a="1"/>
  <c r="F396" i="10" s="1"/>
  <c r="H396" i="10"/>
  <c r="D396" i="10"/>
  <c r="R395" i="10"/>
  <c r="M395" i="10"/>
  <c r="F395" i="10" s="1" a="1"/>
  <c r="F395" i="10" s="1"/>
  <c r="L395" i="10"/>
  <c r="H395" i="10"/>
  <c r="D395" i="10"/>
  <c r="R394" i="10"/>
  <c r="G394" i="10" s="1"/>
  <c r="N394" i="10"/>
  <c r="O394" i="10" s="1"/>
  <c r="P394" i="10" s="1"/>
  <c r="M394" i="10"/>
  <c r="I394" i="10"/>
  <c r="J394" i="10" s="1"/>
  <c r="K394" i="10" s="1"/>
  <c r="H394" i="10"/>
  <c r="D394" i="10"/>
  <c r="R393" i="10"/>
  <c r="M393" i="10"/>
  <c r="L393" i="10" s="1"/>
  <c r="H393" i="10"/>
  <c r="D393" i="10"/>
  <c r="R392" i="10"/>
  <c r="N392" i="10" s="1"/>
  <c r="O392" i="10" s="1"/>
  <c r="P392" i="10" s="1"/>
  <c r="M392" i="10"/>
  <c r="I392" i="10"/>
  <c r="J392" i="10" s="1"/>
  <c r="K392" i="10" s="1"/>
  <c r="H392" i="10"/>
  <c r="G392" i="10"/>
  <c r="D392" i="10"/>
  <c r="R391" i="10"/>
  <c r="M391" i="10"/>
  <c r="L391" i="10" s="1"/>
  <c r="H391" i="10"/>
  <c r="F391" i="10" a="1"/>
  <c r="F391" i="10" s="1"/>
  <c r="D391" i="10"/>
  <c r="R390" i="10"/>
  <c r="N390" i="10" s="1"/>
  <c r="O390" i="10" s="1"/>
  <c r="P390" i="10" s="1"/>
  <c r="M390" i="10"/>
  <c r="H390" i="10"/>
  <c r="D390" i="10"/>
  <c r="R389" i="10"/>
  <c r="M389" i="10"/>
  <c r="H389" i="10"/>
  <c r="D389" i="10"/>
  <c r="R388" i="10"/>
  <c r="M388" i="10"/>
  <c r="L388" i="10" s="1"/>
  <c r="H388" i="10"/>
  <c r="D388" i="10"/>
  <c r="R387" i="10"/>
  <c r="G387" i="10" s="1"/>
  <c r="N387" i="10"/>
  <c r="O387" i="10" s="1"/>
  <c r="P387" i="10" s="1"/>
  <c r="M387" i="10"/>
  <c r="H387" i="10"/>
  <c r="D387" i="10"/>
  <c r="R386" i="10"/>
  <c r="G386" i="10" s="1"/>
  <c r="M386" i="10"/>
  <c r="H386" i="10"/>
  <c r="F386" i="10" a="1"/>
  <c r="F386" i="10" s="1"/>
  <c r="D386" i="10"/>
  <c r="R385" i="10"/>
  <c r="N385" i="10" s="1"/>
  <c r="O385" i="10" s="1"/>
  <c r="P385" i="10" s="1"/>
  <c r="M385" i="10"/>
  <c r="F385" i="10" s="1" a="1"/>
  <c r="F385" i="10" s="1"/>
  <c r="H385" i="10"/>
  <c r="D385" i="10"/>
  <c r="R384" i="10"/>
  <c r="N384" i="10" s="1"/>
  <c r="O384" i="10" s="1"/>
  <c r="P384" i="10"/>
  <c r="M384" i="10"/>
  <c r="L384" i="10" s="1"/>
  <c r="H384" i="10"/>
  <c r="D384" i="10"/>
  <c r="R383" i="10"/>
  <c r="M383" i="10"/>
  <c r="L383" i="10" s="1"/>
  <c r="H383" i="10"/>
  <c r="F383" i="10" a="1"/>
  <c r="F383" i="10" s="1"/>
  <c r="D383" i="10"/>
  <c r="R382" i="10"/>
  <c r="M382" i="10"/>
  <c r="L382" i="10" s="1"/>
  <c r="H382" i="10"/>
  <c r="D382" i="10"/>
  <c r="R381" i="10"/>
  <c r="M381" i="10"/>
  <c r="H381" i="10"/>
  <c r="F381" i="10" a="1"/>
  <c r="F381" i="10" s="1"/>
  <c r="D381" i="10"/>
  <c r="R380" i="10"/>
  <c r="G380" i="10" s="1"/>
  <c r="M380" i="10"/>
  <c r="L380" i="10" s="1"/>
  <c r="H380" i="10"/>
  <c r="D380" i="10"/>
  <c r="R379" i="10"/>
  <c r="G379" i="10" s="1"/>
  <c r="N379" i="10"/>
  <c r="O379" i="10" s="1"/>
  <c r="P379" i="10" s="1"/>
  <c r="M379" i="10"/>
  <c r="L379" i="10" s="1"/>
  <c r="H379" i="10"/>
  <c r="D379" i="10"/>
  <c r="R378" i="10"/>
  <c r="G378" i="10" s="1"/>
  <c r="M378" i="10"/>
  <c r="H378" i="10"/>
  <c r="D378" i="10"/>
  <c r="R377" i="10"/>
  <c r="N377" i="10" s="1"/>
  <c r="O377" i="10" s="1"/>
  <c r="P377" i="10" s="1"/>
  <c r="M377" i="10"/>
  <c r="H377" i="10"/>
  <c r="D377" i="10"/>
  <c r="R376" i="10"/>
  <c r="M376" i="10"/>
  <c r="I376" i="10" s="1"/>
  <c r="J376" i="10" s="1"/>
  <c r="K376" i="10" s="1"/>
  <c r="H376" i="10"/>
  <c r="D376" i="10"/>
  <c r="R375" i="10"/>
  <c r="M375" i="10"/>
  <c r="H375" i="10"/>
  <c r="D375" i="10"/>
  <c r="R374" i="10"/>
  <c r="G374" i="10" s="1"/>
  <c r="M374" i="10"/>
  <c r="I374" i="10" s="1"/>
  <c r="J374" i="10" s="1"/>
  <c r="K374" i="10" s="1"/>
  <c r="L374" i="10"/>
  <c r="H374" i="10"/>
  <c r="F374" i="10" a="1"/>
  <c r="F374" i="10" s="1"/>
  <c r="D374" i="10"/>
  <c r="R373" i="10"/>
  <c r="M373" i="10"/>
  <c r="L373" i="10" s="1"/>
  <c r="H373" i="10"/>
  <c r="D373" i="10"/>
  <c r="R372" i="10"/>
  <c r="M372" i="10"/>
  <c r="H372" i="10"/>
  <c r="D372" i="10"/>
  <c r="R371" i="10"/>
  <c r="M371" i="10"/>
  <c r="I371" i="10" s="1"/>
  <c r="J371" i="10" s="1"/>
  <c r="K371" i="10" s="1"/>
  <c r="H371" i="10"/>
  <c r="D371" i="10"/>
  <c r="R370" i="10"/>
  <c r="G370" i="10" s="1"/>
  <c r="N370" i="10"/>
  <c r="O370" i="10" s="1"/>
  <c r="P370" i="10" s="1"/>
  <c r="M370" i="10"/>
  <c r="L370" i="10" s="1"/>
  <c r="H370" i="10"/>
  <c r="D370" i="10"/>
  <c r="R369" i="10"/>
  <c r="N369" i="10" s="1"/>
  <c r="O369" i="10" s="1"/>
  <c r="P369" i="10" s="1"/>
  <c r="M369" i="10"/>
  <c r="I369" i="10" s="1"/>
  <c r="J369" i="10" s="1"/>
  <c r="K369" i="10" s="1"/>
  <c r="H369" i="10"/>
  <c r="D369" i="10"/>
  <c r="R368" i="10"/>
  <c r="N368" i="10" s="1"/>
  <c r="O368" i="10" s="1"/>
  <c r="P368" i="10" s="1"/>
  <c r="M368" i="10"/>
  <c r="I368" i="10"/>
  <c r="J368" i="10" s="1"/>
  <c r="K368" i="10" s="1"/>
  <c r="H368" i="10"/>
  <c r="G368" i="10"/>
  <c r="D368" i="10"/>
  <c r="R367" i="10"/>
  <c r="M367" i="10"/>
  <c r="H367" i="10"/>
  <c r="D367" i="10"/>
  <c r="R366" i="10"/>
  <c r="M366" i="10"/>
  <c r="F366" i="10" s="1" a="1"/>
  <c r="F366" i="10" s="1"/>
  <c r="H366" i="10"/>
  <c r="D366" i="10"/>
  <c r="R365" i="10"/>
  <c r="G365" i="10" s="1"/>
  <c r="M365" i="10"/>
  <c r="L365" i="10" s="1"/>
  <c r="H365" i="10"/>
  <c r="D365" i="10"/>
  <c r="R364" i="10"/>
  <c r="G364" i="10" s="1"/>
  <c r="M364" i="10"/>
  <c r="I364" i="10" s="1"/>
  <c r="J364" i="10" s="1"/>
  <c r="K364" i="10" s="1"/>
  <c r="H364" i="10"/>
  <c r="D364" i="10"/>
  <c r="R363" i="10"/>
  <c r="G363" i="10" s="1"/>
  <c r="N363" i="10"/>
  <c r="O363" i="10" s="1"/>
  <c r="P363" i="10" s="1"/>
  <c r="M363" i="10"/>
  <c r="L363" i="10" s="1"/>
  <c r="H363" i="10"/>
  <c r="D363" i="10"/>
  <c r="R362" i="10"/>
  <c r="G362" i="10" s="1"/>
  <c r="M362" i="10"/>
  <c r="L362" i="10" s="1"/>
  <c r="I362" i="10"/>
  <c r="J362" i="10" s="1"/>
  <c r="K362" i="10" s="1"/>
  <c r="H362" i="10"/>
  <c r="F362" i="10" a="1"/>
  <c r="F362" i="10" s="1"/>
  <c r="D362" i="10"/>
  <c r="R361" i="10"/>
  <c r="M361" i="10"/>
  <c r="H361" i="10"/>
  <c r="D361" i="10"/>
  <c r="R360" i="10"/>
  <c r="M360" i="10"/>
  <c r="F360" i="10" s="1" a="1"/>
  <c r="F360" i="10" s="1"/>
  <c r="H360" i="10"/>
  <c r="D360" i="10"/>
  <c r="R359" i="10"/>
  <c r="G359" i="10" s="1"/>
  <c r="M359" i="10"/>
  <c r="L359" i="10" s="1"/>
  <c r="H359" i="10"/>
  <c r="D359" i="10"/>
  <c r="R358" i="10"/>
  <c r="M358" i="10"/>
  <c r="H358" i="10"/>
  <c r="D358" i="10"/>
  <c r="R357" i="10"/>
  <c r="G357" i="10" s="1"/>
  <c r="M357" i="10"/>
  <c r="H357" i="10"/>
  <c r="D357" i="10"/>
  <c r="R356" i="10"/>
  <c r="M356" i="10"/>
  <c r="H356" i="10"/>
  <c r="D356" i="10"/>
  <c r="R355" i="10"/>
  <c r="M355" i="10"/>
  <c r="L355" i="10" s="1"/>
  <c r="H355" i="10"/>
  <c r="D355" i="10"/>
  <c r="R354" i="10"/>
  <c r="M354" i="10"/>
  <c r="H354" i="10"/>
  <c r="D354" i="10"/>
  <c r="R353" i="10"/>
  <c r="M353" i="10"/>
  <c r="L353" i="10" s="1"/>
  <c r="H353" i="10"/>
  <c r="D353" i="10"/>
  <c r="R352" i="10"/>
  <c r="G352" i="10" s="1"/>
  <c r="M352" i="10"/>
  <c r="I352" i="10" s="1"/>
  <c r="J352" i="10" s="1"/>
  <c r="K352" i="10" s="1"/>
  <c r="H352" i="10"/>
  <c r="D352" i="10"/>
  <c r="R351" i="10"/>
  <c r="M351" i="10"/>
  <c r="H351" i="10"/>
  <c r="D351" i="10"/>
  <c r="R350" i="10"/>
  <c r="M350" i="10"/>
  <c r="F350" i="10" s="1" a="1"/>
  <c r="F350" i="10" s="1"/>
  <c r="H350" i="10"/>
  <c r="D350" i="10"/>
  <c r="R349" i="10"/>
  <c r="M349" i="10"/>
  <c r="L349" i="10"/>
  <c r="H349" i="10"/>
  <c r="D349" i="10"/>
  <c r="R348" i="10"/>
  <c r="G348" i="10" s="1"/>
  <c r="M348" i="10"/>
  <c r="F348" i="10" s="1" a="1"/>
  <c r="F348" i="10" s="1"/>
  <c r="H348" i="10"/>
  <c r="D348" i="10"/>
  <c r="R347" i="10"/>
  <c r="G347" i="10" s="1"/>
  <c r="N347" i="10"/>
  <c r="O347" i="10" s="1"/>
  <c r="P347" i="10" s="1"/>
  <c r="M347" i="10"/>
  <c r="L347" i="10"/>
  <c r="H347" i="10"/>
  <c r="D347" i="10"/>
  <c r="R346" i="10"/>
  <c r="G346" i="10" s="1"/>
  <c r="M346" i="10"/>
  <c r="H346" i="10"/>
  <c r="D346" i="10"/>
  <c r="R345" i="10"/>
  <c r="N345" i="10" s="1"/>
  <c r="O345" i="10" s="1"/>
  <c r="P345" i="10" s="1"/>
  <c r="M345" i="10"/>
  <c r="I345" i="10" s="1"/>
  <c r="J345" i="10" s="1"/>
  <c r="K345" i="10" s="1"/>
  <c r="H345" i="10"/>
  <c r="D345" i="10"/>
  <c r="R344" i="10"/>
  <c r="M344" i="10"/>
  <c r="L344" i="10" s="1"/>
  <c r="I344" i="10"/>
  <c r="J344" i="10" s="1"/>
  <c r="K344" i="10" s="1"/>
  <c r="H344" i="10"/>
  <c r="F344" i="10" a="1"/>
  <c r="F344" i="10" s="1"/>
  <c r="D344" i="10"/>
  <c r="R343" i="10"/>
  <c r="G343" i="10" s="1"/>
  <c r="N343" i="10"/>
  <c r="O343" i="10" s="1"/>
  <c r="P343" i="10" s="1"/>
  <c r="M343" i="10"/>
  <c r="I343" i="10" s="1"/>
  <c r="J343" i="10" s="1"/>
  <c r="K343" i="10" s="1"/>
  <c r="H343" i="10"/>
  <c r="D343" i="10"/>
  <c r="R342" i="10"/>
  <c r="G342" i="10" s="1"/>
  <c r="M342" i="10"/>
  <c r="I342" i="10" s="1"/>
  <c r="J342" i="10" s="1"/>
  <c r="K342" i="10" s="1"/>
  <c r="H342" i="10"/>
  <c r="D342" i="10"/>
  <c r="R341" i="10"/>
  <c r="G341" i="10" s="1"/>
  <c r="M341" i="10"/>
  <c r="L341" i="10" s="1"/>
  <c r="H341" i="10"/>
  <c r="D341" i="10"/>
  <c r="R340" i="10"/>
  <c r="M340" i="10"/>
  <c r="L340" i="10"/>
  <c r="H340" i="10"/>
  <c r="D340" i="10"/>
  <c r="R339" i="10"/>
  <c r="N339" i="10" s="1"/>
  <c r="O339" i="10" s="1"/>
  <c r="P339" i="10" s="1"/>
  <c r="M339" i="10"/>
  <c r="L339" i="10" s="1"/>
  <c r="H339" i="10"/>
  <c r="D339" i="10"/>
  <c r="R338" i="10"/>
  <c r="M338" i="10"/>
  <c r="H338" i="10"/>
  <c r="F338" i="10" a="1"/>
  <c r="F338" i="10" s="1"/>
  <c r="D338" i="10"/>
  <c r="R337" i="10"/>
  <c r="G337" i="10" s="1"/>
  <c r="N337" i="10"/>
  <c r="O337" i="10" s="1"/>
  <c r="P337" i="10" s="1"/>
  <c r="M337" i="10"/>
  <c r="I337" i="10" s="1"/>
  <c r="J337" i="10" s="1"/>
  <c r="K337" i="10" s="1"/>
  <c r="H337" i="10"/>
  <c r="D337" i="10"/>
  <c r="R336" i="10"/>
  <c r="G336" i="10" s="1"/>
  <c r="N336" i="10"/>
  <c r="O336" i="10" s="1"/>
  <c r="P336" i="10" s="1"/>
  <c r="M336" i="10"/>
  <c r="L336" i="10" s="1"/>
  <c r="H336" i="10"/>
  <c r="D336" i="10"/>
  <c r="R335" i="10"/>
  <c r="M335" i="10"/>
  <c r="I335" i="10" s="1"/>
  <c r="J335" i="10" s="1"/>
  <c r="K335" i="10" s="1"/>
  <c r="H335" i="10"/>
  <c r="D335" i="10"/>
  <c r="R334" i="10"/>
  <c r="M334" i="10"/>
  <c r="L334" i="10" s="1"/>
  <c r="I334" i="10"/>
  <c r="J334" i="10" s="1"/>
  <c r="K334" i="10" s="1"/>
  <c r="H334" i="10"/>
  <c r="D334" i="10"/>
  <c r="R333" i="10"/>
  <c r="N333" i="10" s="1"/>
  <c r="O333" i="10" s="1"/>
  <c r="P333" i="10" s="1"/>
  <c r="M333" i="10"/>
  <c r="L333" i="10"/>
  <c r="H333" i="10"/>
  <c r="D333" i="10"/>
  <c r="R332" i="10"/>
  <c r="M332" i="10"/>
  <c r="I332" i="10" s="1"/>
  <c r="J332" i="10" s="1"/>
  <c r="K332" i="10" s="1"/>
  <c r="H332" i="10"/>
  <c r="D332" i="10"/>
  <c r="R331" i="10"/>
  <c r="G331" i="10" s="1"/>
  <c r="M331" i="10"/>
  <c r="H331" i="10"/>
  <c r="D331" i="10"/>
  <c r="R330" i="10"/>
  <c r="M330" i="10"/>
  <c r="L330" i="10"/>
  <c r="H330" i="10"/>
  <c r="D330" i="10"/>
  <c r="R329" i="10"/>
  <c r="G329" i="10" s="1"/>
  <c r="M329" i="10"/>
  <c r="L329" i="10" s="1"/>
  <c r="H329" i="10"/>
  <c r="D329" i="10"/>
  <c r="R328" i="10"/>
  <c r="G328" i="10" s="1"/>
  <c r="M328" i="10"/>
  <c r="L328" i="10" s="1"/>
  <c r="H328" i="10"/>
  <c r="D328" i="10"/>
  <c r="R327" i="10"/>
  <c r="M327" i="10"/>
  <c r="L327" i="10" s="1"/>
  <c r="I327" i="10"/>
  <c r="J327" i="10" s="1"/>
  <c r="K327" i="10" s="1"/>
  <c r="H327" i="10"/>
  <c r="F327" i="10" a="1"/>
  <c r="F327" i="10" s="1"/>
  <c r="D327" i="10"/>
  <c r="R326" i="10"/>
  <c r="M326" i="10"/>
  <c r="I326" i="10" s="1"/>
  <c r="J326" i="10" s="1"/>
  <c r="K326" i="10" s="1"/>
  <c r="L326" i="10"/>
  <c r="H326" i="10"/>
  <c r="D326" i="10"/>
  <c r="R325" i="10"/>
  <c r="M325" i="10"/>
  <c r="H325" i="10"/>
  <c r="D325" i="10"/>
  <c r="R324" i="10"/>
  <c r="M324" i="10"/>
  <c r="F324" i="10" s="1" a="1"/>
  <c r="F324" i="10" s="1"/>
  <c r="H324" i="10"/>
  <c r="D324" i="10"/>
  <c r="R323" i="10"/>
  <c r="M323" i="10"/>
  <c r="F323" i="10" s="1" a="1"/>
  <c r="F323" i="10" s="1"/>
  <c r="H323" i="10"/>
  <c r="D323" i="10"/>
  <c r="R322" i="10"/>
  <c r="M322" i="10"/>
  <c r="L322" i="10"/>
  <c r="H322" i="10"/>
  <c r="D322" i="10"/>
  <c r="R321" i="10"/>
  <c r="G321" i="10" s="1"/>
  <c r="M321" i="10"/>
  <c r="F321" i="10" s="1" a="1"/>
  <c r="F321" i="10" s="1"/>
  <c r="I321" i="10"/>
  <c r="J321" i="10" s="1"/>
  <c r="K321" i="10" s="1"/>
  <c r="H321" i="10"/>
  <c r="D321" i="10"/>
  <c r="R320" i="10"/>
  <c r="M320" i="10"/>
  <c r="H320" i="10"/>
  <c r="D320" i="10"/>
  <c r="R319" i="10"/>
  <c r="N319" i="10" s="1"/>
  <c r="O319" i="10" s="1"/>
  <c r="P319" i="10" s="1"/>
  <c r="M319" i="10"/>
  <c r="H319" i="10"/>
  <c r="D319" i="10"/>
  <c r="R318" i="10"/>
  <c r="M318" i="10"/>
  <c r="I318" i="10" s="1"/>
  <c r="J318" i="10" s="1"/>
  <c r="K318" i="10" s="1"/>
  <c r="H318" i="10"/>
  <c r="D318" i="10"/>
  <c r="R317" i="10"/>
  <c r="G317" i="10" s="1"/>
  <c r="M317" i="10"/>
  <c r="L317" i="10"/>
  <c r="H317" i="10"/>
  <c r="D317" i="10"/>
  <c r="R316" i="10"/>
  <c r="G316" i="10" s="1"/>
  <c r="N316" i="10"/>
  <c r="O316" i="10" s="1"/>
  <c r="P316" i="10" s="1"/>
  <c r="M316" i="10"/>
  <c r="H316" i="10"/>
  <c r="D316" i="10"/>
  <c r="R315" i="10"/>
  <c r="G315" i="10" s="1"/>
  <c r="N315" i="10"/>
  <c r="O315" i="10" s="1"/>
  <c r="P315" i="10" s="1"/>
  <c r="M315" i="10"/>
  <c r="F315" i="10" s="1" a="1"/>
  <c r="F315" i="10" s="1"/>
  <c r="H315" i="10"/>
  <c r="D315" i="10"/>
  <c r="R314" i="10"/>
  <c r="M314" i="10"/>
  <c r="H314" i="10"/>
  <c r="D314" i="10"/>
  <c r="R313" i="10"/>
  <c r="N313" i="10" s="1"/>
  <c r="O313" i="10" s="1"/>
  <c r="P313" i="10" s="1"/>
  <c r="M313" i="10"/>
  <c r="I313" i="10" s="1"/>
  <c r="J313" i="10" s="1"/>
  <c r="K313" i="10" s="1"/>
  <c r="H313" i="10"/>
  <c r="D313" i="10"/>
  <c r="R312" i="10"/>
  <c r="N312" i="10" s="1"/>
  <c r="O312" i="10"/>
  <c r="P312" i="10" s="1"/>
  <c r="M312" i="10"/>
  <c r="I312" i="10" s="1"/>
  <c r="J312" i="10" s="1"/>
  <c r="K312" i="10" s="1"/>
  <c r="H312" i="10"/>
  <c r="D312" i="10"/>
  <c r="R311" i="10"/>
  <c r="M311" i="10"/>
  <c r="I311" i="10" s="1"/>
  <c r="J311" i="10" s="1"/>
  <c r="K311" i="10" s="1"/>
  <c r="H311" i="10"/>
  <c r="D311" i="10"/>
  <c r="R310" i="10"/>
  <c r="N310" i="10" s="1"/>
  <c r="O310" i="10" s="1"/>
  <c r="P310" i="10" s="1"/>
  <c r="M310" i="10"/>
  <c r="L310" i="10" s="1"/>
  <c r="H310" i="10"/>
  <c r="D310" i="10"/>
  <c r="R309" i="10"/>
  <c r="G309" i="10" s="1"/>
  <c r="M309" i="10"/>
  <c r="L309" i="10" s="1"/>
  <c r="H309" i="10"/>
  <c r="D309" i="10"/>
  <c r="R308" i="10"/>
  <c r="M308" i="10"/>
  <c r="H308" i="10"/>
  <c r="F308" i="10" a="1"/>
  <c r="F308" i="10" s="1"/>
  <c r="D308" i="10"/>
  <c r="R307" i="10"/>
  <c r="M307" i="10"/>
  <c r="F307" i="10" s="1" a="1"/>
  <c r="F307" i="10" s="1"/>
  <c r="I307" i="10"/>
  <c r="J307" i="10" s="1"/>
  <c r="K307" i="10" s="1"/>
  <c r="H307" i="10"/>
  <c r="D307" i="10"/>
  <c r="R306" i="10"/>
  <c r="M306" i="10"/>
  <c r="F306" i="10" s="1" a="1"/>
  <c r="F306" i="10" s="1"/>
  <c r="H306" i="10"/>
  <c r="D306" i="10"/>
  <c r="R305" i="10"/>
  <c r="M305" i="10"/>
  <c r="H305" i="10"/>
  <c r="D305" i="10"/>
  <c r="R304" i="10"/>
  <c r="G304" i="10" s="1"/>
  <c r="N304" i="10"/>
  <c r="O304" i="10" s="1"/>
  <c r="P304" i="10" s="1"/>
  <c r="M304" i="10"/>
  <c r="H304" i="10"/>
  <c r="D304" i="10"/>
  <c r="R303" i="10"/>
  <c r="G303" i="10" s="1"/>
  <c r="N303" i="10"/>
  <c r="O303" i="10" s="1"/>
  <c r="P303" i="10" s="1"/>
  <c r="M303" i="10"/>
  <c r="L303" i="10" s="1"/>
  <c r="H303" i="10"/>
  <c r="D303" i="10"/>
  <c r="R302" i="10"/>
  <c r="M302" i="10"/>
  <c r="H302" i="10"/>
  <c r="D302" i="10"/>
  <c r="R301" i="10"/>
  <c r="G301" i="10" s="1"/>
  <c r="N301" i="10"/>
  <c r="O301" i="10" s="1"/>
  <c r="P301" i="10" s="1"/>
  <c r="M301" i="10"/>
  <c r="I301" i="10" s="1"/>
  <c r="L301" i="10"/>
  <c r="J301" i="10"/>
  <c r="K301" i="10" s="1"/>
  <c r="H301" i="10"/>
  <c r="D301" i="10"/>
  <c r="R300" i="10"/>
  <c r="G300" i="10" s="1"/>
  <c r="M300" i="10"/>
  <c r="L300" i="10"/>
  <c r="H300" i="10"/>
  <c r="D300" i="10"/>
  <c r="R299" i="10"/>
  <c r="N299" i="10" s="1"/>
  <c r="O299" i="10" s="1"/>
  <c r="P299" i="10" s="1"/>
  <c r="M299" i="10"/>
  <c r="I299" i="10" s="1"/>
  <c r="J299" i="10" s="1"/>
  <c r="K299" i="10" s="1"/>
  <c r="H299" i="10"/>
  <c r="D299" i="10"/>
  <c r="R298" i="10"/>
  <c r="N298" i="10" s="1"/>
  <c r="O298" i="10" s="1"/>
  <c r="P298" i="10" s="1"/>
  <c r="M298" i="10"/>
  <c r="F298" i="10" s="1" a="1"/>
  <c r="F298" i="10" s="1"/>
  <c r="L298" i="10"/>
  <c r="H298" i="10"/>
  <c r="D298" i="10"/>
  <c r="R297" i="10"/>
  <c r="M297" i="10"/>
  <c r="F297" i="10" s="1" a="1"/>
  <c r="F297" i="10" s="1"/>
  <c r="H297" i="10"/>
  <c r="D297" i="10"/>
  <c r="R296" i="10"/>
  <c r="M296" i="10"/>
  <c r="L296" i="10" s="1"/>
  <c r="H296" i="10"/>
  <c r="D296" i="10"/>
  <c r="R295" i="10"/>
  <c r="G295" i="10" s="1"/>
  <c r="M295" i="10"/>
  <c r="F295" i="10" s="1" a="1"/>
  <c r="F295" i="10" s="1"/>
  <c r="L295" i="10"/>
  <c r="H295" i="10"/>
  <c r="D295" i="10"/>
  <c r="R294" i="10"/>
  <c r="M294" i="10"/>
  <c r="F294" i="10" s="1" a="1"/>
  <c r="F294" i="10" s="1"/>
  <c r="I294" i="10"/>
  <c r="J294" i="10" s="1"/>
  <c r="K294" i="10" s="1"/>
  <c r="H294" i="10"/>
  <c r="D294" i="10"/>
  <c r="R293" i="10"/>
  <c r="G293" i="10" s="1"/>
  <c r="N293" i="10"/>
  <c r="O293" i="10" s="1"/>
  <c r="P293" i="10" s="1"/>
  <c r="M293" i="10"/>
  <c r="L293" i="10" s="1"/>
  <c r="H293" i="10"/>
  <c r="D293" i="10"/>
  <c r="R292" i="10"/>
  <c r="G292" i="10" s="1"/>
  <c r="M292" i="10"/>
  <c r="L292" i="10" s="1"/>
  <c r="H292" i="10"/>
  <c r="D292" i="10"/>
  <c r="R291" i="10"/>
  <c r="M291" i="10"/>
  <c r="F291" i="10" s="1" a="1"/>
  <c r="F291" i="10" s="1"/>
  <c r="H291" i="10"/>
  <c r="D291" i="10"/>
  <c r="R290" i="10"/>
  <c r="N290" i="10" s="1"/>
  <c r="O290" i="10" s="1"/>
  <c r="P290" i="10" s="1"/>
  <c r="M290" i="10"/>
  <c r="F290" i="10" s="1" a="1"/>
  <c r="F290" i="10" s="1"/>
  <c r="L290" i="10"/>
  <c r="H290" i="10"/>
  <c r="D290" i="10"/>
  <c r="R289" i="10"/>
  <c r="N289" i="10" s="1"/>
  <c r="O289" i="10" s="1"/>
  <c r="P289" i="10" s="1"/>
  <c r="M289" i="10"/>
  <c r="L289" i="10" s="1"/>
  <c r="H289" i="10"/>
  <c r="D289" i="10"/>
  <c r="R288" i="10"/>
  <c r="M288" i="10"/>
  <c r="L288" i="10"/>
  <c r="H288" i="10"/>
  <c r="D288" i="10"/>
  <c r="R287" i="10"/>
  <c r="G287" i="10" s="1"/>
  <c r="N287" i="10"/>
  <c r="O287" i="10" s="1"/>
  <c r="P287" i="10" s="1"/>
  <c r="M287" i="10"/>
  <c r="L287" i="10" s="1"/>
  <c r="H287" i="10"/>
  <c r="D287" i="10"/>
  <c r="R286" i="10"/>
  <c r="N286" i="10" s="1"/>
  <c r="O286" i="10" s="1"/>
  <c r="P286" i="10" s="1"/>
  <c r="M286" i="10"/>
  <c r="I286" i="10" s="1"/>
  <c r="J286" i="10" s="1"/>
  <c r="K286" i="10" s="1"/>
  <c r="H286" i="10"/>
  <c r="D286" i="10"/>
  <c r="R285" i="10"/>
  <c r="G285" i="10" s="1"/>
  <c r="N285" i="10"/>
  <c r="O285" i="10" s="1"/>
  <c r="P285" i="10" s="1"/>
  <c r="M285" i="10"/>
  <c r="H285" i="10"/>
  <c r="D285" i="10"/>
  <c r="R284" i="10"/>
  <c r="N284" i="10"/>
  <c r="O284" i="10" s="1"/>
  <c r="P284" i="10" s="1"/>
  <c r="M284" i="10"/>
  <c r="L284" i="10"/>
  <c r="H284" i="10"/>
  <c r="G284" i="10"/>
  <c r="D284" i="10"/>
  <c r="R283" i="10"/>
  <c r="M283" i="10"/>
  <c r="H283" i="10"/>
  <c r="D283" i="10"/>
  <c r="R282" i="10"/>
  <c r="N282" i="10" s="1"/>
  <c r="O282" i="10" s="1"/>
  <c r="P282" i="10" s="1"/>
  <c r="M282" i="10"/>
  <c r="L282" i="10"/>
  <c r="I282" i="10"/>
  <c r="J282" i="10" s="1"/>
  <c r="K282" i="10" s="1"/>
  <c r="H282" i="10"/>
  <c r="G282" i="10"/>
  <c r="F282" i="10" a="1"/>
  <c r="F282" i="10" s="1"/>
  <c r="D282" i="10"/>
  <c r="R281" i="10"/>
  <c r="M281" i="10"/>
  <c r="I281" i="10" s="1"/>
  <c r="J281" i="10" s="1"/>
  <c r="K281" i="10" s="1"/>
  <c r="H281" i="10"/>
  <c r="D281" i="10"/>
  <c r="R280" i="10"/>
  <c r="G280" i="10" s="1"/>
  <c r="M280" i="10"/>
  <c r="H280" i="10"/>
  <c r="D280" i="10"/>
  <c r="R279" i="10"/>
  <c r="G279" i="10" s="1"/>
  <c r="M279" i="10"/>
  <c r="H279" i="10"/>
  <c r="D279" i="10"/>
  <c r="R278" i="10"/>
  <c r="N278" i="10" s="1"/>
  <c r="O278" i="10" s="1"/>
  <c r="P278" i="10" s="1"/>
  <c r="M278" i="10"/>
  <c r="L278" i="10" s="1"/>
  <c r="H278" i="10"/>
  <c r="G278" i="10"/>
  <c r="D278" i="10"/>
  <c r="R277" i="10"/>
  <c r="N277" i="10" s="1"/>
  <c r="O277" i="10" s="1"/>
  <c r="P277" i="10"/>
  <c r="M277" i="10"/>
  <c r="F277" i="10" s="1" a="1"/>
  <c r="F277" i="10" s="1"/>
  <c r="H277" i="10"/>
  <c r="D277" i="10"/>
  <c r="R276" i="10"/>
  <c r="G276" i="10" s="1"/>
  <c r="M276" i="10"/>
  <c r="H276" i="10"/>
  <c r="D276" i="10"/>
  <c r="R275" i="10"/>
  <c r="M275" i="10"/>
  <c r="F275" i="10" s="1" a="1"/>
  <c r="F275" i="10" s="1"/>
  <c r="H275" i="10"/>
  <c r="D275" i="10"/>
  <c r="R274" i="10"/>
  <c r="M274" i="10"/>
  <c r="H274" i="10"/>
  <c r="D274" i="10"/>
  <c r="R273" i="10"/>
  <c r="G273" i="10" s="1"/>
  <c r="M273" i="10"/>
  <c r="H273" i="10"/>
  <c r="D273" i="10"/>
  <c r="R272" i="10"/>
  <c r="N272" i="10" s="1"/>
  <c r="O272" i="10" s="1"/>
  <c r="P272" i="10" s="1"/>
  <c r="M272" i="10"/>
  <c r="H272" i="10"/>
  <c r="D272" i="10"/>
  <c r="R271" i="10"/>
  <c r="M271" i="10"/>
  <c r="L271" i="10" s="1"/>
  <c r="H271" i="10"/>
  <c r="D271" i="10"/>
  <c r="R270" i="10"/>
  <c r="M270" i="10"/>
  <c r="L270" i="10" s="1"/>
  <c r="H270" i="10"/>
  <c r="D270" i="10"/>
  <c r="R269" i="10"/>
  <c r="G269" i="10" s="1"/>
  <c r="M269" i="10"/>
  <c r="I269" i="10" s="1"/>
  <c r="J269" i="10" s="1"/>
  <c r="K269" i="10" s="1"/>
  <c r="H269" i="10"/>
  <c r="D269" i="10"/>
  <c r="R268" i="10"/>
  <c r="N268" i="10"/>
  <c r="O268" i="10" s="1"/>
  <c r="P268" i="10" s="1"/>
  <c r="M268" i="10"/>
  <c r="F268" i="10" s="1" a="1"/>
  <c r="F268" i="10" s="1"/>
  <c r="H268" i="10"/>
  <c r="G268" i="10"/>
  <c r="D268" i="10"/>
  <c r="R267" i="10"/>
  <c r="M267" i="10"/>
  <c r="H267" i="10"/>
  <c r="D267" i="10"/>
  <c r="R266" i="10"/>
  <c r="M266" i="10"/>
  <c r="H266" i="10"/>
  <c r="D266" i="10"/>
  <c r="R265" i="10"/>
  <c r="N265" i="10" s="1"/>
  <c r="O265" i="10" s="1"/>
  <c r="P265" i="10" s="1"/>
  <c r="M265" i="10"/>
  <c r="H265" i="10"/>
  <c r="G265" i="10"/>
  <c r="F265" i="10" a="1"/>
  <c r="F265" i="10" s="1"/>
  <c r="D265" i="10"/>
  <c r="R264" i="10"/>
  <c r="M264" i="10"/>
  <c r="I264" i="10" s="1"/>
  <c r="J264" i="10" s="1"/>
  <c r="K264" i="10" s="1"/>
  <c r="H264" i="10"/>
  <c r="D264" i="10"/>
  <c r="R263" i="10"/>
  <c r="G263" i="10" s="1"/>
  <c r="M263" i="10"/>
  <c r="I263" i="10" s="1"/>
  <c r="J263" i="10" s="1"/>
  <c r="K263" i="10" s="1"/>
  <c r="H263" i="10"/>
  <c r="D263" i="10"/>
  <c r="R262" i="10"/>
  <c r="M262" i="10"/>
  <c r="L262" i="10"/>
  <c r="H262" i="10"/>
  <c r="D262" i="10"/>
  <c r="R261" i="10"/>
  <c r="G261" i="10" s="1"/>
  <c r="M261" i="10"/>
  <c r="L261" i="10" s="1"/>
  <c r="H261" i="10"/>
  <c r="D261" i="10"/>
  <c r="R260" i="10"/>
  <c r="N260" i="10" s="1"/>
  <c r="O260" i="10" s="1"/>
  <c r="P260" i="10" s="1"/>
  <c r="M260" i="10"/>
  <c r="H260" i="10"/>
  <c r="D260" i="10"/>
  <c r="R259" i="10"/>
  <c r="M259" i="10"/>
  <c r="I259" i="10"/>
  <c r="J259" i="10" s="1"/>
  <c r="K259" i="10" s="1"/>
  <c r="H259" i="10"/>
  <c r="D259" i="10"/>
  <c r="R258" i="10"/>
  <c r="M258" i="10"/>
  <c r="H258" i="10"/>
  <c r="D258" i="10"/>
  <c r="R257" i="10"/>
  <c r="M257" i="10"/>
  <c r="L257" i="10" s="1"/>
  <c r="H257" i="10"/>
  <c r="D257" i="10"/>
  <c r="R256" i="10"/>
  <c r="N256" i="10" s="1"/>
  <c r="O256" i="10" s="1"/>
  <c r="P256" i="10" s="1"/>
  <c r="M256" i="10"/>
  <c r="F256" i="10" s="1" a="1"/>
  <c r="F256" i="10" s="1"/>
  <c r="H256" i="10"/>
  <c r="G256" i="10"/>
  <c r="D256" i="10"/>
  <c r="R255" i="10"/>
  <c r="G255" i="10" s="1"/>
  <c r="N255" i="10"/>
  <c r="O255" i="10" s="1"/>
  <c r="P255" i="10" s="1"/>
  <c r="M255" i="10"/>
  <c r="H255" i="10"/>
  <c r="D255" i="10"/>
  <c r="R254" i="10"/>
  <c r="N254" i="10" s="1"/>
  <c r="O254" i="10" s="1"/>
  <c r="P254" i="10" s="1"/>
  <c r="M254" i="10"/>
  <c r="H254" i="10"/>
  <c r="D254" i="10"/>
  <c r="R253" i="10"/>
  <c r="N253" i="10" s="1"/>
  <c r="O253" i="10" s="1"/>
  <c r="P253" i="10" s="1"/>
  <c r="M253" i="10"/>
  <c r="I253" i="10" s="1"/>
  <c r="J253" i="10" s="1"/>
  <c r="K253" i="10" s="1"/>
  <c r="H253" i="10"/>
  <c r="D253" i="10"/>
  <c r="R252" i="10"/>
  <c r="M252" i="10"/>
  <c r="L252" i="10" s="1"/>
  <c r="H252" i="10"/>
  <c r="D252" i="10"/>
  <c r="R251" i="10"/>
  <c r="N251" i="10" s="1"/>
  <c r="O251" i="10" s="1"/>
  <c r="P251" i="10" s="1"/>
  <c r="M251" i="10"/>
  <c r="H251" i="10"/>
  <c r="D251" i="10"/>
  <c r="R250" i="10"/>
  <c r="G250" i="10" s="1"/>
  <c r="M250" i="10"/>
  <c r="L250" i="10" s="1"/>
  <c r="H250" i="10"/>
  <c r="D250" i="10"/>
  <c r="R249" i="10"/>
  <c r="G249" i="10" s="1"/>
  <c r="N249" i="10"/>
  <c r="O249" i="10" s="1"/>
  <c r="P249" i="10" s="1"/>
  <c r="M249" i="10"/>
  <c r="L249" i="10" s="1"/>
  <c r="H249" i="10"/>
  <c r="D249" i="10"/>
  <c r="R248" i="10"/>
  <c r="N248" i="10"/>
  <c r="O248" i="10" s="1"/>
  <c r="P248" i="10" s="1"/>
  <c r="M248" i="10"/>
  <c r="F248" i="10" s="1" a="1"/>
  <c r="F248" i="10" s="1"/>
  <c r="H248" i="10"/>
  <c r="G248" i="10"/>
  <c r="D248" i="10"/>
  <c r="R247" i="10"/>
  <c r="M247" i="10"/>
  <c r="I247" i="10" s="1"/>
  <c r="J247" i="10"/>
  <c r="K247" i="10" s="1"/>
  <c r="H247" i="10"/>
  <c r="D247" i="10"/>
  <c r="R246" i="10"/>
  <c r="G246" i="10" s="1"/>
  <c r="N246" i="10"/>
  <c r="O246" i="10" s="1"/>
  <c r="P246" i="10" s="1"/>
  <c r="M246" i="10"/>
  <c r="H246" i="10"/>
  <c r="D246" i="10"/>
  <c r="R245" i="10"/>
  <c r="M245" i="10"/>
  <c r="F245" i="10" s="1" a="1"/>
  <c r="F245" i="10" s="1"/>
  <c r="L245" i="10"/>
  <c r="I245" i="10"/>
  <c r="J245" i="10" s="1"/>
  <c r="K245" i="10" s="1"/>
  <c r="H245" i="10"/>
  <c r="D245" i="10"/>
  <c r="R244" i="10"/>
  <c r="G244" i="10" s="1"/>
  <c r="M244" i="10"/>
  <c r="L244" i="10"/>
  <c r="H244" i="10"/>
  <c r="D244" i="10"/>
  <c r="R243" i="10"/>
  <c r="M243" i="10"/>
  <c r="H243" i="10"/>
  <c r="D243" i="10"/>
  <c r="R242" i="10"/>
  <c r="G242" i="10" s="1"/>
  <c r="M242" i="10"/>
  <c r="L242" i="10" s="1"/>
  <c r="H242" i="10"/>
  <c r="D242" i="10"/>
  <c r="R241" i="10"/>
  <c r="M241" i="10"/>
  <c r="L241" i="10"/>
  <c r="H241" i="10"/>
  <c r="D241" i="10"/>
  <c r="R240" i="10"/>
  <c r="N240" i="10" s="1"/>
  <c r="O240" i="10" s="1"/>
  <c r="P240" i="10" s="1"/>
  <c r="M240" i="10"/>
  <c r="F240" i="10" s="1" a="1"/>
  <c r="F240" i="10" s="1"/>
  <c r="H240" i="10"/>
  <c r="G240" i="10"/>
  <c r="D240" i="10"/>
  <c r="R239" i="10"/>
  <c r="M239" i="10"/>
  <c r="I239" i="10" s="1"/>
  <c r="J239" i="10" s="1"/>
  <c r="K239" i="10" s="1"/>
  <c r="H239" i="10"/>
  <c r="D239" i="10"/>
  <c r="R238" i="10"/>
  <c r="G238" i="10" s="1"/>
  <c r="N238" i="10"/>
  <c r="O238" i="10" s="1"/>
  <c r="P238" i="10" s="1"/>
  <c r="M238" i="10"/>
  <c r="H238" i="10"/>
  <c r="D238" i="10"/>
  <c r="R237" i="10"/>
  <c r="M237" i="10"/>
  <c r="I237" i="10" s="1"/>
  <c r="J237" i="10" s="1"/>
  <c r="K237" i="10" s="1"/>
  <c r="H237" i="10"/>
  <c r="F237" i="10" a="1"/>
  <c r="F237" i="10" s="1"/>
  <c r="D237" i="10"/>
  <c r="R236" i="10"/>
  <c r="M236" i="10"/>
  <c r="F236" i="10" s="1" a="1"/>
  <c r="F236" i="10" s="1"/>
  <c r="L236" i="10"/>
  <c r="I236" i="10"/>
  <c r="J236" i="10" s="1"/>
  <c r="K236" i="10" s="1"/>
  <c r="H236" i="10"/>
  <c r="D236" i="10"/>
  <c r="R235" i="10"/>
  <c r="G235" i="10" s="1"/>
  <c r="M235" i="10"/>
  <c r="H235" i="10"/>
  <c r="D235" i="10"/>
  <c r="R234" i="10"/>
  <c r="M234" i="10"/>
  <c r="I234" i="10" s="1"/>
  <c r="J234" i="10" s="1"/>
  <c r="K234" i="10" s="1"/>
  <c r="H234" i="10"/>
  <c r="F234" i="10" a="1"/>
  <c r="F234" i="10" s="1"/>
  <c r="D234" i="10"/>
  <c r="R233" i="10"/>
  <c r="G233" i="10" s="1"/>
  <c r="M233" i="10"/>
  <c r="L233" i="10" s="1"/>
  <c r="H233" i="10"/>
  <c r="D233" i="10"/>
  <c r="R232" i="10"/>
  <c r="N232" i="10" s="1"/>
  <c r="O232" i="10" s="1"/>
  <c r="P232" i="10" s="1"/>
  <c r="M232" i="10"/>
  <c r="H232" i="10"/>
  <c r="D232" i="10"/>
  <c r="R231" i="10"/>
  <c r="N231" i="10" s="1"/>
  <c r="O231" i="10" s="1"/>
  <c r="P231" i="10" s="1"/>
  <c r="M231" i="10"/>
  <c r="L231" i="10" s="1"/>
  <c r="H231" i="10"/>
  <c r="G231" i="10"/>
  <c r="D231" i="10"/>
  <c r="R230" i="10"/>
  <c r="G230" i="10" s="1"/>
  <c r="M230" i="10"/>
  <c r="H230" i="10"/>
  <c r="D230" i="10"/>
  <c r="R229" i="10"/>
  <c r="N229" i="10" s="1"/>
  <c r="O229" i="10" s="1"/>
  <c r="P229" i="10"/>
  <c r="M229" i="10"/>
  <c r="F229" i="10" s="1" a="1"/>
  <c r="F229" i="10" s="1"/>
  <c r="L229" i="10"/>
  <c r="H229" i="10"/>
  <c r="D229" i="10"/>
  <c r="R228" i="10"/>
  <c r="M228" i="10"/>
  <c r="F228" i="10" s="1" a="1"/>
  <c r="F228" i="10" s="1"/>
  <c r="L228" i="10"/>
  <c r="I228" i="10"/>
  <c r="J228" i="10" s="1"/>
  <c r="K228" i="10" s="1"/>
  <c r="H228" i="10"/>
  <c r="D228" i="10"/>
  <c r="R227" i="10"/>
  <c r="M227" i="10"/>
  <c r="L227" i="10"/>
  <c r="H227" i="10"/>
  <c r="D227" i="10"/>
  <c r="R226" i="10"/>
  <c r="G226" i="10" s="1"/>
  <c r="M226" i="10"/>
  <c r="L226" i="10" s="1"/>
  <c r="H226" i="10"/>
  <c r="D226" i="10"/>
  <c r="R225" i="10"/>
  <c r="M225" i="10"/>
  <c r="H225" i="10"/>
  <c r="D225" i="10"/>
  <c r="R224" i="10"/>
  <c r="G224" i="10" s="1"/>
  <c r="M224" i="10"/>
  <c r="L224" i="10"/>
  <c r="H224" i="10"/>
  <c r="D224" i="10"/>
  <c r="R223" i="10"/>
  <c r="G223" i="10" s="1"/>
  <c r="M223" i="10"/>
  <c r="H223" i="10"/>
  <c r="D223" i="10"/>
  <c r="R222" i="10"/>
  <c r="N222" i="10" s="1"/>
  <c r="O222" i="10" s="1"/>
  <c r="P222" i="10" s="1"/>
  <c r="M222" i="10"/>
  <c r="I222" i="10" s="1"/>
  <c r="J222" i="10" s="1"/>
  <c r="K222" i="10" s="1"/>
  <c r="H222" i="10"/>
  <c r="D222" i="10"/>
  <c r="R221" i="10"/>
  <c r="N221" i="10" s="1"/>
  <c r="O221" i="10" s="1"/>
  <c r="P221" i="10" s="1"/>
  <c r="M221" i="10"/>
  <c r="H221" i="10"/>
  <c r="G221" i="10"/>
  <c r="D221" i="10"/>
  <c r="R220" i="10"/>
  <c r="M220" i="10"/>
  <c r="L220" i="10" s="1"/>
  <c r="H220" i="10"/>
  <c r="D220" i="10"/>
  <c r="R219" i="10"/>
  <c r="N219" i="10" s="1"/>
  <c r="O219" i="10" s="1"/>
  <c r="P219" i="10" s="1"/>
  <c r="G219" i="10" s="1"/>
  <c r="M219" i="10"/>
  <c r="L219" i="10" s="1"/>
  <c r="H219" i="10"/>
  <c r="D219" i="10"/>
  <c r="R218" i="10"/>
  <c r="N218" i="10" s="1"/>
  <c r="O218" i="10" s="1"/>
  <c r="P218" i="10" s="1"/>
  <c r="M218" i="10"/>
  <c r="I218" i="10" s="1"/>
  <c r="J218" i="10"/>
  <c r="K218" i="10" s="1"/>
  <c r="H218" i="10"/>
  <c r="F218" i="10" a="1"/>
  <c r="F218" i="10" s="1"/>
  <c r="D218" i="10"/>
  <c r="R217" i="10"/>
  <c r="N217" i="10" s="1"/>
  <c r="O217" i="10" s="1"/>
  <c r="P217" i="10" s="1"/>
  <c r="M217" i="10"/>
  <c r="F217" i="10" s="1" a="1"/>
  <c r="F217" i="10" s="1"/>
  <c r="I217" i="10"/>
  <c r="J217" i="10" s="1"/>
  <c r="K217" i="10" s="1"/>
  <c r="H217" i="10"/>
  <c r="D217" i="10"/>
  <c r="R216" i="10"/>
  <c r="N216" i="10" s="1"/>
  <c r="O216" i="10" s="1"/>
  <c r="P216" i="10" s="1"/>
  <c r="M216" i="10"/>
  <c r="H216" i="10"/>
  <c r="D216" i="10"/>
  <c r="R215" i="10"/>
  <c r="N215" i="10" s="1"/>
  <c r="O215" i="10" s="1"/>
  <c r="P215" i="10" s="1"/>
  <c r="G215" i="10" s="1"/>
  <c r="M215" i="10"/>
  <c r="I215" i="10"/>
  <c r="J215" i="10" s="1"/>
  <c r="K215" i="10" s="1"/>
  <c r="H215" i="10"/>
  <c r="D215" i="10"/>
  <c r="R214" i="10"/>
  <c r="N214" i="10"/>
  <c r="O214" i="10" s="1"/>
  <c r="P214" i="10" s="1"/>
  <c r="M214" i="10"/>
  <c r="H214" i="10"/>
  <c r="D214" i="10"/>
  <c r="R213" i="10"/>
  <c r="M213" i="10"/>
  <c r="L213" i="10" s="1"/>
  <c r="H213" i="10"/>
  <c r="D213" i="10"/>
  <c r="R212" i="10"/>
  <c r="M212" i="10"/>
  <c r="H212" i="10"/>
  <c r="D212" i="10"/>
  <c r="R211" i="10"/>
  <c r="N211" i="10" s="1"/>
  <c r="O211" i="10" s="1"/>
  <c r="P211" i="10" s="1"/>
  <c r="G211" i="10" s="1"/>
  <c r="M211" i="10"/>
  <c r="L211" i="10" s="1"/>
  <c r="H211" i="10"/>
  <c r="D211" i="10"/>
  <c r="R210" i="10"/>
  <c r="M210" i="10"/>
  <c r="L210" i="10"/>
  <c r="H210" i="10"/>
  <c r="D210" i="10"/>
  <c r="R209" i="10"/>
  <c r="M209" i="10"/>
  <c r="L209" i="10" s="1"/>
  <c r="H209" i="10"/>
  <c r="D209" i="10"/>
  <c r="R208" i="10"/>
  <c r="N208" i="10" s="1"/>
  <c r="O208" i="10" s="1"/>
  <c r="P208" i="10" s="1"/>
  <c r="G208" i="10" s="1"/>
  <c r="M208" i="10"/>
  <c r="F208" i="10" s="1" a="1"/>
  <c r="F208" i="10" s="1"/>
  <c r="L208" i="10"/>
  <c r="I208" i="10"/>
  <c r="J208" i="10" s="1"/>
  <c r="K208" i="10" s="1"/>
  <c r="H208" i="10"/>
  <c r="D208" i="10"/>
  <c r="R207" i="10"/>
  <c r="N207" i="10"/>
  <c r="O207" i="10" s="1"/>
  <c r="P207" i="10" s="1"/>
  <c r="G207" i="10" s="1"/>
  <c r="M207" i="10"/>
  <c r="I207" i="10" s="1"/>
  <c r="J207" i="10" s="1"/>
  <c r="K207" i="10" s="1"/>
  <c r="L207" i="10"/>
  <c r="H207" i="10"/>
  <c r="D207" i="10"/>
  <c r="R206" i="10"/>
  <c r="N206" i="10" s="1"/>
  <c r="O206" i="10" s="1"/>
  <c r="P206" i="10" s="1"/>
  <c r="M206" i="10"/>
  <c r="F206" i="10" s="1" a="1"/>
  <c r="F206" i="10" s="1"/>
  <c r="H206" i="10"/>
  <c r="D206" i="10"/>
  <c r="R205" i="10"/>
  <c r="M205" i="10"/>
  <c r="L205" i="10"/>
  <c r="I205" i="10"/>
  <c r="J205" i="10" s="1"/>
  <c r="K205" i="10" s="1"/>
  <c r="H205" i="10"/>
  <c r="F205" i="10" a="1"/>
  <c r="F205" i="10" s="1"/>
  <c r="D205" i="10"/>
  <c r="R204" i="10"/>
  <c r="N204" i="10" s="1"/>
  <c r="O204" i="10" s="1"/>
  <c r="P204" i="10" s="1"/>
  <c r="G204" i="10" s="1"/>
  <c r="M204" i="10"/>
  <c r="I204" i="10" s="1"/>
  <c r="J204" i="10" s="1"/>
  <c r="K204" i="10" s="1"/>
  <c r="H204" i="10"/>
  <c r="D204" i="10"/>
  <c r="R203" i="10"/>
  <c r="N203" i="10"/>
  <c r="O203" i="10" s="1"/>
  <c r="P203" i="10" s="1"/>
  <c r="M203" i="10"/>
  <c r="H203" i="10"/>
  <c r="D203" i="10"/>
  <c r="R202" i="10"/>
  <c r="N202" i="10" s="1"/>
  <c r="O202" i="10" s="1"/>
  <c r="P202" i="10" s="1"/>
  <c r="M202" i="10"/>
  <c r="L202" i="10" s="1"/>
  <c r="H202" i="10"/>
  <c r="D202" i="10"/>
  <c r="R201" i="10"/>
  <c r="M201" i="10"/>
  <c r="F201" i="10" s="1" a="1"/>
  <c r="F201" i="10" s="1"/>
  <c r="H201" i="10"/>
  <c r="D201" i="10"/>
  <c r="R200" i="10"/>
  <c r="N200" i="10" s="1"/>
  <c r="O200" i="10" s="1"/>
  <c r="P200" i="10" s="1"/>
  <c r="G200" i="10" s="1"/>
  <c r="M200" i="10"/>
  <c r="L200" i="10"/>
  <c r="H200" i="10"/>
  <c r="D200" i="10"/>
  <c r="R199" i="10"/>
  <c r="N199" i="10" s="1"/>
  <c r="O199" i="10" s="1"/>
  <c r="P199" i="10" s="1"/>
  <c r="G199" i="10" s="1"/>
  <c r="M199" i="10"/>
  <c r="I199" i="10" s="1"/>
  <c r="J199" i="10" s="1"/>
  <c r="K199" i="10" s="1"/>
  <c r="L199" i="10"/>
  <c r="H199" i="10"/>
  <c r="D199" i="10"/>
  <c r="R198" i="10"/>
  <c r="N198" i="10" s="1"/>
  <c r="O198" i="10" s="1"/>
  <c r="P198" i="10" s="1"/>
  <c r="G198" i="10" s="1"/>
  <c r="M198" i="10"/>
  <c r="H198" i="10"/>
  <c r="D198" i="10"/>
  <c r="R197" i="10"/>
  <c r="M197" i="10"/>
  <c r="L197" i="10" s="1"/>
  <c r="H197" i="10"/>
  <c r="F197" i="10" a="1"/>
  <c r="F197" i="10" s="1"/>
  <c r="D197" i="10"/>
  <c r="R196" i="10"/>
  <c r="N196" i="10" s="1"/>
  <c r="O196" i="10" s="1"/>
  <c r="P196" i="10" s="1"/>
  <c r="G196" i="10" s="1"/>
  <c r="M196" i="10"/>
  <c r="L196" i="10" s="1"/>
  <c r="H196" i="10"/>
  <c r="F196" i="10" a="1"/>
  <c r="F196" i="10" s="1"/>
  <c r="D196" i="10"/>
  <c r="R195" i="10"/>
  <c r="N195" i="10"/>
  <c r="O195" i="10" s="1"/>
  <c r="P195" i="10" s="1"/>
  <c r="M195" i="10"/>
  <c r="H195" i="10"/>
  <c r="D195" i="10"/>
  <c r="R194" i="10"/>
  <c r="N194" i="10"/>
  <c r="O194" i="10" s="1"/>
  <c r="P194" i="10" s="1"/>
  <c r="M194" i="10"/>
  <c r="H194" i="10"/>
  <c r="D194" i="10"/>
  <c r="R193" i="10"/>
  <c r="N193" i="10" s="1"/>
  <c r="O193" i="10" s="1"/>
  <c r="P193" i="10" s="1"/>
  <c r="M193" i="10"/>
  <c r="F193" i="10" s="1" a="1"/>
  <c r="F193" i="10" s="1"/>
  <c r="L193" i="10"/>
  <c r="I193" i="10"/>
  <c r="J193" i="10" s="1"/>
  <c r="K193" i="10" s="1"/>
  <c r="H193" i="10"/>
  <c r="D193" i="10"/>
  <c r="R192" i="10"/>
  <c r="N192" i="10" s="1"/>
  <c r="O192" i="10" s="1"/>
  <c r="P192" i="10" s="1"/>
  <c r="M192" i="10"/>
  <c r="H192" i="10"/>
  <c r="D192" i="10"/>
  <c r="R191" i="10"/>
  <c r="M191" i="10"/>
  <c r="I191" i="10"/>
  <c r="J191" i="10" s="1"/>
  <c r="K191" i="10" s="1"/>
  <c r="H191" i="10"/>
  <c r="D191" i="10"/>
  <c r="R190" i="10"/>
  <c r="N190" i="10" s="1"/>
  <c r="O190" i="10" s="1"/>
  <c r="P190" i="10" s="1"/>
  <c r="G190" i="10" s="1"/>
  <c r="M190" i="10"/>
  <c r="H190" i="10"/>
  <c r="D190" i="10"/>
  <c r="R189" i="10"/>
  <c r="M189" i="10"/>
  <c r="L189" i="10" s="1"/>
  <c r="H189" i="10"/>
  <c r="D189" i="10"/>
  <c r="R188" i="10"/>
  <c r="N188" i="10" s="1"/>
  <c r="O188" i="10" s="1"/>
  <c r="P188" i="10" s="1"/>
  <c r="G188" i="10" s="1"/>
  <c r="M188" i="10"/>
  <c r="H188" i="10"/>
  <c r="D188" i="10"/>
  <c r="R187" i="10"/>
  <c r="G187" i="10" s="1"/>
  <c r="N187" i="10"/>
  <c r="O187" i="10" s="1"/>
  <c r="P187" i="10" s="1"/>
  <c r="M187" i="10"/>
  <c r="F187" i="10" s="1" a="1"/>
  <c r="F187" i="10" s="1"/>
  <c r="H187" i="10"/>
  <c r="D187" i="10"/>
  <c r="R186" i="10"/>
  <c r="N186" i="10"/>
  <c r="O186" i="10" s="1"/>
  <c r="P186" i="10" s="1"/>
  <c r="G186" i="10" s="1"/>
  <c r="M186" i="10"/>
  <c r="H186" i="10"/>
  <c r="F186" i="10" a="1"/>
  <c r="F186" i="10" s="1"/>
  <c r="D186" i="10"/>
  <c r="R185" i="10"/>
  <c r="M185" i="10"/>
  <c r="L185" i="10" s="1"/>
  <c r="I185" i="10"/>
  <c r="J185" i="10" s="1"/>
  <c r="K185" i="10" s="1"/>
  <c r="H185" i="10"/>
  <c r="F185" i="10" a="1"/>
  <c r="F185" i="10" s="1"/>
  <c r="D185" i="10"/>
  <c r="R184" i="10"/>
  <c r="N184" i="10" s="1"/>
  <c r="O184" i="10" s="1"/>
  <c r="P184" i="10" s="1"/>
  <c r="M184" i="10"/>
  <c r="F184" i="10" s="1" a="1"/>
  <c r="F184" i="10" s="1"/>
  <c r="H184" i="10"/>
  <c r="D184" i="10"/>
  <c r="R183" i="10"/>
  <c r="N183" i="10" s="1"/>
  <c r="O183" i="10" s="1"/>
  <c r="P183" i="10" s="1"/>
  <c r="M183" i="10"/>
  <c r="H183" i="10"/>
  <c r="D183" i="10"/>
  <c r="R182" i="10"/>
  <c r="N182" i="10" s="1"/>
  <c r="O182" i="10" s="1"/>
  <c r="P182" i="10" s="1"/>
  <c r="M182" i="10"/>
  <c r="F182" i="10" s="1" a="1"/>
  <c r="F182" i="10" s="1"/>
  <c r="H182" i="10"/>
  <c r="D182" i="10"/>
  <c r="R181" i="10"/>
  <c r="N181" i="10" s="1"/>
  <c r="O181" i="10"/>
  <c r="P181" i="10" s="1"/>
  <c r="G181" i="10" s="1"/>
  <c r="M181" i="10"/>
  <c r="F181" i="10" s="1" a="1"/>
  <c r="F181" i="10" s="1"/>
  <c r="H181" i="10"/>
  <c r="D181" i="10"/>
  <c r="R180" i="10"/>
  <c r="N180" i="10" s="1"/>
  <c r="O180" i="10" s="1"/>
  <c r="P180" i="10" s="1"/>
  <c r="G180" i="10" s="1"/>
  <c r="M180" i="10"/>
  <c r="F180" i="10" s="1" a="1"/>
  <c r="F180" i="10" s="1"/>
  <c r="H180" i="10"/>
  <c r="D180" i="10"/>
  <c r="R179" i="10"/>
  <c r="M179" i="10"/>
  <c r="L179" i="10" s="1"/>
  <c r="H179" i="10"/>
  <c r="F179" i="10" a="1"/>
  <c r="F179" i="10" s="1"/>
  <c r="D179" i="10"/>
  <c r="R178" i="10"/>
  <c r="N178" i="10" s="1"/>
  <c r="O178" i="10" s="1"/>
  <c r="P178" i="10" s="1"/>
  <c r="M178" i="10"/>
  <c r="F178" i="10" s="1" a="1"/>
  <c r="F178" i="10" s="1"/>
  <c r="H178" i="10"/>
  <c r="D178" i="10"/>
  <c r="R177" i="10"/>
  <c r="M177" i="10"/>
  <c r="L177" i="10" s="1"/>
  <c r="H177" i="10"/>
  <c r="D177" i="10"/>
  <c r="R176" i="10"/>
  <c r="N176" i="10" s="1"/>
  <c r="O176" i="10" s="1"/>
  <c r="P176" i="10" s="1"/>
  <c r="M176" i="10"/>
  <c r="F176" i="10" s="1" a="1"/>
  <c r="F176" i="10" s="1"/>
  <c r="H176" i="10"/>
  <c r="D176" i="10"/>
  <c r="R175" i="10"/>
  <c r="N175" i="10" s="1"/>
  <c r="O175" i="10" s="1"/>
  <c r="P175" i="10" s="1"/>
  <c r="G175" i="10" s="1"/>
  <c r="M175" i="10"/>
  <c r="I175" i="10" s="1"/>
  <c r="J175" i="10" s="1"/>
  <c r="K175" i="10" s="1"/>
  <c r="H175" i="10"/>
  <c r="D175" i="10"/>
  <c r="R174" i="10"/>
  <c r="N174" i="10"/>
  <c r="O174" i="10" s="1"/>
  <c r="P174" i="10" s="1"/>
  <c r="M174" i="10"/>
  <c r="F174" i="10" s="1" a="1"/>
  <c r="F174" i="10" s="1"/>
  <c r="H174" i="10"/>
  <c r="D174" i="10"/>
  <c r="R173" i="10"/>
  <c r="M173" i="10"/>
  <c r="L173" i="10"/>
  <c r="H173" i="10"/>
  <c r="D173" i="10"/>
  <c r="R172" i="10"/>
  <c r="N172" i="10" s="1"/>
  <c r="O172" i="10" s="1"/>
  <c r="P172" i="10" s="1"/>
  <c r="G172" i="10" s="1"/>
  <c r="M172" i="10"/>
  <c r="I172" i="10"/>
  <c r="J172" i="10" s="1"/>
  <c r="K172" i="10" s="1"/>
  <c r="H172" i="10"/>
  <c r="D172" i="10"/>
  <c r="R171" i="10"/>
  <c r="M171" i="10"/>
  <c r="L171" i="10" s="1"/>
  <c r="H171" i="10"/>
  <c r="D171" i="10"/>
  <c r="R170" i="10"/>
  <c r="N170" i="10" s="1"/>
  <c r="O170" i="10" s="1"/>
  <c r="P170" i="10" s="1"/>
  <c r="M170" i="10"/>
  <c r="L170" i="10" s="1"/>
  <c r="H170" i="10"/>
  <c r="D170" i="10"/>
  <c r="R169" i="10"/>
  <c r="N169" i="10" s="1"/>
  <c r="O169" i="10" s="1"/>
  <c r="P169" i="10" s="1"/>
  <c r="G169" i="10" s="1"/>
  <c r="M169" i="10"/>
  <c r="L169" i="10" s="1"/>
  <c r="H169" i="10"/>
  <c r="D169" i="10"/>
  <c r="R168" i="10"/>
  <c r="M168" i="10"/>
  <c r="F168" i="10" s="1" a="1"/>
  <c r="F168" i="10" s="1"/>
  <c r="L168" i="10"/>
  <c r="I168" i="10"/>
  <c r="J168" i="10" s="1"/>
  <c r="K168" i="10" s="1"/>
  <c r="H168" i="10"/>
  <c r="D168" i="10"/>
  <c r="R167" i="10"/>
  <c r="M167" i="10"/>
  <c r="L167" i="10" s="1"/>
  <c r="H167" i="10"/>
  <c r="D167" i="10"/>
  <c r="R166" i="10"/>
  <c r="N166" i="10" s="1"/>
  <c r="O166" i="10" s="1"/>
  <c r="P166" i="10" s="1"/>
  <c r="M166" i="10"/>
  <c r="I166" i="10" s="1"/>
  <c r="J166" i="10" s="1"/>
  <c r="K166" i="10" s="1"/>
  <c r="H166" i="10"/>
  <c r="D166" i="10"/>
  <c r="R165" i="10"/>
  <c r="M165" i="10"/>
  <c r="H165" i="10"/>
  <c r="D165" i="10"/>
  <c r="R164" i="10"/>
  <c r="M164" i="10"/>
  <c r="H164" i="10"/>
  <c r="D164" i="10"/>
  <c r="R163" i="10"/>
  <c r="N163" i="10" s="1"/>
  <c r="O163" i="10" s="1"/>
  <c r="P163" i="10" s="1"/>
  <c r="G163" i="10" s="1"/>
  <c r="M163" i="10"/>
  <c r="H163" i="10"/>
  <c r="D163" i="10"/>
  <c r="R162" i="10"/>
  <c r="M162" i="10"/>
  <c r="I162" i="10"/>
  <c r="J162" i="10" s="1"/>
  <c r="K162" i="10" s="1"/>
  <c r="H162" i="10"/>
  <c r="D162" i="10"/>
  <c r="R161" i="10"/>
  <c r="M161" i="10"/>
  <c r="L161" i="10" s="1"/>
  <c r="H161" i="10"/>
  <c r="D161" i="10"/>
  <c r="R160" i="10"/>
  <c r="N160" i="10"/>
  <c r="O160" i="10" s="1"/>
  <c r="P160" i="10" s="1"/>
  <c r="G160" i="10" s="1"/>
  <c r="M160" i="10"/>
  <c r="L160" i="10" s="1"/>
  <c r="H160" i="10"/>
  <c r="D160" i="10"/>
  <c r="R159" i="10"/>
  <c r="N159" i="10" s="1"/>
  <c r="O159" i="10" s="1"/>
  <c r="P159" i="10" s="1"/>
  <c r="M159" i="10"/>
  <c r="I159" i="10" s="1"/>
  <c r="J159" i="10" s="1"/>
  <c r="K159" i="10" s="1"/>
  <c r="L159" i="10"/>
  <c r="H159" i="10"/>
  <c r="D159" i="10"/>
  <c r="R158" i="10"/>
  <c r="N158" i="10" s="1"/>
  <c r="O158" i="10" s="1"/>
  <c r="P158" i="10" s="1"/>
  <c r="M158" i="10"/>
  <c r="H158" i="10"/>
  <c r="D158" i="10"/>
  <c r="R157" i="10"/>
  <c r="M157" i="10"/>
  <c r="H157" i="10"/>
  <c r="D157" i="10"/>
  <c r="R156" i="10"/>
  <c r="N156" i="10" s="1"/>
  <c r="O156" i="10" s="1"/>
  <c r="P156" i="10" s="1"/>
  <c r="M156" i="10"/>
  <c r="I156" i="10" s="1"/>
  <c r="J156" i="10" s="1"/>
  <c r="K156" i="10" s="1"/>
  <c r="H156" i="10"/>
  <c r="D156" i="10"/>
  <c r="R155" i="10"/>
  <c r="M155" i="10"/>
  <c r="L155" i="10" s="1"/>
  <c r="H155" i="10"/>
  <c r="D155" i="10"/>
  <c r="R154" i="10"/>
  <c r="N154" i="10" s="1"/>
  <c r="O154" i="10" s="1"/>
  <c r="P154" i="10" s="1"/>
  <c r="M154" i="10"/>
  <c r="L154" i="10" s="1"/>
  <c r="H154" i="10"/>
  <c r="F154" i="10" a="1"/>
  <c r="F154" i="10" s="1"/>
  <c r="D154" i="10"/>
  <c r="R153" i="10"/>
  <c r="N153" i="10" s="1"/>
  <c r="O153" i="10" s="1"/>
  <c r="P153" i="10" s="1"/>
  <c r="M153" i="10"/>
  <c r="L153" i="10" s="1"/>
  <c r="H153" i="10"/>
  <c r="D153" i="10"/>
  <c r="R152" i="10"/>
  <c r="M152" i="10"/>
  <c r="F152" i="10" s="1" a="1"/>
  <c r="F152" i="10" s="1"/>
  <c r="H152" i="10"/>
  <c r="D152" i="10"/>
  <c r="R151" i="10"/>
  <c r="N151" i="10" s="1"/>
  <c r="O151" i="10" s="1"/>
  <c r="P151" i="10" s="1"/>
  <c r="M151" i="10"/>
  <c r="L151" i="10" s="1"/>
  <c r="H151" i="10"/>
  <c r="D151" i="10"/>
  <c r="R150" i="10"/>
  <c r="N150" i="10" s="1"/>
  <c r="O150" i="10" s="1"/>
  <c r="P150" i="10" s="1"/>
  <c r="M150" i="10"/>
  <c r="H150" i="10"/>
  <c r="D150" i="10"/>
  <c r="R149" i="10"/>
  <c r="M149" i="10"/>
  <c r="F149" i="10" s="1" a="1"/>
  <c r="F149" i="10" s="1"/>
  <c r="H149" i="10"/>
  <c r="D149" i="10"/>
  <c r="R148" i="10"/>
  <c r="M148" i="10"/>
  <c r="L148" i="10" s="1"/>
  <c r="H148" i="10"/>
  <c r="F148" i="10" a="1"/>
  <c r="F148" i="10" s="1"/>
  <c r="D148" i="10"/>
  <c r="R147" i="10"/>
  <c r="N147" i="10"/>
  <c r="O147" i="10" s="1"/>
  <c r="P147" i="10" s="1"/>
  <c r="M147" i="10"/>
  <c r="I147" i="10" s="1"/>
  <c r="J147" i="10" s="1"/>
  <c r="K147" i="10" s="1"/>
  <c r="H147" i="10"/>
  <c r="F147" i="10" a="1"/>
  <c r="F147" i="10" s="1"/>
  <c r="D147" i="10"/>
  <c r="R146" i="10"/>
  <c r="M146" i="10"/>
  <c r="L146" i="10" s="1"/>
  <c r="H146" i="10"/>
  <c r="D146" i="10"/>
  <c r="R145" i="10"/>
  <c r="N145" i="10" s="1"/>
  <c r="O145" i="10" s="1"/>
  <c r="P145" i="10" s="1"/>
  <c r="M145" i="10"/>
  <c r="L145" i="10" s="1"/>
  <c r="H145" i="10"/>
  <c r="D145" i="10"/>
  <c r="R144" i="10"/>
  <c r="N144" i="10" s="1"/>
  <c r="O144" i="10" s="1"/>
  <c r="P144" i="10" s="1"/>
  <c r="G144" i="10" s="1"/>
  <c r="M144" i="10"/>
  <c r="L144" i="10"/>
  <c r="H144" i="10"/>
  <c r="D144" i="10"/>
  <c r="R143" i="10"/>
  <c r="M143" i="10"/>
  <c r="F143" i="10" s="1" a="1"/>
  <c r="F143" i="10" s="1"/>
  <c r="H143" i="10"/>
  <c r="D143" i="10"/>
  <c r="R142" i="10"/>
  <c r="M142" i="10"/>
  <c r="L142" i="10" s="1"/>
  <c r="H142" i="10"/>
  <c r="D142" i="10"/>
  <c r="R141" i="10"/>
  <c r="M141" i="10"/>
  <c r="H141" i="10"/>
  <c r="D141" i="10"/>
  <c r="R140" i="10"/>
  <c r="N140" i="10" s="1"/>
  <c r="O140" i="10" s="1"/>
  <c r="P140" i="10" s="1"/>
  <c r="M140" i="10"/>
  <c r="I140" i="10"/>
  <c r="J140" i="10" s="1"/>
  <c r="K140" i="10" s="1"/>
  <c r="H140" i="10"/>
  <c r="D140" i="10"/>
  <c r="R139" i="10"/>
  <c r="M139" i="10"/>
  <c r="L139" i="10" s="1"/>
  <c r="H139" i="10"/>
  <c r="D139" i="10"/>
  <c r="R138" i="10"/>
  <c r="N138" i="10"/>
  <c r="O138" i="10" s="1"/>
  <c r="P138" i="10" s="1"/>
  <c r="M138" i="10"/>
  <c r="H138" i="10"/>
  <c r="D138" i="10"/>
  <c r="R137" i="10"/>
  <c r="N137" i="10" s="1"/>
  <c r="O137" i="10" s="1"/>
  <c r="P137" i="10" s="1"/>
  <c r="M137" i="10"/>
  <c r="L137" i="10"/>
  <c r="I137" i="10"/>
  <c r="J137" i="10" s="1"/>
  <c r="K137" i="10" s="1"/>
  <c r="H137" i="10"/>
  <c r="F137" i="10" a="1"/>
  <c r="F137" i="10" s="1"/>
  <c r="D137" i="10"/>
  <c r="R136" i="10"/>
  <c r="M136" i="10"/>
  <c r="H136" i="10"/>
  <c r="D136" i="10"/>
  <c r="R135" i="10"/>
  <c r="N135" i="10" s="1"/>
  <c r="O135" i="10" s="1"/>
  <c r="P135" i="10" s="1"/>
  <c r="M135" i="10"/>
  <c r="H135" i="10"/>
  <c r="D135" i="10"/>
  <c r="R134" i="10"/>
  <c r="N134" i="10" s="1"/>
  <c r="O134" i="10" s="1"/>
  <c r="P134" i="10" s="1"/>
  <c r="M134" i="10"/>
  <c r="L134" i="10" s="1"/>
  <c r="H134" i="10"/>
  <c r="D134" i="10"/>
  <c r="R133" i="10"/>
  <c r="M133" i="10"/>
  <c r="L133" i="10"/>
  <c r="H133" i="10"/>
  <c r="D133" i="10"/>
  <c r="R132" i="10"/>
  <c r="N132" i="10" s="1"/>
  <c r="O132" i="10" s="1"/>
  <c r="P132" i="10" s="1"/>
  <c r="G132" i="10" s="1"/>
  <c r="M132" i="10"/>
  <c r="I132" i="10" s="1"/>
  <c r="J132" i="10" s="1"/>
  <c r="K132" i="10" s="1"/>
  <c r="H132" i="10"/>
  <c r="D132" i="10"/>
  <c r="R131" i="10"/>
  <c r="N131" i="10" s="1"/>
  <c r="O131" i="10" s="1"/>
  <c r="P131" i="10" s="1"/>
  <c r="M131" i="10"/>
  <c r="H131" i="10"/>
  <c r="D131" i="10"/>
  <c r="R130" i="10"/>
  <c r="N130" i="10" s="1"/>
  <c r="O130" i="10" s="1"/>
  <c r="P130" i="10" s="1"/>
  <c r="G130" i="10" s="1"/>
  <c r="M130" i="10"/>
  <c r="F130" i="10" s="1" a="1"/>
  <c r="F130" i="10" s="1"/>
  <c r="L130" i="10"/>
  <c r="I130" i="10"/>
  <c r="J130" i="10" s="1"/>
  <c r="K130" i="10" s="1"/>
  <c r="H130" i="10"/>
  <c r="D130" i="10"/>
  <c r="R129" i="10"/>
  <c r="M129" i="10"/>
  <c r="I129" i="10" s="1"/>
  <c r="J129" i="10" s="1"/>
  <c r="K129" i="10" s="1"/>
  <c r="H129" i="10"/>
  <c r="D129" i="10"/>
  <c r="R128" i="10"/>
  <c r="N128" i="10" s="1"/>
  <c r="O128" i="10" s="1"/>
  <c r="P128" i="10" s="1"/>
  <c r="G128" i="10" s="1"/>
  <c r="M128" i="10"/>
  <c r="L128" i="10"/>
  <c r="H128" i="10"/>
  <c r="D128" i="10"/>
  <c r="R127" i="10"/>
  <c r="M127" i="10"/>
  <c r="L127" i="10" s="1"/>
  <c r="I127" i="10"/>
  <c r="J127" i="10" s="1"/>
  <c r="K127" i="10" s="1"/>
  <c r="H127" i="10"/>
  <c r="F127" i="10" a="1"/>
  <c r="F127" i="10" s="1"/>
  <c r="D127" i="10"/>
  <c r="R126" i="10"/>
  <c r="N126" i="10" s="1"/>
  <c r="O126" i="10" s="1"/>
  <c r="P126" i="10" s="1"/>
  <c r="M126" i="10"/>
  <c r="H126" i="10"/>
  <c r="D126" i="10"/>
  <c r="R125" i="10"/>
  <c r="N125" i="10" s="1"/>
  <c r="O125" i="10" s="1"/>
  <c r="P125" i="10" s="1"/>
  <c r="M125" i="10"/>
  <c r="I125" i="10" s="1"/>
  <c r="J125" i="10" s="1"/>
  <c r="K125" i="10" s="1"/>
  <c r="H125" i="10"/>
  <c r="D125" i="10"/>
  <c r="R124" i="10"/>
  <c r="N124" i="10" s="1"/>
  <c r="O124" i="10" s="1"/>
  <c r="P124" i="10" s="1"/>
  <c r="G124" i="10" s="1"/>
  <c r="M124" i="10"/>
  <c r="H124" i="10"/>
  <c r="D124" i="10"/>
  <c r="R123" i="10"/>
  <c r="M123" i="10"/>
  <c r="H123" i="10"/>
  <c r="D123" i="10"/>
  <c r="R122" i="10"/>
  <c r="M122" i="10"/>
  <c r="L122" i="10" s="1"/>
  <c r="H122" i="10"/>
  <c r="D122" i="10"/>
  <c r="R121" i="10"/>
  <c r="M121" i="10"/>
  <c r="I121" i="10" s="1"/>
  <c r="J121" i="10" s="1"/>
  <c r="K121" i="10" s="1"/>
  <c r="H121" i="10"/>
  <c r="D121" i="10"/>
  <c r="R120" i="10"/>
  <c r="N120" i="10"/>
  <c r="O120" i="10" s="1"/>
  <c r="P120" i="10" s="1"/>
  <c r="M120" i="10"/>
  <c r="L120" i="10"/>
  <c r="H120" i="10"/>
  <c r="D120" i="10"/>
  <c r="R119" i="10"/>
  <c r="M119" i="10"/>
  <c r="L119" i="10" s="1"/>
  <c r="H119" i="10"/>
  <c r="D119" i="10"/>
  <c r="R118" i="10"/>
  <c r="M118" i="10"/>
  <c r="H118" i="10"/>
  <c r="D118" i="10"/>
  <c r="R117" i="10"/>
  <c r="N117" i="10" s="1"/>
  <c r="O117" i="10" s="1"/>
  <c r="P117" i="10" s="1"/>
  <c r="M117" i="10"/>
  <c r="F117" i="10" s="1" a="1"/>
  <c r="F117" i="10" s="1"/>
  <c r="I117" i="10"/>
  <c r="J117" i="10" s="1"/>
  <c r="K117" i="10" s="1"/>
  <c r="H117" i="10"/>
  <c r="D117" i="10"/>
  <c r="R116" i="10"/>
  <c r="N116" i="10" s="1"/>
  <c r="O116" i="10" s="1"/>
  <c r="P116" i="10" s="1"/>
  <c r="G116" i="10" s="1"/>
  <c r="M116" i="10"/>
  <c r="L116" i="10" s="1"/>
  <c r="H116" i="10"/>
  <c r="D116" i="10"/>
  <c r="R115" i="10"/>
  <c r="M115" i="10"/>
  <c r="L115" i="10" s="1"/>
  <c r="I115" i="10"/>
  <c r="J115" i="10" s="1"/>
  <c r="K115" i="10" s="1"/>
  <c r="H115" i="10"/>
  <c r="D115" i="10"/>
  <c r="R114" i="10"/>
  <c r="N114" i="10" s="1"/>
  <c r="O114" i="10"/>
  <c r="P114" i="10" s="1"/>
  <c r="G114" i="10" s="1"/>
  <c r="M114" i="10"/>
  <c r="H114" i="10"/>
  <c r="D114" i="10"/>
  <c r="R113" i="10"/>
  <c r="M113" i="10"/>
  <c r="I113" i="10" s="1"/>
  <c r="J113" i="10" s="1"/>
  <c r="K113" i="10" s="1"/>
  <c r="H113" i="10"/>
  <c r="D113" i="10"/>
  <c r="R112" i="10"/>
  <c r="N112" i="10" s="1"/>
  <c r="O112" i="10" s="1"/>
  <c r="P112" i="10" s="1"/>
  <c r="M112" i="10"/>
  <c r="I112" i="10" s="1"/>
  <c r="J112" i="10" s="1"/>
  <c r="L112" i="10"/>
  <c r="K112" i="10"/>
  <c r="H112" i="10"/>
  <c r="F112" i="10" a="1"/>
  <c r="F112" i="10" s="1"/>
  <c r="D112" i="10"/>
  <c r="R111" i="10"/>
  <c r="N111" i="10" s="1"/>
  <c r="O111" i="10" s="1"/>
  <c r="P111" i="10" s="1"/>
  <c r="M111" i="10"/>
  <c r="L111" i="10" s="1"/>
  <c r="H111" i="10"/>
  <c r="D111" i="10"/>
  <c r="R110" i="10"/>
  <c r="N110" i="10" s="1"/>
  <c r="O110" i="10" s="1"/>
  <c r="P110" i="10" s="1"/>
  <c r="M110" i="10"/>
  <c r="F110" i="10" s="1" a="1"/>
  <c r="F110" i="10" s="1"/>
  <c r="H110" i="10"/>
  <c r="D110" i="10"/>
  <c r="R109" i="10"/>
  <c r="N109" i="10" s="1"/>
  <c r="O109" i="10" s="1"/>
  <c r="P109" i="10" s="1"/>
  <c r="M109" i="10"/>
  <c r="F109" i="10" s="1" a="1"/>
  <c r="F109" i="10" s="1"/>
  <c r="H109" i="10"/>
  <c r="D109" i="10"/>
  <c r="R108" i="10"/>
  <c r="N108" i="10" s="1"/>
  <c r="O108" i="10" s="1"/>
  <c r="P108" i="10" s="1"/>
  <c r="G108" i="10" s="1"/>
  <c r="M108" i="10"/>
  <c r="H108" i="10"/>
  <c r="D108" i="10"/>
  <c r="R107" i="10"/>
  <c r="N107" i="10" s="1"/>
  <c r="O107" i="10" s="1"/>
  <c r="P107" i="10" s="1"/>
  <c r="M107" i="10"/>
  <c r="F107" i="10" s="1" a="1"/>
  <c r="F107" i="10" s="1"/>
  <c r="L107" i="10"/>
  <c r="I107" i="10"/>
  <c r="J107" i="10" s="1"/>
  <c r="K107" i="10" s="1"/>
  <c r="H107" i="10"/>
  <c r="G107" i="10"/>
  <c r="D107" i="10"/>
  <c r="R106" i="10"/>
  <c r="N106" i="10" s="1"/>
  <c r="O106" i="10" s="1"/>
  <c r="P106" i="10" s="1"/>
  <c r="G106" i="10" s="1"/>
  <c r="M106" i="10"/>
  <c r="L106" i="10" s="1"/>
  <c r="H106" i="10"/>
  <c r="D106" i="10"/>
  <c r="R105" i="10"/>
  <c r="N105" i="10"/>
  <c r="O105" i="10" s="1"/>
  <c r="P105" i="10" s="1"/>
  <c r="M105" i="10"/>
  <c r="H105" i="10"/>
  <c r="D105" i="10"/>
  <c r="R104" i="10"/>
  <c r="N104" i="10" s="1"/>
  <c r="O104" i="10" s="1"/>
  <c r="P104" i="10" s="1"/>
  <c r="G104" i="10" s="1"/>
  <c r="M104" i="10"/>
  <c r="L104" i="10" s="1"/>
  <c r="H104" i="10"/>
  <c r="D104" i="10"/>
  <c r="R103" i="10"/>
  <c r="N103" i="10"/>
  <c r="O103" i="10" s="1"/>
  <c r="P103" i="10" s="1"/>
  <c r="M103" i="10"/>
  <c r="H103" i="10"/>
  <c r="D103" i="10"/>
  <c r="R102" i="10"/>
  <c r="N102" i="10" s="1"/>
  <c r="O102" i="10" s="1"/>
  <c r="P102" i="10" s="1"/>
  <c r="M102" i="10"/>
  <c r="F102" i="10" s="1" a="1"/>
  <c r="F102" i="10" s="1"/>
  <c r="H102" i="10"/>
  <c r="D102" i="10"/>
  <c r="R101" i="10"/>
  <c r="N101" i="10" s="1"/>
  <c r="O101" i="10" s="1"/>
  <c r="P101" i="10" s="1"/>
  <c r="G101" i="10" s="1"/>
  <c r="M101" i="10"/>
  <c r="H101" i="10"/>
  <c r="F101" i="10" a="1"/>
  <c r="F101" i="10" s="1"/>
  <c r="D101" i="10"/>
  <c r="R100" i="10"/>
  <c r="N100" i="10" s="1"/>
  <c r="O100" i="10" s="1"/>
  <c r="P100" i="10" s="1"/>
  <c r="G100" i="10" s="1"/>
  <c r="M100" i="10"/>
  <c r="L100" i="10" s="1"/>
  <c r="H100" i="10"/>
  <c r="D100" i="10"/>
  <c r="R99" i="10"/>
  <c r="N99" i="10" s="1"/>
  <c r="O99" i="10" s="1"/>
  <c r="P99" i="10" s="1"/>
  <c r="M99" i="10"/>
  <c r="L99" i="10" s="1"/>
  <c r="H99" i="10"/>
  <c r="D99" i="10"/>
  <c r="R98" i="10"/>
  <c r="N98" i="10" s="1"/>
  <c r="O98" i="10" s="1"/>
  <c r="P98" i="10" s="1"/>
  <c r="G98" i="10" s="1"/>
  <c r="M98" i="10"/>
  <c r="H98" i="10"/>
  <c r="D98" i="10"/>
  <c r="R97" i="10"/>
  <c r="M97" i="10"/>
  <c r="L97" i="10" s="1"/>
  <c r="I97" i="10"/>
  <c r="J97" i="10" s="1"/>
  <c r="K97" i="10" s="1"/>
  <c r="H97" i="10"/>
  <c r="D97" i="10"/>
  <c r="R96" i="10"/>
  <c r="N96" i="10" s="1"/>
  <c r="O96" i="10" s="1"/>
  <c r="P96" i="10" s="1"/>
  <c r="M96" i="10"/>
  <c r="L96" i="10" s="1"/>
  <c r="H96" i="10"/>
  <c r="D96" i="10"/>
  <c r="R95" i="10"/>
  <c r="M95" i="10"/>
  <c r="H95" i="10"/>
  <c r="D95" i="10"/>
  <c r="R94" i="10"/>
  <c r="N94" i="10" s="1"/>
  <c r="O94" i="10" s="1"/>
  <c r="P94" i="10" s="1"/>
  <c r="G94" i="10" s="1"/>
  <c r="M94" i="10"/>
  <c r="F94" i="10" s="1" a="1"/>
  <c r="F94" i="10" s="1"/>
  <c r="L94" i="10"/>
  <c r="H94" i="10"/>
  <c r="D94" i="10"/>
  <c r="R93" i="10"/>
  <c r="N93" i="10" s="1"/>
  <c r="O93" i="10"/>
  <c r="P93" i="10" s="1"/>
  <c r="G93" i="10" s="1"/>
  <c r="M93" i="10"/>
  <c r="I93" i="10" s="1"/>
  <c r="J93" i="10" s="1"/>
  <c r="K93" i="10" s="1"/>
  <c r="H93" i="10"/>
  <c r="D93" i="10"/>
  <c r="R92" i="10"/>
  <c r="N92" i="10" s="1"/>
  <c r="O92" i="10" s="1"/>
  <c r="P92" i="10" s="1"/>
  <c r="G92" i="10" s="1"/>
  <c r="M92" i="10"/>
  <c r="H92" i="10"/>
  <c r="D92" i="10"/>
  <c r="R91" i="10"/>
  <c r="N91" i="10" s="1"/>
  <c r="O91" i="10" s="1"/>
  <c r="P91" i="10" s="1"/>
  <c r="M91" i="10"/>
  <c r="H91" i="10"/>
  <c r="G91" i="10"/>
  <c r="D91" i="10"/>
  <c r="R90" i="10"/>
  <c r="N90" i="10" s="1"/>
  <c r="O90" i="10"/>
  <c r="P90" i="10" s="1"/>
  <c r="G90" i="10" s="1"/>
  <c r="M90" i="10"/>
  <c r="I90" i="10" s="1"/>
  <c r="J90" i="10" s="1"/>
  <c r="K90" i="10" s="1"/>
  <c r="H90" i="10"/>
  <c r="D90" i="10"/>
  <c r="R89" i="10"/>
  <c r="M89" i="10"/>
  <c r="H89" i="10"/>
  <c r="D89" i="10"/>
  <c r="R88" i="10"/>
  <c r="N88" i="10" s="1"/>
  <c r="O88" i="10" s="1"/>
  <c r="P88" i="10" s="1"/>
  <c r="M88" i="10"/>
  <c r="L88" i="10" s="1"/>
  <c r="H88" i="10"/>
  <c r="D88" i="10"/>
  <c r="R87" i="10"/>
  <c r="N87" i="10"/>
  <c r="O87" i="10" s="1"/>
  <c r="P87" i="10" s="1"/>
  <c r="M87" i="10"/>
  <c r="L87" i="10" s="1"/>
  <c r="H87" i="10"/>
  <c r="D87" i="10"/>
  <c r="R86" i="10"/>
  <c r="M86" i="10"/>
  <c r="H86" i="10"/>
  <c r="D86" i="10"/>
  <c r="R85" i="10"/>
  <c r="M85" i="10"/>
  <c r="F85" i="10" s="1" a="1"/>
  <c r="F85" i="10" s="1"/>
  <c r="L85" i="10"/>
  <c r="H85" i="10"/>
  <c r="D85" i="10"/>
  <c r="R84" i="10"/>
  <c r="N84" i="10" s="1"/>
  <c r="O84" i="10" s="1"/>
  <c r="P84" i="10" s="1"/>
  <c r="M84" i="10"/>
  <c r="F84" i="10" s="1" a="1"/>
  <c r="F84" i="10" s="1"/>
  <c r="H84" i="10"/>
  <c r="D84" i="10"/>
  <c r="R83" i="10"/>
  <c r="M83" i="10"/>
  <c r="F83" i="10" s="1" a="1"/>
  <c r="F83" i="10" s="1"/>
  <c r="L83" i="10"/>
  <c r="I83" i="10"/>
  <c r="J83" i="10" s="1"/>
  <c r="K83" i="10" s="1"/>
  <c r="H83" i="10"/>
  <c r="D83" i="10"/>
  <c r="R82" i="10"/>
  <c r="N82" i="10" s="1"/>
  <c r="O82" i="10" s="1"/>
  <c r="P82" i="10" s="1"/>
  <c r="M82" i="10"/>
  <c r="H82" i="10"/>
  <c r="D82" i="10"/>
  <c r="R81" i="10"/>
  <c r="M81" i="10"/>
  <c r="H81" i="10"/>
  <c r="D81" i="10"/>
  <c r="R80" i="10"/>
  <c r="M80" i="10"/>
  <c r="L80" i="10" s="1"/>
  <c r="H80" i="10"/>
  <c r="D80" i="10"/>
  <c r="R79" i="10"/>
  <c r="N79" i="10" s="1"/>
  <c r="O79" i="10" s="1"/>
  <c r="P79" i="10" s="1"/>
  <c r="M79" i="10"/>
  <c r="L79" i="10"/>
  <c r="H79" i="10"/>
  <c r="D79" i="10"/>
  <c r="R78" i="10"/>
  <c r="N78" i="10" s="1"/>
  <c r="O78" i="10" s="1"/>
  <c r="P78" i="10" s="1"/>
  <c r="M78" i="10"/>
  <c r="L78" i="10" s="1"/>
  <c r="H78" i="10"/>
  <c r="D78" i="10"/>
  <c r="R77" i="10"/>
  <c r="N77" i="10" s="1"/>
  <c r="O77" i="10" s="1"/>
  <c r="P77" i="10" s="1"/>
  <c r="G77" i="10" s="1"/>
  <c r="M77" i="10"/>
  <c r="F77" i="10" s="1" a="1"/>
  <c r="F77" i="10" s="1"/>
  <c r="H77" i="10"/>
  <c r="D77" i="10"/>
  <c r="R76" i="10"/>
  <c r="N76" i="10"/>
  <c r="O76" i="10" s="1"/>
  <c r="P76" i="10" s="1"/>
  <c r="G76" i="10" s="1"/>
  <c r="M76" i="10"/>
  <c r="L76" i="10" s="1"/>
  <c r="H76" i="10"/>
  <c r="D76" i="10"/>
  <c r="R75" i="10"/>
  <c r="N75" i="10" s="1"/>
  <c r="O75" i="10" s="1"/>
  <c r="P75" i="10" s="1"/>
  <c r="M75" i="10"/>
  <c r="L75" i="10" s="1"/>
  <c r="H75" i="10"/>
  <c r="D75" i="10"/>
  <c r="R74" i="10"/>
  <c r="M74" i="10"/>
  <c r="F74" i="10" s="1" a="1"/>
  <c r="F74" i="10" s="1"/>
  <c r="H74" i="10"/>
  <c r="D74" i="10"/>
  <c r="R73" i="10"/>
  <c r="N73" i="10"/>
  <c r="O73" i="10" s="1"/>
  <c r="P73" i="10" s="1"/>
  <c r="M73" i="10"/>
  <c r="I73" i="10"/>
  <c r="J73" i="10" s="1"/>
  <c r="K73" i="10" s="1"/>
  <c r="H73" i="10"/>
  <c r="D73" i="10"/>
  <c r="R72" i="10"/>
  <c r="N72" i="10"/>
  <c r="O72" i="10" s="1"/>
  <c r="P72" i="10" s="1"/>
  <c r="G72" i="10" s="1"/>
  <c r="M72" i="10"/>
  <c r="I72" i="10"/>
  <c r="J72" i="10" s="1"/>
  <c r="K72" i="10" s="1"/>
  <c r="H72" i="10"/>
  <c r="D72" i="10"/>
  <c r="R71" i="10"/>
  <c r="N71" i="10" s="1"/>
  <c r="O71" i="10" s="1"/>
  <c r="P71" i="10" s="1"/>
  <c r="G71" i="10" s="1"/>
  <c r="M71" i="10"/>
  <c r="L71" i="10"/>
  <c r="H71" i="10"/>
  <c r="D71" i="10"/>
  <c r="R70" i="10"/>
  <c r="N70" i="10" s="1"/>
  <c r="O70" i="10" s="1"/>
  <c r="P70" i="10" s="1"/>
  <c r="M70" i="10"/>
  <c r="L70" i="10" s="1"/>
  <c r="I70" i="10"/>
  <c r="J70" i="10" s="1"/>
  <c r="K70" i="10" s="1"/>
  <c r="H70" i="10"/>
  <c r="G70" i="10"/>
  <c r="D70" i="10"/>
  <c r="R69" i="10"/>
  <c r="N69" i="10" s="1"/>
  <c r="O69" i="10" s="1"/>
  <c r="P69" i="10" s="1"/>
  <c r="G69" i="10" s="1"/>
  <c r="M69" i="10"/>
  <c r="H69" i="10"/>
  <c r="D69" i="10"/>
  <c r="R68" i="10"/>
  <c r="M68" i="10"/>
  <c r="H68" i="10"/>
  <c r="D68" i="10"/>
  <c r="R67" i="10"/>
  <c r="N67" i="10"/>
  <c r="O67" i="10" s="1"/>
  <c r="P67" i="10" s="1"/>
  <c r="M67" i="10"/>
  <c r="F67" i="10" s="1" a="1"/>
  <c r="F67" i="10" s="1"/>
  <c r="I67" i="10"/>
  <c r="J67" i="10" s="1"/>
  <c r="K67" i="10" s="1"/>
  <c r="H67" i="10"/>
  <c r="D67" i="10"/>
  <c r="R66" i="10"/>
  <c r="N66" i="10" s="1"/>
  <c r="O66" i="10"/>
  <c r="P66" i="10" s="1"/>
  <c r="G66" i="10" s="1"/>
  <c r="M66" i="10"/>
  <c r="F66" i="10" s="1" a="1"/>
  <c r="F66" i="10" s="1"/>
  <c r="H66" i="10"/>
  <c r="D66" i="10"/>
  <c r="R65" i="10"/>
  <c r="N65" i="10"/>
  <c r="O65" i="10" s="1"/>
  <c r="P65" i="10" s="1"/>
  <c r="G65" i="10" s="1"/>
  <c r="M65" i="10"/>
  <c r="L65" i="10" s="1"/>
  <c r="H65" i="10"/>
  <c r="D65" i="10"/>
  <c r="R64" i="10"/>
  <c r="N64" i="10" s="1"/>
  <c r="O64" i="10" s="1"/>
  <c r="P64" i="10" s="1"/>
  <c r="M64" i="10"/>
  <c r="H64" i="10"/>
  <c r="G64" i="10"/>
  <c r="D64" i="10"/>
  <c r="R63" i="10"/>
  <c r="N63" i="10" s="1"/>
  <c r="O63" i="10" s="1"/>
  <c r="P63" i="10" s="1"/>
  <c r="M63" i="10"/>
  <c r="L63" i="10" s="1"/>
  <c r="H63" i="10"/>
  <c r="D63" i="10"/>
  <c r="R62" i="10"/>
  <c r="M62" i="10"/>
  <c r="I62" i="10" s="1"/>
  <c r="J62" i="10" s="1"/>
  <c r="K62" i="10" s="1"/>
  <c r="L62" i="10"/>
  <c r="H62" i="10"/>
  <c r="D62" i="10"/>
  <c r="R61" i="10"/>
  <c r="N61" i="10"/>
  <c r="O61" i="10" s="1"/>
  <c r="P61" i="10" s="1"/>
  <c r="M61" i="10"/>
  <c r="L61" i="10"/>
  <c r="H61" i="10"/>
  <c r="D61" i="10"/>
  <c r="R60" i="10"/>
  <c r="N60" i="10" s="1"/>
  <c r="O60" i="10" s="1"/>
  <c r="P60" i="10" s="1"/>
  <c r="M60" i="10"/>
  <c r="F60" i="10" s="1" a="1"/>
  <c r="F60" i="10" s="1"/>
  <c r="H60" i="10"/>
  <c r="D60" i="10"/>
  <c r="R59" i="10"/>
  <c r="N59" i="10" s="1"/>
  <c r="O59" i="10" s="1"/>
  <c r="P59" i="10" s="1"/>
  <c r="G59" i="10" s="1"/>
  <c r="M59" i="10"/>
  <c r="F59" i="10" s="1" a="1"/>
  <c r="F59" i="10" s="1"/>
  <c r="H59" i="10"/>
  <c r="D59" i="10"/>
  <c r="R58" i="10"/>
  <c r="N58" i="10" s="1"/>
  <c r="O58" i="10" s="1"/>
  <c r="P58" i="10" s="1"/>
  <c r="G58" i="10" s="1"/>
  <c r="M58" i="10"/>
  <c r="L58" i="10" s="1"/>
  <c r="H58" i="10"/>
  <c r="D58" i="10"/>
  <c r="R57" i="10"/>
  <c r="N57" i="10"/>
  <c r="O57" i="10" s="1"/>
  <c r="P57" i="10" s="1"/>
  <c r="M57" i="10"/>
  <c r="L57" i="10"/>
  <c r="I57" i="10"/>
  <c r="J57" i="10" s="1"/>
  <c r="K57" i="10" s="1"/>
  <c r="H57" i="10"/>
  <c r="G57" i="10"/>
  <c r="F57" i="10" a="1"/>
  <c r="F57" i="10" s="1"/>
  <c r="D57" i="10"/>
  <c r="R56" i="10"/>
  <c r="M56" i="10"/>
  <c r="L56" i="10" s="1"/>
  <c r="H56" i="10"/>
  <c r="D56" i="10"/>
  <c r="R55" i="10"/>
  <c r="M55" i="10"/>
  <c r="L55" i="10" s="1"/>
  <c r="H55" i="10"/>
  <c r="D55" i="10"/>
  <c r="R54" i="10"/>
  <c r="N54" i="10" s="1"/>
  <c r="O54" i="10" s="1"/>
  <c r="P54" i="10" s="1"/>
  <c r="M54" i="10"/>
  <c r="H54" i="10"/>
  <c r="D54" i="10"/>
  <c r="R53" i="10"/>
  <c r="N53" i="10" s="1"/>
  <c r="O53" i="10" s="1"/>
  <c r="P53" i="10" s="1"/>
  <c r="M53" i="10"/>
  <c r="L53" i="10" s="1"/>
  <c r="H53" i="10"/>
  <c r="D53" i="10"/>
  <c r="R52" i="10"/>
  <c r="M52" i="10"/>
  <c r="F52" i="10" s="1" a="1"/>
  <c r="F52" i="10" s="1"/>
  <c r="L52" i="10"/>
  <c r="H52" i="10"/>
  <c r="D52" i="10"/>
  <c r="R51" i="10"/>
  <c r="N51" i="10" s="1"/>
  <c r="O51" i="10" s="1"/>
  <c r="P51" i="10" s="1"/>
  <c r="G51" i="10" s="1"/>
  <c r="M51" i="10"/>
  <c r="L51" i="10" s="1"/>
  <c r="H51" i="10"/>
  <c r="D51" i="10"/>
  <c r="R50" i="10"/>
  <c r="N50" i="10" s="1"/>
  <c r="O50" i="10" s="1"/>
  <c r="P50" i="10" s="1"/>
  <c r="M50" i="10"/>
  <c r="F50" i="10" s="1" a="1"/>
  <c r="F50" i="10" s="1"/>
  <c r="I50" i="10"/>
  <c r="J50" i="10" s="1"/>
  <c r="K50" i="10" s="1"/>
  <c r="H50" i="10"/>
  <c r="G50" i="10"/>
  <c r="D50" i="10"/>
  <c r="R49" i="10"/>
  <c r="M49" i="10"/>
  <c r="F49" i="10" s="1" a="1"/>
  <c r="F49" i="10" s="1"/>
  <c r="H49" i="10"/>
  <c r="D49" i="10"/>
  <c r="R48" i="10"/>
  <c r="M48" i="10"/>
  <c r="H48" i="10"/>
  <c r="D48" i="10"/>
  <c r="R47" i="10"/>
  <c r="N47" i="10" s="1"/>
  <c r="O47" i="10" s="1"/>
  <c r="P47" i="10" s="1"/>
  <c r="M47" i="10"/>
  <c r="I47" i="10" s="1"/>
  <c r="J47" i="10" s="1"/>
  <c r="K47" i="10" s="1"/>
  <c r="L47" i="10"/>
  <c r="H47" i="10"/>
  <c r="F47" i="10" a="1"/>
  <c r="F47" i="10" s="1"/>
  <c r="D47" i="10"/>
  <c r="R46" i="10"/>
  <c r="N46" i="10" s="1"/>
  <c r="O46" i="10" s="1"/>
  <c r="P46" i="10" s="1"/>
  <c r="M46" i="10"/>
  <c r="I46" i="10" s="1"/>
  <c r="J46" i="10" s="1"/>
  <c r="K46" i="10" s="1"/>
  <c r="H46" i="10"/>
  <c r="D46" i="10"/>
  <c r="R45" i="10"/>
  <c r="N45" i="10" s="1"/>
  <c r="O45" i="10" s="1"/>
  <c r="P45" i="10" s="1"/>
  <c r="M45" i="10"/>
  <c r="L45" i="10" s="1"/>
  <c r="H45" i="10"/>
  <c r="D45" i="10"/>
  <c r="R44" i="10"/>
  <c r="N44" i="10"/>
  <c r="O44" i="10" s="1"/>
  <c r="P44" i="10" s="1"/>
  <c r="M44" i="10"/>
  <c r="H44" i="10"/>
  <c r="D44" i="10"/>
  <c r="R43" i="10"/>
  <c r="N43" i="10"/>
  <c r="O43" i="10" s="1"/>
  <c r="P43" i="10" s="1"/>
  <c r="G43" i="10" s="1"/>
  <c r="M43" i="10"/>
  <c r="L43" i="10" s="1"/>
  <c r="H43" i="10"/>
  <c r="D43" i="10"/>
  <c r="R42" i="10"/>
  <c r="M42" i="10"/>
  <c r="I42" i="10" s="1"/>
  <c r="J42" i="10" s="1"/>
  <c r="K42" i="10" s="1"/>
  <c r="L42" i="10" s="1"/>
  <c r="H42" i="10"/>
  <c r="R41" i="10"/>
  <c r="N41" i="10"/>
  <c r="O41" i="10" s="1"/>
  <c r="P41" i="10" s="1"/>
  <c r="M41" i="10"/>
  <c r="I41" i="10" s="1"/>
  <c r="J41" i="10" s="1"/>
  <c r="K41" i="10" s="1"/>
  <c r="L41" i="10" s="1"/>
  <c r="H41" i="10"/>
  <c r="R40" i="10"/>
  <c r="M40" i="10"/>
  <c r="I40" i="10" s="1"/>
  <c r="J40" i="10" s="1"/>
  <c r="K40" i="10" s="1"/>
  <c r="L40" i="10" s="1"/>
  <c r="H40" i="10"/>
  <c r="R39" i="10"/>
  <c r="N39" i="10"/>
  <c r="O39" i="10" s="1"/>
  <c r="P39" i="10" s="1"/>
  <c r="G39" i="10" s="1"/>
  <c r="M39" i="10"/>
  <c r="I39" i="10"/>
  <c r="J39" i="10" s="1"/>
  <c r="K39" i="10" s="1"/>
  <c r="L39" i="10" s="1"/>
  <c r="H39" i="10"/>
  <c r="R38" i="10"/>
  <c r="N38" i="10" s="1"/>
  <c r="O38" i="10" s="1"/>
  <c r="P38" i="10" s="1"/>
  <c r="M38" i="10"/>
  <c r="I38" i="10" s="1"/>
  <c r="J38" i="10" s="1"/>
  <c r="K38" i="10" s="1"/>
  <c r="L38" i="10"/>
  <c r="H38" i="10"/>
  <c r="R37" i="10"/>
  <c r="N37" i="10" s="1"/>
  <c r="O37" i="10" s="1"/>
  <c r="P37" i="10" s="1"/>
  <c r="M37" i="10"/>
  <c r="H37" i="10"/>
  <c r="R36" i="10"/>
  <c r="N36" i="10"/>
  <c r="O36" i="10" s="1"/>
  <c r="P36" i="10" s="1"/>
  <c r="M36" i="10"/>
  <c r="I36" i="10"/>
  <c r="J36" i="10" s="1"/>
  <c r="K36" i="10" s="1"/>
  <c r="L36" i="10" s="1"/>
  <c r="H36" i="10"/>
  <c r="R35" i="10"/>
  <c r="N35" i="10" s="1"/>
  <c r="O35" i="10" s="1"/>
  <c r="P35" i="10" s="1"/>
  <c r="G35" i="10" s="1"/>
  <c r="M35" i="10"/>
  <c r="I35" i="10" s="1"/>
  <c r="J35" i="10" s="1"/>
  <c r="K35" i="10" s="1"/>
  <c r="L35" i="10" s="1"/>
  <c r="H35" i="10"/>
  <c r="R34" i="10"/>
  <c r="N34" i="10" s="1"/>
  <c r="O34" i="10" s="1"/>
  <c r="P34" i="10" s="1"/>
  <c r="G34" i="10" s="1"/>
  <c r="M34" i="10"/>
  <c r="H34" i="10"/>
  <c r="R33" i="10"/>
  <c r="N33" i="10" s="1"/>
  <c r="O33" i="10" s="1"/>
  <c r="P33" i="10" s="1"/>
  <c r="M33" i="10"/>
  <c r="I33" i="10" s="1"/>
  <c r="J33" i="10" s="1"/>
  <c r="K33" i="10" s="1"/>
  <c r="L33" i="10" s="1"/>
  <c r="H33" i="10"/>
  <c r="R32" i="10"/>
  <c r="M32" i="10"/>
  <c r="I32" i="10" s="1"/>
  <c r="J32" i="10" s="1"/>
  <c r="K32" i="10" s="1"/>
  <c r="L32" i="10" s="1"/>
  <c r="H32" i="10"/>
  <c r="R31" i="10"/>
  <c r="M31" i="10"/>
  <c r="I31" i="10" s="1"/>
  <c r="J31" i="10" s="1"/>
  <c r="K31" i="10" s="1"/>
  <c r="L31" i="10" s="1"/>
  <c r="H31" i="10"/>
  <c r="R30" i="10"/>
  <c r="N30" i="10" s="1"/>
  <c r="O30" i="10" s="1"/>
  <c r="P30" i="10" s="1"/>
  <c r="M30" i="10"/>
  <c r="H30" i="10"/>
  <c r="R29" i="10"/>
  <c r="N29" i="10"/>
  <c r="O29" i="10" s="1"/>
  <c r="P29" i="10" s="1"/>
  <c r="M29" i="10"/>
  <c r="L29" i="10"/>
  <c r="H29" i="10"/>
  <c r="D29" i="10"/>
  <c r="C18" i="10"/>
  <c r="C16" i="10"/>
  <c r="M2" i="10"/>
  <c r="L2" i="10"/>
  <c r="K2" i="10"/>
  <c r="J2" i="10"/>
  <c r="I2" i="10"/>
  <c r="G2" i="10"/>
  <c r="F2" i="10"/>
  <c r="E2" i="10"/>
  <c r="D2" i="10"/>
  <c r="C2" i="10"/>
  <c r="B2" i="10"/>
  <c r="M1" i="10"/>
  <c r="L1" i="10"/>
  <c r="K1" i="10"/>
  <c r="J1" i="10"/>
  <c r="I1" i="10"/>
  <c r="G1" i="10"/>
  <c r="F1" i="10"/>
  <c r="E1" i="10"/>
  <c r="D1" i="10"/>
  <c r="C1" i="10"/>
  <c r="B1" i="10"/>
  <c r="A1" i="10"/>
  <c r="U6" i="10" l="1" a="1"/>
  <c r="U6" i="10" s="1"/>
  <c r="AD3" i="10" s="1"/>
  <c r="I59" i="10"/>
  <c r="J59" i="10" s="1"/>
  <c r="K59" i="10" s="1"/>
  <c r="I323" i="10"/>
  <c r="J323" i="10" s="1"/>
  <c r="K323" i="10" s="1"/>
  <c r="F384" i="10" a="1"/>
  <c r="F384" i="10" s="1"/>
  <c r="F455" i="10" a="1"/>
  <c r="F455" i="10" s="1"/>
  <c r="L59" i="10"/>
  <c r="L181" i="10"/>
  <c r="I187" i="10"/>
  <c r="J187" i="10" s="1"/>
  <c r="K187" i="10" s="1"/>
  <c r="F220" i="10" a="1"/>
  <c r="F220" i="10" s="1"/>
  <c r="N223" i="10"/>
  <c r="O223" i="10" s="1"/>
  <c r="P223" i="10" s="1"/>
  <c r="I229" i="10"/>
  <c r="J229" i="10" s="1"/>
  <c r="K229" i="10" s="1"/>
  <c r="G232" i="10"/>
  <c r="G290" i="10"/>
  <c r="G310" i="10"/>
  <c r="L323" i="10"/>
  <c r="G417" i="10"/>
  <c r="I433" i="10"/>
  <c r="J433" i="10" s="1"/>
  <c r="K433" i="10" s="1"/>
  <c r="N482" i="10"/>
  <c r="O482" i="10" s="1"/>
  <c r="P482" i="10" s="1"/>
  <c r="I154" i="10"/>
  <c r="J154" i="10" s="1"/>
  <c r="K154" i="10" s="1"/>
  <c r="L182" i="10"/>
  <c r="N224" i="10"/>
  <c r="O224" i="10" s="1"/>
  <c r="P224" i="10" s="1"/>
  <c r="I252" i="10"/>
  <c r="J252" i="10" s="1"/>
  <c r="K252" i="10" s="1"/>
  <c r="I268" i="10"/>
  <c r="J268" i="10" s="1"/>
  <c r="K268" i="10" s="1"/>
  <c r="I275" i="10"/>
  <c r="J275" i="10" s="1"/>
  <c r="K275" i="10" s="1"/>
  <c r="L311" i="10"/>
  <c r="N321" i="10"/>
  <c r="O321" i="10" s="1"/>
  <c r="P321" i="10" s="1"/>
  <c r="L337" i="10"/>
  <c r="I385" i="10"/>
  <c r="J385" i="10" s="1"/>
  <c r="K385" i="10" s="1"/>
  <c r="F142" i="10" a="1"/>
  <c r="F142" i="10" s="1"/>
  <c r="I256" i="10"/>
  <c r="J256" i="10" s="1"/>
  <c r="K256" i="10" s="1"/>
  <c r="I359" i="10"/>
  <c r="J359" i="10" s="1"/>
  <c r="K359" i="10" s="1"/>
  <c r="I441" i="10"/>
  <c r="J441" i="10" s="1"/>
  <c r="K441" i="10" s="1"/>
  <c r="I460" i="10"/>
  <c r="J460" i="10" s="1"/>
  <c r="K460" i="10" s="1"/>
  <c r="F119" i="10" a="1"/>
  <c r="F119" i="10" s="1"/>
  <c r="F122" i="10" a="1"/>
  <c r="F122" i="10" s="1"/>
  <c r="L256" i="10"/>
  <c r="F263" i="10" a="1"/>
  <c r="F263" i="10" s="1"/>
  <c r="N276" i="10"/>
  <c r="O276" i="10" s="1"/>
  <c r="P276" i="10" s="1"/>
  <c r="I289" i="10"/>
  <c r="J289" i="10" s="1"/>
  <c r="K289" i="10" s="1"/>
  <c r="N295" i="10"/>
  <c r="O295" i="10" s="1"/>
  <c r="P295" i="10" s="1"/>
  <c r="F326" i="10" a="1"/>
  <c r="F326" i="10" s="1"/>
  <c r="N328" i="10"/>
  <c r="O328" i="10" s="1"/>
  <c r="P328" i="10" s="1"/>
  <c r="F332" i="10" a="1"/>
  <c r="F332" i="10" s="1"/>
  <c r="I396" i="10"/>
  <c r="J396" i="10" s="1"/>
  <c r="K396" i="10" s="1"/>
  <c r="I416" i="10"/>
  <c r="J416" i="10" s="1"/>
  <c r="K416" i="10" s="1"/>
  <c r="I419" i="10"/>
  <c r="J419" i="10" s="1"/>
  <c r="K419" i="10" s="1"/>
  <c r="L441" i="10"/>
  <c r="N444" i="10"/>
  <c r="O444" i="10" s="1"/>
  <c r="P444" i="10" s="1"/>
  <c r="L460" i="10"/>
  <c r="L49" i="10"/>
  <c r="I65" i="10"/>
  <c r="J65" i="10" s="1"/>
  <c r="K65" i="10" s="1"/>
  <c r="I142" i="10"/>
  <c r="J142" i="10" s="1"/>
  <c r="K142" i="10" s="1"/>
  <c r="I196" i="10"/>
  <c r="J196" i="10" s="1"/>
  <c r="K196" i="10" s="1"/>
  <c r="G206" i="10"/>
  <c r="L247" i="10"/>
  <c r="N359" i="10"/>
  <c r="O359" i="10" s="1"/>
  <c r="P359" i="10" s="1"/>
  <c r="N362" i="10"/>
  <c r="O362" i="10" s="1"/>
  <c r="P362" i="10" s="1"/>
  <c r="N386" i="10"/>
  <c r="O386" i="10" s="1"/>
  <c r="P386" i="10" s="1"/>
  <c r="I479" i="10"/>
  <c r="J479" i="10" s="1"/>
  <c r="K479" i="10" s="1"/>
  <c r="G195" i="10"/>
  <c r="I85" i="10"/>
  <c r="J85" i="10" s="1"/>
  <c r="K85" i="10" s="1"/>
  <c r="G112" i="10"/>
  <c r="I119" i="10"/>
  <c r="J119" i="10" s="1"/>
  <c r="K119" i="10" s="1"/>
  <c r="G229" i="10"/>
  <c r="G254" i="10"/>
  <c r="G260" i="10"/>
  <c r="L263" i="10"/>
  <c r="N269" i="10"/>
  <c r="O269" i="10" s="1"/>
  <c r="P269" i="10" s="1"/>
  <c r="L332" i="10"/>
  <c r="L342" i="10"/>
  <c r="L345" i="10"/>
  <c r="G439" i="10"/>
  <c r="N457" i="10"/>
  <c r="O457" i="10" s="1"/>
  <c r="P457" i="10" s="1"/>
  <c r="N476" i="10"/>
  <c r="O476" i="10" s="1"/>
  <c r="P476" i="10" s="1"/>
  <c r="L479" i="10"/>
  <c r="G102" i="10"/>
  <c r="F239" i="10" a="1"/>
  <c r="F239" i="10" s="1"/>
  <c r="G251" i="10"/>
  <c r="F485" i="10" a="1"/>
  <c r="F485" i="10" s="1"/>
  <c r="I60" i="10"/>
  <c r="J60" i="10" s="1"/>
  <c r="K60" i="10" s="1"/>
  <c r="F115" i="10" a="1"/>
  <c r="F115" i="10" s="1"/>
  <c r="I143" i="10"/>
  <c r="J143" i="10" s="1"/>
  <c r="K143" i="10" s="1"/>
  <c r="I149" i="10"/>
  <c r="J149" i="10" s="1"/>
  <c r="K149" i="10" s="1"/>
  <c r="G156" i="10"/>
  <c r="I169" i="10"/>
  <c r="J169" i="10" s="1"/>
  <c r="K169" i="10" s="1"/>
  <c r="I179" i="10"/>
  <c r="J179" i="10" s="1"/>
  <c r="K179" i="10" s="1"/>
  <c r="G192" i="10"/>
  <c r="I197" i="10"/>
  <c r="J197" i="10" s="1"/>
  <c r="K197" i="10" s="1"/>
  <c r="F213" i="10" a="1"/>
  <c r="F213" i="10" s="1"/>
  <c r="G277" i="10"/>
  <c r="L60" i="10"/>
  <c r="L143" i="10"/>
  <c r="L149" i="10"/>
  <c r="F207" i="10" a="1"/>
  <c r="F207" i="10" s="1"/>
  <c r="G222" i="10"/>
  <c r="N230" i="10"/>
  <c r="O230" i="10" s="1"/>
  <c r="P230" i="10" s="1"/>
  <c r="N233" i="10"/>
  <c r="O233" i="10" s="1"/>
  <c r="P233" i="10" s="1"/>
  <c r="L239" i="10"/>
  <c r="F264" i="10" a="1"/>
  <c r="F264" i="10" s="1"/>
  <c r="F312" i="10" a="1"/>
  <c r="F312" i="10" s="1"/>
  <c r="F318" i="10" a="1"/>
  <c r="F318" i="10" s="1"/>
  <c r="N352" i="10"/>
  <c r="O352" i="10" s="1"/>
  <c r="P352" i="10" s="1"/>
  <c r="G409" i="10"/>
  <c r="F425" i="10" a="1"/>
  <c r="F425" i="10" s="1"/>
  <c r="N461" i="10"/>
  <c r="O461" i="10" s="1"/>
  <c r="P461" i="10" s="1"/>
  <c r="I464" i="10"/>
  <c r="J464" i="10" s="1"/>
  <c r="K464" i="10" s="1"/>
  <c r="I66" i="10"/>
  <c r="J66" i="10" s="1"/>
  <c r="K66" i="10" s="1"/>
  <c r="I213" i="10"/>
  <c r="J213" i="10" s="1"/>
  <c r="K213" i="10" s="1"/>
  <c r="I277" i="10"/>
  <c r="J277" i="10" s="1"/>
  <c r="K277" i="10" s="1"/>
  <c r="G299" i="10"/>
  <c r="G312" i="10"/>
  <c r="F337" i="10" a="1"/>
  <c r="F337" i="10" s="1"/>
  <c r="G390" i="10"/>
  <c r="G422" i="10"/>
  <c r="F450" i="10" a="1"/>
  <c r="F450" i="10" s="1"/>
  <c r="L66" i="10"/>
  <c r="G135" i="10"/>
  <c r="L277" i="10"/>
  <c r="N280" i="10"/>
  <c r="O280" i="10" s="1"/>
  <c r="P280" i="10" s="1"/>
  <c r="L318" i="10"/>
  <c r="F334" i="10" a="1"/>
  <c r="F334" i="10" s="1"/>
  <c r="L343" i="10"/>
  <c r="L425" i="10"/>
  <c r="N443" i="10"/>
  <c r="O443" i="10" s="1"/>
  <c r="P443" i="10" s="1"/>
  <c r="G450" i="10"/>
  <c r="L488" i="10"/>
  <c r="N252" i="10"/>
  <c r="O252" i="10" s="1"/>
  <c r="P252" i="10" s="1"/>
  <c r="G252" i="10"/>
  <c r="F283" i="10" a="1"/>
  <c r="F283" i="10" s="1"/>
  <c r="L283" i="10"/>
  <c r="I283" i="10"/>
  <c r="J283" i="10" s="1"/>
  <c r="K283" i="10" s="1"/>
  <c r="G340" i="10"/>
  <c r="N340" i="10"/>
  <c r="O340" i="10" s="1"/>
  <c r="P340" i="10" s="1"/>
  <c r="N349" i="10"/>
  <c r="O349" i="10" s="1"/>
  <c r="P349" i="10" s="1"/>
  <c r="G349" i="10"/>
  <c r="L72" i="10"/>
  <c r="F72" i="10" a="1"/>
  <c r="F72" i="10" s="1"/>
  <c r="I120" i="10"/>
  <c r="J120" i="10" s="1"/>
  <c r="K120" i="10" s="1"/>
  <c r="F120" i="10" a="1"/>
  <c r="F120" i="10" s="1"/>
  <c r="I160" i="10"/>
  <c r="J160" i="10" s="1"/>
  <c r="K160" i="10" s="1"/>
  <c r="F160" i="10" a="1"/>
  <c r="F160" i="10" s="1"/>
  <c r="L424" i="10"/>
  <c r="F424" i="10" a="1"/>
  <c r="F424" i="10" s="1"/>
  <c r="F163" i="10" a="1"/>
  <c r="F163" i="10" s="1"/>
  <c r="L163" i="10"/>
  <c r="I163" i="10"/>
  <c r="J163" i="10" s="1"/>
  <c r="K163" i="10" s="1"/>
  <c r="L215" i="10"/>
  <c r="F215" i="10" a="1"/>
  <c r="F215" i="10" s="1"/>
  <c r="L415" i="10"/>
  <c r="F415" i="10" a="1"/>
  <c r="F415" i="10" s="1"/>
  <c r="N32" i="10"/>
  <c r="O32" i="10" s="1"/>
  <c r="P32" i="10" s="1"/>
  <c r="G32" i="10"/>
  <c r="I56" i="10"/>
  <c r="J56" i="10" s="1"/>
  <c r="K56" i="10" s="1"/>
  <c r="F56" i="10" a="1"/>
  <c r="F56" i="10" s="1"/>
  <c r="I173" i="10"/>
  <c r="J173" i="10" s="1"/>
  <c r="K173" i="10" s="1"/>
  <c r="F173" i="10" a="1"/>
  <c r="F173" i="10" s="1"/>
  <c r="L204" i="10"/>
  <c r="F204" i="10" a="1"/>
  <c r="F204" i="10" s="1"/>
  <c r="N308" i="10"/>
  <c r="O308" i="10" s="1"/>
  <c r="P308" i="10" s="1"/>
  <c r="G308" i="10"/>
  <c r="L338" i="10"/>
  <c r="I338" i="10"/>
  <c r="J338" i="10" s="1"/>
  <c r="K338" i="10" s="1"/>
  <c r="N361" i="10"/>
  <c r="O361" i="10" s="1"/>
  <c r="P361" i="10" s="1"/>
  <c r="G361" i="10"/>
  <c r="L64" i="10"/>
  <c r="F64" i="10" a="1"/>
  <c r="F64" i="10" s="1"/>
  <c r="N89" i="10"/>
  <c r="O89" i="10" s="1"/>
  <c r="P89" i="10" s="1"/>
  <c r="G89" i="10"/>
  <c r="F161" i="10" a="1"/>
  <c r="F161" i="10" s="1"/>
  <c r="L186" i="10"/>
  <c r="I186" i="10"/>
  <c r="J186" i="10" s="1"/>
  <c r="K186" i="10" s="1"/>
  <c r="G305" i="10"/>
  <c r="N305" i="10"/>
  <c r="O305" i="10" s="1"/>
  <c r="P305" i="10" s="1"/>
  <c r="F428" i="10" a="1"/>
  <c r="F428" i="10" s="1"/>
  <c r="L428" i="10"/>
  <c r="I428" i="10"/>
  <c r="J428" i="10" s="1"/>
  <c r="K428" i="10" s="1"/>
  <c r="F489" i="10" a="1"/>
  <c r="F489" i="10" s="1"/>
  <c r="I195" i="10"/>
  <c r="J195" i="10" s="1"/>
  <c r="K195" i="10" s="1"/>
  <c r="F195" i="10" a="1"/>
  <c r="F195" i="10" s="1"/>
  <c r="F225" i="10" a="1"/>
  <c r="F225" i="10" s="1"/>
  <c r="I225" i="10"/>
  <c r="J225" i="10" s="1"/>
  <c r="K225" i="10" s="1"/>
  <c r="L266" i="10"/>
  <c r="I266" i="10"/>
  <c r="J266" i="10" s="1"/>
  <c r="K266" i="10" s="1"/>
  <c r="F266" i="10" a="1"/>
  <c r="F266" i="10" s="1"/>
  <c r="F302" i="10" a="1"/>
  <c r="F302" i="10" s="1"/>
  <c r="L302" i="10"/>
  <c r="I302" i="10"/>
  <c r="J302" i="10" s="1"/>
  <c r="K302" i="10" s="1"/>
  <c r="F447" i="10" a="1"/>
  <c r="F447" i="10" s="1"/>
  <c r="F62" i="10" a="1"/>
  <c r="F62" i="10" s="1"/>
  <c r="N86" i="10"/>
  <c r="O86" i="10" s="1"/>
  <c r="P86" i="10" s="1"/>
  <c r="G86" i="10" s="1"/>
  <c r="I161" i="10"/>
  <c r="J161" i="10" s="1"/>
  <c r="K161" i="10" s="1"/>
  <c r="L273" i="10"/>
  <c r="F273" i="10" a="1"/>
  <c r="F273" i="10" s="1"/>
  <c r="G339" i="10"/>
  <c r="L400" i="10"/>
  <c r="F400" i="10" a="1"/>
  <c r="F400" i="10" s="1"/>
  <c r="N434" i="10"/>
  <c r="O434" i="10" s="1"/>
  <c r="P434" i="10" s="1"/>
  <c r="G434" i="10"/>
  <c r="I481" i="10"/>
  <c r="J481" i="10" s="1"/>
  <c r="K481" i="10" s="1"/>
  <c r="I110" i="10"/>
  <c r="J110" i="10" s="1"/>
  <c r="K110" i="10" s="1"/>
  <c r="G137" i="10"/>
  <c r="F159" i="10" a="1"/>
  <c r="F159" i="10" s="1"/>
  <c r="I181" i="10"/>
  <c r="J181" i="10" s="1"/>
  <c r="K181" i="10" s="1"/>
  <c r="G184" i="10"/>
  <c r="N242" i="10"/>
  <c r="O242" i="10" s="1"/>
  <c r="P242" i="10" s="1"/>
  <c r="N245" i="10"/>
  <c r="O245" i="10" s="1"/>
  <c r="P245" i="10" s="1"/>
  <c r="G245" i="10"/>
  <c r="I248" i="10"/>
  <c r="J248" i="10" s="1"/>
  <c r="K248" i="10" s="1"/>
  <c r="N273" i="10"/>
  <c r="O273" i="10" s="1"/>
  <c r="P273" i="10" s="1"/>
  <c r="N279" i="10"/>
  <c r="O279" i="10" s="1"/>
  <c r="P279" i="10" s="1"/>
  <c r="N309" i="10"/>
  <c r="O309" i="10" s="1"/>
  <c r="P309" i="10" s="1"/>
  <c r="N364" i="10"/>
  <c r="O364" i="10" s="1"/>
  <c r="P364" i="10" s="1"/>
  <c r="F387" i="10" a="1"/>
  <c r="F387" i="10" s="1"/>
  <c r="L387" i="10"/>
  <c r="I387" i="10"/>
  <c r="J387" i="10" s="1"/>
  <c r="K387" i="10" s="1"/>
  <c r="N425" i="10"/>
  <c r="O425" i="10" s="1"/>
  <c r="P425" i="10" s="1"/>
  <c r="G425" i="10"/>
  <c r="I447" i="10"/>
  <c r="J447" i="10" s="1"/>
  <c r="K447" i="10" s="1"/>
  <c r="L481" i="10"/>
  <c r="I489" i="10"/>
  <c r="J489" i="10" s="1"/>
  <c r="K489" i="10" s="1"/>
  <c r="N42" i="10"/>
  <c r="O42" i="10" s="1"/>
  <c r="P42" i="10" s="1"/>
  <c r="G42" i="10" s="1"/>
  <c r="I445" i="10"/>
  <c r="J445" i="10" s="1"/>
  <c r="K445" i="10" s="1"/>
  <c r="L445" i="10"/>
  <c r="F445" i="10" a="1"/>
  <c r="F445" i="10" s="1"/>
  <c r="I98" i="10"/>
  <c r="J98" i="10" s="1"/>
  <c r="K98" i="10" s="1"/>
  <c r="L98" i="10"/>
  <c r="F98" i="10" a="1"/>
  <c r="F98" i="10" s="1"/>
  <c r="L114" i="10"/>
  <c r="I114" i="10"/>
  <c r="J114" i="10" s="1"/>
  <c r="K114" i="10" s="1"/>
  <c r="L408" i="10"/>
  <c r="I408" i="10"/>
  <c r="J408" i="10" s="1"/>
  <c r="K408" i="10" s="1"/>
  <c r="F157" i="10" a="1"/>
  <c r="F157" i="10" s="1"/>
  <c r="L157" i="10"/>
  <c r="I157" i="10"/>
  <c r="J157" i="10" s="1"/>
  <c r="K157" i="10" s="1"/>
  <c r="L357" i="10"/>
  <c r="I357" i="10"/>
  <c r="J357" i="10" s="1"/>
  <c r="K357" i="10" s="1"/>
  <c r="F357" i="10" a="1"/>
  <c r="F357" i="10" s="1"/>
  <c r="G485" i="10"/>
  <c r="N485" i="10"/>
  <c r="O485" i="10" s="1"/>
  <c r="P485" i="10" s="1"/>
  <c r="L90" i="10"/>
  <c r="F90" i="10" a="1"/>
  <c r="F90" i="10" s="1"/>
  <c r="L93" i="10"/>
  <c r="F93" i="10" a="1"/>
  <c r="F93" i="10" s="1"/>
  <c r="I355" i="10"/>
  <c r="J355" i="10" s="1"/>
  <c r="K355" i="10" s="1"/>
  <c r="F355" i="10" a="1"/>
  <c r="F355" i="10" s="1"/>
  <c r="L48" i="10"/>
  <c r="I48" i="10"/>
  <c r="J48" i="10" s="1"/>
  <c r="K48" i="10" s="1"/>
  <c r="F48" i="10" a="1"/>
  <c r="F48" i="10" s="1"/>
  <c r="G257" i="10"/>
  <c r="N257" i="10"/>
  <c r="O257" i="10" s="1"/>
  <c r="P257" i="10" s="1"/>
  <c r="F285" i="10" a="1"/>
  <c r="F285" i="10" s="1"/>
  <c r="I285" i="10"/>
  <c r="J285" i="10" s="1"/>
  <c r="K285" i="10" s="1"/>
  <c r="G385" i="10"/>
  <c r="F55" i="10" a="1"/>
  <c r="F55" i="10" s="1"/>
  <c r="I165" i="10"/>
  <c r="J165" i="10" s="1"/>
  <c r="K165" i="10" s="1"/>
  <c r="L165" i="10"/>
  <c r="F165" i="10" a="1"/>
  <c r="F165" i="10" s="1"/>
  <c r="N168" i="10"/>
  <c r="O168" i="10" s="1"/>
  <c r="P168" i="10" s="1"/>
  <c r="G168" i="10"/>
  <c r="L352" i="10"/>
  <c r="F352" i="10" a="1"/>
  <c r="F352" i="10" s="1"/>
  <c r="I68" i="10"/>
  <c r="J68" i="10" s="1"/>
  <c r="K68" i="10" s="1"/>
  <c r="L68" i="10"/>
  <c r="F68" i="10" a="1"/>
  <c r="F68" i="10" s="1"/>
  <c r="N426" i="10"/>
  <c r="O426" i="10" s="1"/>
  <c r="P426" i="10" s="1"/>
  <c r="G426" i="10"/>
  <c r="I55" i="10"/>
  <c r="J55" i="10" s="1"/>
  <c r="K55" i="10" s="1"/>
  <c r="L147" i="10"/>
  <c r="N149" i="10"/>
  <c r="O149" i="10" s="1"/>
  <c r="P149" i="10" s="1"/>
  <c r="G149" i="10" s="1"/>
  <c r="F169" i="10" a="1"/>
  <c r="F169" i="10" s="1"/>
  <c r="N226" i="10"/>
  <c r="O226" i="10" s="1"/>
  <c r="P226" i="10" s="1"/>
  <c r="I280" i="10"/>
  <c r="J280" i="10" s="1"/>
  <c r="K280" i="10" s="1"/>
  <c r="L280" i="10"/>
  <c r="F280" i="10" a="1"/>
  <c r="F280" i="10" s="1"/>
  <c r="F301" i="10" a="1"/>
  <c r="F301" i="10" s="1"/>
  <c r="L307" i="10"/>
  <c r="I316" i="10"/>
  <c r="J316" i="10" s="1"/>
  <c r="K316" i="10" s="1"/>
  <c r="L316" i="10"/>
  <c r="F316" i="10" a="1"/>
  <c r="F316" i="10" s="1"/>
  <c r="I322" i="10"/>
  <c r="J322" i="10" s="1"/>
  <c r="K322" i="10" s="1"/>
  <c r="F322" i="10" a="1"/>
  <c r="F322" i="10" s="1"/>
  <c r="L385" i="10"/>
  <c r="L166" i="10"/>
  <c r="F166" i="10" a="1"/>
  <c r="F166" i="10" s="1"/>
  <c r="L399" i="10"/>
  <c r="I399" i="10"/>
  <c r="J399" i="10" s="1"/>
  <c r="K399" i="10" s="1"/>
  <c r="F399" i="10" a="1"/>
  <c r="F399" i="10" s="1"/>
  <c r="G33" i="10"/>
  <c r="F223" i="10" a="1"/>
  <c r="F223" i="10" s="1"/>
  <c r="L223" i="10"/>
  <c r="I223" i="10"/>
  <c r="J223" i="10" s="1"/>
  <c r="K223" i="10" s="1"/>
  <c r="L423" i="10"/>
  <c r="I423" i="10"/>
  <c r="J423" i="10" s="1"/>
  <c r="K423" i="10" s="1"/>
  <c r="G467" i="10"/>
  <c r="N467" i="10"/>
  <c r="O467" i="10" s="1"/>
  <c r="P467" i="10" s="1"/>
  <c r="I226" i="10"/>
  <c r="J226" i="10" s="1"/>
  <c r="K226" i="10" s="1"/>
  <c r="F226" i="10" a="1"/>
  <c r="F226" i="10" s="1"/>
  <c r="G298" i="10"/>
  <c r="G319" i="10"/>
  <c r="G453" i="10"/>
  <c r="N453" i="10"/>
  <c r="O453" i="10" s="1"/>
  <c r="P453" i="10" s="1"/>
  <c r="I49" i="10"/>
  <c r="J49" i="10" s="1"/>
  <c r="K49" i="10" s="1"/>
  <c r="I52" i="10"/>
  <c r="J52" i="10" s="1"/>
  <c r="K52" i="10" s="1"/>
  <c r="F78" i="10" a="1"/>
  <c r="F78" i="10" s="1"/>
  <c r="I78" i="10"/>
  <c r="J78" i="10" s="1"/>
  <c r="K78" i="10" s="1"/>
  <c r="I111" i="10"/>
  <c r="J111" i="10" s="1"/>
  <c r="K111" i="10" s="1"/>
  <c r="F111" i="10" a="1"/>
  <c r="F111" i="10" s="1"/>
  <c r="F114" i="10" a="1"/>
  <c r="F114" i="10" s="1"/>
  <c r="N258" i="10"/>
  <c r="O258" i="10" s="1"/>
  <c r="P258" i="10" s="1"/>
  <c r="G258" i="10"/>
  <c r="G286" i="10"/>
  <c r="G289" i="10"/>
  <c r="I295" i="10"/>
  <c r="J295" i="10" s="1"/>
  <c r="K295" i="10" s="1"/>
  <c r="I298" i="10"/>
  <c r="J298" i="10" s="1"/>
  <c r="K298" i="10" s="1"/>
  <c r="L319" i="10"/>
  <c r="I319" i="10"/>
  <c r="J319" i="10" s="1"/>
  <c r="K319" i="10" s="1"/>
  <c r="F319" i="10" a="1"/>
  <c r="F319" i="10" s="1"/>
  <c r="N346" i="10"/>
  <c r="O346" i="10" s="1"/>
  <c r="P346" i="10" s="1"/>
  <c r="F379" i="10" a="1"/>
  <c r="F379" i="10" s="1"/>
  <c r="I379" i="10"/>
  <c r="J379" i="10" s="1"/>
  <c r="K379" i="10" s="1"/>
  <c r="G424" i="10"/>
  <c r="L468" i="10"/>
  <c r="N471" i="10"/>
  <c r="O471" i="10" s="1"/>
  <c r="P471" i="10" s="1"/>
  <c r="N456" i="10"/>
  <c r="O456" i="10" s="1"/>
  <c r="P456" i="10" s="1"/>
  <c r="G456" i="10"/>
  <c r="I454" i="10"/>
  <c r="J454" i="10" s="1"/>
  <c r="K454" i="10" s="1"/>
  <c r="F454" i="10" a="1"/>
  <c r="F454" i="10" s="1"/>
  <c r="L206" i="10"/>
  <c r="I206" i="10"/>
  <c r="J206" i="10" s="1"/>
  <c r="K206" i="10" s="1"/>
  <c r="N366" i="10"/>
  <c r="O366" i="10" s="1"/>
  <c r="P366" i="10" s="1"/>
  <c r="G366" i="10"/>
  <c r="L376" i="10"/>
  <c r="F376" i="10" a="1"/>
  <c r="F376" i="10" s="1"/>
  <c r="L95" i="10"/>
  <c r="F95" i="10" a="1"/>
  <c r="F95" i="10" s="1"/>
  <c r="G120" i="10"/>
  <c r="G247" i="10"/>
  <c r="N247" i="10"/>
  <c r="O247" i="10" s="1"/>
  <c r="P247" i="10" s="1"/>
  <c r="G335" i="10"/>
  <c r="N335" i="10"/>
  <c r="O335" i="10" s="1"/>
  <c r="P335" i="10" s="1"/>
  <c r="L361" i="10"/>
  <c r="F361" i="10" a="1"/>
  <c r="F361" i="10" s="1"/>
  <c r="N415" i="10"/>
  <c r="O415" i="10" s="1"/>
  <c r="P415" i="10" s="1"/>
  <c r="G415" i="10"/>
  <c r="F343" i="10" a="1"/>
  <c r="F343" i="10" s="1"/>
  <c r="F311" i="10" a="1"/>
  <c r="F311" i="10" s="1"/>
  <c r="G313" i="10"/>
  <c r="G345" i="10"/>
  <c r="G448" i="10"/>
  <c r="G384" i="10"/>
  <c r="F42" i="10" a="1"/>
  <c r="F42" i="10" s="1"/>
  <c r="D42" i="10" s="1"/>
  <c r="N244" i="10"/>
  <c r="O244" i="10" s="1"/>
  <c r="P244" i="10" s="1"/>
  <c r="F247" i="10" a="1"/>
  <c r="F247" i="10" s="1"/>
  <c r="F252" i="10" a="1"/>
  <c r="F252" i="10" s="1"/>
  <c r="L275" i="10"/>
  <c r="L321" i="10"/>
  <c r="N365" i="10"/>
  <c r="O365" i="10" s="1"/>
  <c r="P365" i="10" s="1"/>
  <c r="I384" i="10"/>
  <c r="J384" i="10" s="1"/>
  <c r="K384" i="10" s="1"/>
  <c r="F437" i="10" a="1"/>
  <c r="F437" i="10" s="1"/>
  <c r="F345" i="10" a="1"/>
  <c r="F345" i="10" s="1"/>
  <c r="F488" i="10" a="1"/>
  <c r="F488" i="10" s="1"/>
  <c r="N191" i="10"/>
  <c r="O191" i="10" s="1"/>
  <c r="P191" i="10" s="1"/>
  <c r="G191" i="10" s="1"/>
  <c r="L212" i="10"/>
  <c r="I212" i="10"/>
  <c r="J212" i="10" s="1"/>
  <c r="K212" i="10" s="1"/>
  <c r="F212" i="10" a="1"/>
  <c r="F212" i="10" s="1"/>
  <c r="I244" i="10"/>
  <c r="J244" i="10" s="1"/>
  <c r="K244" i="10" s="1"/>
  <c r="F244" i="10" a="1"/>
  <c r="F244" i="10" s="1"/>
  <c r="L392" i="10"/>
  <c r="F392" i="10" a="1"/>
  <c r="F392" i="10" s="1"/>
  <c r="I421" i="10"/>
  <c r="J421" i="10" s="1"/>
  <c r="K421" i="10" s="1"/>
  <c r="F421" i="10" a="1"/>
  <c r="F421" i="10" s="1"/>
  <c r="I432" i="10"/>
  <c r="J432" i="10" s="1"/>
  <c r="K432" i="10" s="1"/>
  <c r="F432" i="10" a="1"/>
  <c r="F432" i="10" s="1"/>
  <c r="G41" i="10"/>
  <c r="N143" i="10"/>
  <c r="O143" i="10" s="1"/>
  <c r="P143" i="10" s="1"/>
  <c r="G143" i="10" s="1"/>
  <c r="F146" i="10" a="1"/>
  <c r="F146" i="10" s="1"/>
  <c r="I146" i="10"/>
  <c r="J146" i="10" s="1"/>
  <c r="K146" i="10" s="1"/>
  <c r="G418" i="10"/>
  <c r="N418" i="10"/>
  <c r="O418" i="10" s="1"/>
  <c r="P418" i="10" s="1"/>
  <c r="G429" i="10"/>
  <c r="N429" i="10"/>
  <c r="O429" i="10" s="1"/>
  <c r="P429" i="10" s="1"/>
  <c r="N307" i="10"/>
  <c r="O307" i="10" s="1"/>
  <c r="P307" i="10" s="1"/>
  <c r="G307" i="10"/>
  <c r="I155" i="10"/>
  <c r="J155" i="10" s="1"/>
  <c r="K155" i="10" s="1"/>
  <c r="F155" i="10" a="1"/>
  <c r="F155" i="10" s="1"/>
  <c r="L265" i="10"/>
  <c r="I265" i="10"/>
  <c r="J265" i="10" s="1"/>
  <c r="K265" i="10" s="1"/>
  <c r="L346" i="10"/>
  <c r="I346" i="10"/>
  <c r="J346" i="10" s="1"/>
  <c r="K346" i="10" s="1"/>
  <c r="F346" i="10" a="1"/>
  <c r="F346" i="10" s="1"/>
  <c r="N382" i="10"/>
  <c r="O382" i="10" s="1"/>
  <c r="P382" i="10" s="1"/>
  <c r="G382" i="10"/>
  <c r="I106" i="10"/>
  <c r="J106" i="10" s="1"/>
  <c r="K106" i="10" s="1"/>
  <c r="F106" i="10" a="1"/>
  <c r="F106" i="10" s="1"/>
  <c r="L255" i="10"/>
  <c r="I255" i="10"/>
  <c r="J255" i="10" s="1"/>
  <c r="K255" i="10" s="1"/>
  <c r="F255" i="10" a="1"/>
  <c r="F255" i="10" s="1"/>
  <c r="N283" i="10"/>
  <c r="O283" i="10" s="1"/>
  <c r="P283" i="10" s="1"/>
  <c r="G283" i="10"/>
  <c r="F131" i="10" a="1"/>
  <c r="F131" i="10" s="1"/>
  <c r="L131" i="10"/>
  <c r="I131" i="10"/>
  <c r="J131" i="10" s="1"/>
  <c r="K131" i="10" s="1"/>
  <c r="N281" i="10"/>
  <c r="O281" i="10" s="1"/>
  <c r="P281" i="10" s="1"/>
  <c r="G281" i="10"/>
  <c r="F300" i="10" a="1"/>
  <c r="F300" i="10" s="1"/>
  <c r="I300" i="10"/>
  <c r="J300" i="10" s="1"/>
  <c r="K300" i="10" s="1"/>
  <c r="G446" i="10"/>
  <c r="N446" i="10"/>
  <c r="O446" i="10" s="1"/>
  <c r="P446" i="10" s="1"/>
  <c r="F449" i="10" a="1"/>
  <c r="F449" i="10" s="1"/>
  <c r="I449" i="10"/>
  <c r="J449" i="10" s="1"/>
  <c r="K449" i="10" s="1"/>
  <c r="L50" i="10"/>
  <c r="L69" i="10"/>
  <c r="I69" i="10"/>
  <c r="J69" i="10" s="1"/>
  <c r="K69" i="10" s="1"/>
  <c r="F69" i="10" a="1"/>
  <c r="F69" i="10" s="1"/>
  <c r="I77" i="10"/>
  <c r="J77" i="10" s="1"/>
  <c r="K77" i="10" s="1"/>
  <c r="I153" i="10"/>
  <c r="J153" i="10" s="1"/>
  <c r="K153" i="10" s="1"/>
  <c r="F153" i="10" a="1"/>
  <c r="F153" i="10" s="1"/>
  <c r="I176" i="10"/>
  <c r="J176" i="10" s="1"/>
  <c r="K176" i="10" s="1"/>
  <c r="N300" i="10"/>
  <c r="O300" i="10" s="1"/>
  <c r="P300" i="10" s="1"/>
  <c r="N414" i="10"/>
  <c r="O414" i="10" s="1"/>
  <c r="P414" i="10" s="1"/>
  <c r="G414" i="10"/>
  <c r="N451" i="10"/>
  <c r="O451" i="10" s="1"/>
  <c r="P451" i="10" s="1"/>
  <c r="G451" i="10"/>
  <c r="L356" i="10"/>
  <c r="F356" i="10" a="1"/>
  <c r="F356" i="10" s="1"/>
  <c r="I398" i="10"/>
  <c r="J398" i="10" s="1"/>
  <c r="K398" i="10" s="1"/>
  <c r="L398" i="10"/>
  <c r="I63" i="10"/>
  <c r="J63" i="10" s="1"/>
  <c r="K63" i="10" s="1"/>
  <c r="F63" i="10" a="1"/>
  <c r="F63" i="10" s="1"/>
  <c r="L162" i="10"/>
  <c r="F162" i="10" a="1"/>
  <c r="F162" i="10" s="1"/>
  <c r="L81" i="10"/>
  <c r="I81" i="10"/>
  <c r="J81" i="10" s="1"/>
  <c r="K81" i="10" s="1"/>
  <c r="F81" i="10" a="1"/>
  <c r="F81" i="10" s="1"/>
  <c r="N115" i="10"/>
  <c r="O115" i="10" s="1"/>
  <c r="P115" i="10" s="1"/>
  <c r="G115" i="10" s="1"/>
  <c r="F138" i="10" a="1"/>
  <c r="F138" i="10" s="1"/>
  <c r="L138" i="10"/>
  <c r="I138" i="10"/>
  <c r="J138" i="10" s="1"/>
  <c r="K138" i="10" s="1"/>
  <c r="G84" i="10"/>
  <c r="N367" i="10"/>
  <c r="O367" i="10" s="1"/>
  <c r="P367" i="10" s="1"/>
  <c r="G367" i="10"/>
  <c r="F136" i="10" a="1"/>
  <c r="F136" i="10" s="1"/>
  <c r="L136" i="10"/>
  <c r="I136" i="10"/>
  <c r="J136" i="10" s="1"/>
  <c r="K136" i="10" s="1"/>
  <c r="G203" i="10"/>
  <c r="I210" i="10"/>
  <c r="J210" i="10" s="1"/>
  <c r="K210" i="10" s="1"/>
  <c r="F210" i="10" a="1"/>
  <c r="F210" i="10" s="1"/>
  <c r="N294" i="10"/>
  <c r="O294" i="10" s="1"/>
  <c r="P294" i="10" s="1"/>
  <c r="G294" i="10"/>
  <c r="I79" i="10"/>
  <c r="J79" i="10" s="1"/>
  <c r="K79" i="10" s="1"/>
  <c r="F79" i="10" a="1"/>
  <c r="F79" i="10" s="1"/>
  <c r="I109" i="10"/>
  <c r="J109" i="10" s="1"/>
  <c r="K109" i="10" s="1"/>
  <c r="L109" i="10"/>
  <c r="I349" i="10"/>
  <c r="J349" i="10" s="1"/>
  <c r="K349" i="10" s="1"/>
  <c r="F349" i="10" a="1"/>
  <c r="F349" i="10" s="1"/>
  <c r="F46" i="10" a="1"/>
  <c r="F46" i="10" s="1"/>
  <c r="L77" i="10"/>
  <c r="F99" i="10" a="1"/>
  <c r="F99" i="10" s="1"/>
  <c r="G131" i="10"/>
  <c r="L176" i="10"/>
  <c r="L214" i="10"/>
  <c r="I214" i="10"/>
  <c r="J214" i="10" s="1"/>
  <c r="K214" i="10" s="1"/>
  <c r="F214" i="10" a="1"/>
  <c r="F214" i="10" s="1"/>
  <c r="N237" i="10"/>
  <c r="O237" i="10" s="1"/>
  <c r="P237" i="10" s="1"/>
  <c r="G237" i="10"/>
  <c r="G253" i="10"/>
  <c r="G272" i="10"/>
  <c r="L274" i="10"/>
  <c r="I274" i="10"/>
  <c r="J274" i="10" s="1"/>
  <c r="K274" i="10" s="1"/>
  <c r="F274" i="10" a="1"/>
  <c r="F274" i="10" s="1"/>
  <c r="N342" i="10"/>
  <c r="O342" i="10" s="1"/>
  <c r="P342" i="10" s="1"/>
  <c r="I358" i="10"/>
  <c r="J358" i="10" s="1"/>
  <c r="K358" i="10" s="1"/>
  <c r="L358" i="10"/>
  <c r="F358" i="10" a="1"/>
  <c r="F358" i="10" s="1"/>
  <c r="I383" i="10"/>
  <c r="J383" i="10" s="1"/>
  <c r="K383" i="10" s="1"/>
  <c r="I251" i="10"/>
  <c r="J251" i="10" s="1"/>
  <c r="K251" i="10" s="1"/>
  <c r="F251" i="10" a="1"/>
  <c r="F251" i="10" s="1"/>
  <c r="G372" i="10"/>
  <c r="N372" i="10"/>
  <c r="O372" i="10" s="1"/>
  <c r="P372" i="10" s="1"/>
  <c r="F86" i="10" a="1"/>
  <c r="F86" i="10" s="1"/>
  <c r="L86" i="10"/>
  <c r="I86" i="10"/>
  <c r="J86" i="10" s="1"/>
  <c r="K86" i="10" s="1"/>
  <c r="L105" i="10"/>
  <c r="I105" i="10"/>
  <c r="J105" i="10" s="1"/>
  <c r="K105" i="10" s="1"/>
  <c r="F105" i="10" a="1"/>
  <c r="F105" i="10" s="1"/>
  <c r="N212" i="10"/>
  <c r="O212" i="10" s="1"/>
  <c r="P212" i="10" s="1"/>
  <c r="G212" i="10" s="1"/>
  <c r="L314" i="10"/>
  <c r="I314" i="10"/>
  <c r="J314" i="10" s="1"/>
  <c r="K314" i="10" s="1"/>
  <c r="I330" i="10"/>
  <c r="J330" i="10" s="1"/>
  <c r="K330" i="10" s="1"/>
  <c r="F330" i="10" a="1"/>
  <c r="F330" i="10" s="1"/>
  <c r="N353" i="10"/>
  <c r="O353" i="10" s="1"/>
  <c r="P353" i="10" s="1"/>
  <c r="G353" i="10"/>
  <c r="N398" i="10"/>
  <c r="O398" i="10" s="1"/>
  <c r="P398" i="10" s="1"/>
  <c r="G398" i="10"/>
  <c r="N56" i="10"/>
  <c r="O56" i="10" s="1"/>
  <c r="P56" i="10" s="1"/>
  <c r="G56" i="10" s="1"/>
  <c r="L89" i="10"/>
  <c r="F89" i="10" a="1"/>
  <c r="F89" i="10" s="1"/>
  <c r="N118" i="10"/>
  <c r="O118" i="10" s="1"/>
  <c r="P118" i="10" s="1"/>
  <c r="G118" i="10" s="1"/>
  <c r="N162" i="10"/>
  <c r="O162" i="10" s="1"/>
  <c r="P162" i="10" s="1"/>
  <c r="G162" i="10" s="1"/>
  <c r="G174" i="10"/>
  <c r="I434" i="10"/>
  <c r="J434" i="10" s="1"/>
  <c r="K434" i="10" s="1"/>
  <c r="F434" i="10" a="1"/>
  <c r="F434" i="10" s="1"/>
  <c r="L448" i="10"/>
  <c r="I448" i="10"/>
  <c r="J448" i="10" s="1"/>
  <c r="K448" i="10" s="1"/>
  <c r="F448" i="10" a="1"/>
  <c r="F448" i="10" s="1"/>
  <c r="I474" i="10"/>
  <c r="J474" i="10" s="1"/>
  <c r="K474" i="10" s="1"/>
  <c r="F474" i="10" a="1"/>
  <c r="F474" i="10" s="1"/>
  <c r="G63" i="10"/>
  <c r="G241" i="10"/>
  <c r="N241" i="10"/>
  <c r="O241" i="10" s="1"/>
  <c r="P241" i="10" s="1"/>
  <c r="N259" i="10"/>
  <c r="O259" i="10" s="1"/>
  <c r="P259" i="10" s="1"/>
  <c r="G259" i="10"/>
  <c r="G322" i="10"/>
  <c r="N322" i="10"/>
  <c r="O322" i="10" s="1"/>
  <c r="P322" i="10" s="1"/>
  <c r="I203" i="10"/>
  <c r="J203" i="10" s="1"/>
  <c r="K203" i="10" s="1"/>
  <c r="L203" i="10"/>
  <c r="F203" i="10" a="1"/>
  <c r="F203" i="10" s="1"/>
  <c r="L320" i="10"/>
  <c r="F320" i="10" a="1"/>
  <c r="F320" i="10" s="1"/>
  <c r="I320" i="10"/>
  <c r="J320" i="10" s="1"/>
  <c r="K320" i="10" s="1"/>
  <c r="G354" i="10"/>
  <c r="N354" i="10"/>
  <c r="O354" i="10" s="1"/>
  <c r="P354" i="10" s="1"/>
  <c r="N239" i="10"/>
  <c r="O239" i="10" s="1"/>
  <c r="P239" i="10" s="1"/>
  <c r="G239" i="10"/>
  <c r="G469" i="10"/>
  <c r="N469" i="10"/>
  <c r="O469" i="10" s="1"/>
  <c r="P469" i="10" s="1"/>
  <c r="G466" i="10"/>
  <c r="N466" i="10"/>
  <c r="O466" i="10" s="1"/>
  <c r="P466" i="10" s="1"/>
  <c r="F75" i="10" a="1"/>
  <c r="F75" i="10" s="1"/>
  <c r="G99" i="10"/>
  <c r="L150" i="10"/>
  <c r="I150" i="10"/>
  <c r="J150" i="10" s="1"/>
  <c r="K150" i="10" s="1"/>
  <c r="F150" i="10" a="1"/>
  <c r="F150" i="10" s="1"/>
  <c r="L156" i="10"/>
  <c r="F156" i="10" a="1"/>
  <c r="F156" i="10" s="1"/>
  <c r="F199" i="10" a="1"/>
  <c r="F199" i="10" s="1"/>
  <c r="I240" i="10"/>
  <c r="J240" i="10" s="1"/>
  <c r="K240" i="10" s="1"/>
  <c r="I292" i="10"/>
  <c r="J292" i="10" s="1"/>
  <c r="K292" i="10" s="1"/>
  <c r="F292" i="10" a="1"/>
  <c r="F292" i="10" s="1"/>
  <c r="N358" i="10"/>
  <c r="O358" i="10" s="1"/>
  <c r="P358" i="10" s="1"/>
  <c r="G358" i="10"/>
  <c r="I361" i="10"/>
  <c r="J361" i="10" s="1"/>
  <c r="K361" i="10" s="1"/>
  <c r="L378" i="10"/>
  <c r="F378" i="10" a="1"/>
  <c r="F378" i="10" s="1"/>
  <c r="F380" i="10" a="1"/>
  <c r="F380" i="10" s="1"/>
  <c r="I380" i="10"/>
  <c r="J380" i="10" s="1"/>
  <c r="K380" i="10" s="1"/>
  <c r="F436" i="10" a="1"/>
  <c r="F436" i="10" s="1"/>
  <c r="I436" i="10"/>
  <c r="J436" i="10" s="1"/>
  <c r="K436" i="10" s="1"/>
  <c r="L436" i="10"/>
  <c r="F439" i="10" a="1"/>
  <c r="F439" i="10" s="1"/>
  <c r="F43" i="10" a="1"/>
  <c r="F43" i="10" s="1"/>
  <c r="I43" i="10"/>
  <c r="J43" i="10" s="1"/>
  <c r="K43" i="10" s="1"/>
  <c r="L46" i="10"/>
  <c r="G75" i="10"/>
  <c r="F80" i="10" a="1"/>
  <c r="F80" i="10" s="1"/>
  <c r="I174" i="10"/>
  <c r="J174" i="10" s="1"/>
  <c r="K174" i="10" s="1"/>
  <c r="I201" i="10"/>
  <c r="J201" i="10" s="1"/>
  <c r="K201" i="10" s="1"/>
  <c r="G214" i="10"/>
  <c r="N235" i="10"/>
  <c r="O235" i="10" s="1"/>
  <c r="P235" i="10" s="1"/>
  <c r="L240" i="10"/>
  <c r="N292" i="10"/>
  <c r="O292" i="10" s="1"/>
  <c r="P292" i="10" s="1"/>
  <c r="N378" i="10"/>
  <c r="O378" i="10" s="1"/>
  <c r="P378" i="10" s="1"/>
  <c r="N380" i="10"/>
  <c r="O380" i="10" s="1"/>
  <c r="P380" i="10" s="1"/>
  <c r="I406" i="10"/>
  <c r="J406" i="10" s="1"/>
  <c r="K406" i="10" s="1"/>
  <c r="F406" i="10" a="1"/>
  <c r="F406" i="10" s="1"/>
  <c r="N462" i="10"/>
  <c r="O462" i="10" s="1"/>
  <c r="P462" i="10" s="1"/>
  <c r="N327" i="10"/>
  <c r="O327" i="10" s="1"/>
  <c r="P327" i="10" s="1"/>
  <c r="G327" i="10"/>
  <c r="L351" i="10"/>
  <c r="I351" i="10"/>
  <c r="J351" i="10" s="1"/>
  <c r="K351" i="10" s="1"/>
  <c r="F351" i="10" a="1"/>
  <c r="F351" i="10" s="1"/>
  <c r="I389" i="10"/>
  <c r="J389" i="10" s="1"/>
  <c r="K389" i="10" s="1"/>
  <c r="L389" i="10"/>
  <c r="F389" i="10" a="1"/>
  <c r="F389" i="10" s="1"/>
  <c r="N455" i="10"/>
  <c r="O455" i="10" s="1"/>
  <c r="P455" i="10" s="1"/>
  <c r="G455" i="10"/>
  <c r="L367" i="10"/>
  <c r="I367" i="10"/>
  <c r="J367" i="10" s="1"/>
  <c r="K367" i="10" s="1"/>
  <c r="F367" i="10" a="1"/>
  <c r="F367" i="10" s="1"/>
  <c r="F262" i="10" a="1"/>
  <c r="F262" i="10" s="1"/>
  <c r="I262" i="10"/>
  <c r="J262" i="10" s="1"/>
  <c r="K262" i="10" s="1"/>
  <c r="G325" i="10"/>
  <c r="N325" i="10"/>
  <c r="O325" i="10" s="1"/>
  <c r="P325" i="10" s="1"/>
  <c r="N474" i="10"/>
  <c r="O474" i="10" s="1"/>
  <c r="P474" i="10" s="1"/>
  <c r="G474" i="10"/>
  <c r="N49" i="10"/>
  <c r="O49" i="10" s="1"/>
  <c r="P49" i="10" s="1"/>
  <c r="G49" i="10" s="1"/>
  <c r="N81" i="10"/>
  <c r="O81" i="10" s="1"/>
  <c r="P81" i="10" s="1"/>
  <c r="G81" i="10" s="1"/>
  <c r="L221" i="10"/>
  <c r="I221" i="10"/>
  <c r="J221" i="10" s="1"/>
  <c r="K221" i="10" s="1"/>
  <c r="F221" i="10" a="1"/>
  <c r="F221" i="10" s="1"/>
  <c r="I354" i="10"/>
  <c r="J354" i="10" s="1"/>
  <c r="K354" i="10" s="1"/>
  <c r="L354" i="10"/>
  <c r="F354" i="10" a="1"/>
  <c r="F354" i="10" s="1"/>
  <c r="G138" i="10"/>
  <c r="F65" i="10" a="1"/>
  <c r="F65" i="10" s="1"/>
  <c r="F70" i="10" a="1"/>
  <c r="F70" i="10" s="1"/>
  <c r="F91" i="10" a="1"/>
  <c r="F91" i="10" s="1"/>
  <c r="L91" i="10"/>
  <c r="I91" i="10"/>
  <c r="J91" i="10" s="1"/>
  <c r="K91" i="10" s="1"/>
  <c r="I94" i="10"/>
  <c r="J94" i="10" s="1"/>
  <c r="K94" i="10" s="1"/>
  <c r="F97" i="10" a="1"/>
  <c r="F97" i="10" s="1"/>
  <c r="I99" i="10"/>
  <c r="J99" i="10" s="1"/>
  <c r="K99" i="10" s="1"/>
  <c r="L123" i="10"/>
  <c r="I123" i="10"/>
  <c r="J123" i="10" s="1"/>
  <c r="K123" i="10" s="1"/>
  <c r="F123" i="10" a="1"/>
  <c r="F123" i="10" s="1"/>
  <c r="G150" i="10"/>
  <c r="L253" i="10"/>
  <c r="F253" i="10" a="1"/>
  <c r="F253" i="10" s="1"/>
  <c r="I272" i="10"/>
  <c r="J272" i="10" s="1"/>
  <c r="K272" i="10" s="1"/>
  <c r="L272" i="10"/>
  <c r="F272" i="10" a="1"/>
  <c r="F272" i="10" s="1"/>
  <c r="F314" i="10" a="1"/>
  <c r="F314" i="10" s="1"/>
  <c r="G333" i="10"/>
  <c r="L335" i="10"/>
  <c r="F335" i="10" a="1"/>
  <c r="F335" i="10" s="1"/>
  <c r="F359" i="10" a="1"/>
  <c r="F359" i="10" s="1"/>
  <c r="N375" i="10"/>
  <c r="O375" i="10" s="1"/>
  <c r="P375" i="10" s="1"/>
  <c r="G375" i="10"/>
  <c r="F398" i="10" a="1"/>
  <c r="F398" i="10" s="1"/>
  <c r="F412" i="10" a="1"/>
  <c r="F412" i="10" s="1"/>
  <c r="L412" i="10"/>
  <c r="I412" i="10"/>
  <c r="J412" i="10" s="1"/>
  <c r="K412" i="10" s="1"/>
  <c r="I75" i="10"/>
  <c r="J75" i="10" s="1"/>
  <c r="K75" i="10" s="1"/>
  <c r="I102" i="10"/>
  <c r="J102" i="10" s="1"/>
  <c r="K102" i="10" s="1"/>
  <c r="N123" i="10"/>
  <c r="O123" i="10" s="1"/>
  <c r="P123" i="10" s="1"/>
  <c r="G123" i="10" s="1"/>
  <c r="L172" i="10"/>
  <c r="F172" i="10" a="1"/>
  <c r="F172" i="10" s="1"/>
  <c r="L174" i="10"/>
  <c r="L191" i="10"/>
  <c r="F191" i="10" a="1"/>
  <c r="F191" i="10" s="1"/>
  <c r="N266" i="10"/>
  <c r="O266" i="10" s="1"/>
  <c r="P266" i="10" s="1"/>
  <c r="G266" i="10"/>
  <c r="I290" i="10"/>
  <c r="J290" i="10" s="1"/>
  <c r="K290" i="10" s="1"/>
  <c r="F309" i="10" a="1"/>
  <c r="F309" i="10" s="1"/>
  <c r="I309" i="10"/>
  <c r="J309" i="10" s="1"/>
  <c r="K309" i="10" s="1"/>
  <c r="I340" i="10"/>
  <c r="J340" i="10" s="1"/>
  <c r="K340" i="10" s="1"/>
  <c r="F340" i="10" a="1"/>
  <c r="F340" i="10" s="1"/>
  <c r="I356" i="10"/>
  <c r="J356" i="10" s="1"/>
  <c r="K356" i="10" s="1"/>
  <c r="F372" i="10" a="1"/>
  <c r="F372" i="10" s="1"/>
  <c r="L372" i="10"/>
  <c r="I372" i="10"/>
  <c r="J372" i="10" s="1"/>
  <c r="K372" i="10" s="1"/>
  <c r="I409" i="10"/>
  <c r="J409" i="10" s="1"/>
  <c r="K409" i="10" s="1"/>
  <c r="L409" i="10"/>
  <c r="I439" i="10"/>
  <c r="J439" i="10" s="1"/>
  <c r="K439" i="10" s="1"/>
  <c r="F303" i="10" a="1"/>
  <c r="F303" i="10" s="1"/>
  <c r="F442" i="10" a="1"/>
  <c r="F442" i="10" s="1"/>
  <c r="I442" i="10"/>
  <c r="J442" i="10" s="1"/>
  <c r="K442" i="10" s="1"/>
  <c r="L187" i="10"/>
  <c r="L195" i="10"/>
  <c r="I220" i="10"/>
  <c r="J220" i="10" s="1"/>
  <c r="K220" i="10" s="1"/>
  <c r="N261" i="10"/>
  <c r="O261" i="10" s="1"/>
  <c r="P261" i="10" s="1"/>
  <c r="L268" i="10"/>
  <c r="I273" i="10"/>
  <c r="J273" i="10" s="1"/>
  <c r="K273" i="10" s="1"/>
  <c r="N291" i="10"/>
  <c r="O291" i="10" s="1"/>
  <c r="P291" i="10" s="1"/>
  <c r="G291" i="10"/>
  <c r="I308" i="10"/>
  <c r="J308" i="10" s="1"/>
  <c r="K308" i="10" s="1"/>
  <c r="L308" i="10"/>
  <c r="N317" i="10"/>
  <c r="O317" i="10" s="1"/>
  <c r="P317" i="10" s="1"/>
  <c r="I324" i="10"/>
  <c r="J324" i="10" s="1"/>
  <c r="K324" i="10" s="1"/>
  <c r="L324" i="10"/>
  <c r="N329" i="10"/>
  <c r="O329" i="10" s="1"/>
  <c r="P329" i="10" s="1"/>
  <c r="N350" i="10"/>
  <c r="O350" i="10" s="1"/>
  <c r="P350" i="10" s="1"/>
  <c r="G350" i="10"/>
  <c r="I391" i="10"/>
  <c r="J391" i="10" s="1"/>
  <c r="K391" i="10" s="1"/>
  <c r="G402" i="10"/>
  <c r="F423" i="10" a="1"/>
  <c r="F423" i="10" s="1"/>
  <c r="F431" i="10" a="1"/>
  <c r="F431" i="10" s="1"/>
  <c r="L440" i="10"/>
  <c r="N442" i="10"/>
  <c r="O442" i="10" s="1"/>
  <c r="P442" i="10" s="1"/>
  <c r="N454" i="10"/>
  <c r="O454" i="10" s="1"/>
  <c r="P454" i="10" s="1"/>
  <c r="I366" i="10"/>
  <c r="J366" i="10" s="1"/>
  <c r="K366" i="10" s="1"/>
  <c r="L366" i="10"/>
  <c r="L368" i="10"/>
  <c r="F368" i="10" a="1"/>
  <c r="F368" i="10" s="1"/>
  <c r="N393" i="10"/>
  <c r="O393" i="10" s="1"/>
  <c r="P393" i="10" s="1"/>
  <c r="G393" i="10"/>
  <c r="L407" i="10"/>
  <c r="I407" i="10"/>
  <c r="J407" i="10" s="1"/>
  <c r="K407" i="10" s="1"/>
  <c r="I122" i="10"/>
  <c r="J122" i="10" s="1"/>
  <c r="K122" i="10" s="1"/>
  <c r="I152" i="10"/>
  <c r="J152" i="10" s="1"/>
  <c r="K152" i="10" s="1"/>
  <c r="I243" i="10"/>
  <c r="J243" i="10" s="1"/>
  <c r="K243" i="10" s="1"/>
  <c r="L243" i="10"/>
  <c r="F243" i="10" a="1"/>
  <c r="F243" i="10" s="1"/>
  <c r="F287" i="10" a="1"/>
  <c r="F287" i="10" s="1"/>
  <c r="I315" i="10"/>
  <c r="J315" i="10" s="1"/>
  <c r="K315" i="10" s="1"/>
  <c r="G377" i="10"/>
  <c r="G388" i="10"/>
  <c r="N388" i="10"/>
  <c r="O388" i="10" s="1"/>
  <c r="P388" i="10" s="1"/>
  <c r="G437" i="10"/>
  <c r="N437" i="10"/>
  <c r="O437" i="10" s="1"/>
  <c r="P437" i="10" s="1"/>
  <c r="I64" i="10"/>
  <c r="J64" i="10" s="1"/>
  <c r="K64" i="10" s="1"/>
  <c r="L103" i="10"/>
  <c r="F103" i="10" a="1"/>
  <c r="F103" i="10" s="1"/>
  <c r="L152" i="10"/>
  <c r="I287" i="10"/>
  <c r="J287" i="10" s="1"/>
  <c r="K287" i="10" s="1"/>
  <c r="I303" i="10"/>
  <c r="J303" i="10" s="1"/>
  <c r="K303" i="10" s="1"/>
  <c r="L315" i="10"/>
  <c r="G324" i="10"/>
  <c r="N324" i="10"/>
  <c r="O324" i="10" s="1"/>
  <c r="P324" i="10" s="1"/>
  <c r="N334" i="10"/>
  <c r="O334" i="10" s="1"/>
  <c r="P334" i="10" s="1"/>
  <c r="G334" i="10"/>
  <c r="N341" i="10"/>
  <c r="O341" i="10" s="1"/>
  <c r="P341" i="10" s="1"/>
  <c r="N357" i="10"/>
  <c r="O357" i="10" s="1"/>
  <c r="P357" i="10" s="1"/>
  <c r="G369" i="10"/>
  <c r="N371" i="10"/>
  <c r="O371" i="10" s="1"/>
  <c r="P371" i="10" s="1"/>
  <c r="G371" i="10"/>
  <c r="N374" i="10"/>
  <c r="O374" i="10" s="1"/>
  <c r="P374" i="10" s="1"/>
  <c r="F408" i="10" a="1"/>
  <c r="F408" i="10" s="1"/>
  <c r="N410" i="10"/>
  <c r="O410" i="10" s="1"/>
  <c r="P410" i="10" s="1"/>
  <c r="G420" i="10"/>
  <c r="N420" i="10"/>
  <c r="O420" i="10" s="1"/>
  <c r="P420" i="10" s="1"/>
  <c r="F464" i="10" a="1"/>
  <c r="F464" i="10" s="1"/>
  <c r="L471" i="10"/>
  <c r="F471" i="10" a="1"/>
  <c r="F471" i="10" s="1"/>
  <c r="F125" i="10" a="1"/>
  <c r="F125" i="10" s="1"/>
  <c r="L125" i="10"/>
  <c r="F175" i="10" a="1"/>
  <c r="F175" i="10" s="1"/>
  <c r="L175" i="10"/>
  <c r="I402" i="10"/>
  <c r="J402" i="10" s="1"/>
  <c r="K402" i="10" s="1"/>
  <c r="L402" i="10"/>
  <c r="I148" i="10"/>
  <c r="J148" i="10" s="1"/>
  <c r="K148" i="10" s="1"/>
  <c r="L218" i="10"/>
  <c r="G227" i="10"/>
  <c r="N227" i="10"/>
  <c r="O227" i="10" s="1"/>
  <c r="P227" i="10" s="1"/>
  <c r="L237" i="10"/>
  <c r="L264" i="10"/>
  <c r="L285" i="10"/>
  <c r="L294" i="10"/>
  <c r="L418" i="10"/>
  <c r="I418" i="10"/>
  <c r="J418" i="10" s="1"/>
  <c r="K418" i="10" s="1"/>
  <c r="F418" i="10" a="1"/>
  <c r="F418" i="10" s="1"/>
  <c r="F459" i="10" a="1"/>
  <c r="F459" i="10" s="1"/>
  <c r="L459" i="10"/>
  <c r="F483" i="10" a="1"/>
  <c r="F483" i="10" s="1"/>
  <c r="L483" i="10"/>
  <c r="L306" i="10"/>
  <c r="I306" i="10"/>
  <c r="J306" i="10" s="1"/>
  <c r="K306" i="10" s="1"/>
  <c r="G435" i="10"/>
  <c r="N435" i="10"/>
  <c r="O435" i="10" s="1"/>
  <c r="P435" i="10" s="1"/>
  <c r="N440" i="10"/>
  <c r="O440" i="10" s="1"/>
  <c r="P440" i="10" s="1"/>
  <c r="G440" i="10"/>
  <c r="N185" i="10"/>
  <c r="O185" i="10" s="1"/>
  <c r="P185" i="10" s="1"/>
  <c r="G185" i="10" s="1"/>
  <c r="F241" i="10" a="1"/>
  <c r="F241" i="10" s="1"/>
  <c r="I241" i="10"/>
  <c r="J241" i="10" s="1"/>
  <c r="K241" i="10" s="1"/>
  <c r="L259" i="10"/>
  <c r="F259" i="10" a="1"/>
  <c r="F259" i="10" s="1"/>
  <c r="L360" i="10"/>
  <c r="I360" i="10"/>
  <c r="J360" i="10" s="1"/>
  <c r="K360" i="10" s="1"/>
  <c r="G405" i="10"/>
  <c r="N405" i="10"/>
  <c r="O405" i="10" s="1"/>
  <c r="P405" i="10" s="1"/>
  <c r="L466" i="10"/>
  <c r="I466" i="10"/>
  <c r="J466" i="10" s="1"/>
  <c r="K466" i="10" s="1"/>
  <c r="G178" i="10"/>
  <c r="I198" i="10"/>
  <c r="J198" i="10" s="1"/>
  <c r="K198" i="10" s="1"/>
  <c r="L198" i="10"/>
  <c r="F198" i="10" a="1"/>
  <c r="F198" i="10" s="1"/>
  <c r="L375" i="10"/>
  <c r="I375" i="10"/>
  <c r="J375" i="10" s="1"/>
  <c r="K375" i="10" s="1"/>
  <c r="F375" i="10" a="1"/>
  <c r="F375" i="10" s="1"/>
  <c r="N400" i="10"/>
  <c r="O400" i="10" s="1"/>
  <c r="P400" i="10" s="1"/>
  <c r="G400" i="10"/>
  <c r="I462" i="10"/>
  <c r="J462" i="10" s="1"/>
  <c r="K462" i="10" s="1"/>
  <c r="F462" i="10" a="1"/>
  <c r="F462" i="10" s="1"/>
  <c r="F167" i="10" a="1"/>
  <c r="F167" i="10" s="1"/>
  <c r="F289" i="10" a="1"/>
  <c r="F289" i="10" s="1"/>
  <c r="F342" i="10" a="1"/>
  <c r="F342" i="10" s="1"/>
  <c r="F416" i="10" a="1"/>
  <c r="F416" i="10" s="1"/>
  <c r="I167" i="10"/>
  <c r="J167" i="10" s="1"/>
  <c r="K167" i="10" s="1"/>
  <c r="I182" i="10"/>
  <c r="J182" i="10" s="1"/>
  <c r="K182" i="10" s="1"/>
  <c r="I395" i="10"/>
  <c r="J395" i="10" s="1"/>
  <c r="K395" i="10" s="1"/>
  <c r="I468" i="10"/>
  <c r="J468" i="10" s="1"/>
  <c r="K468" i="10" s="1"/>
  <c r="L230" i="10"/>
  <c r="F230" i="10" a="1"/>
  <c r="F230" i="10" s="1"/>
  <c r="I230" i="10"/>
  <c r="J230" i="10" s="1"/>
  <c r="K230" i="10" s="1"/>
  <c r="I304" i="10"/>
  <c r="J304" i="10" s="1"/>
  <c r="K304" i="10" s="1"/>
  <c r="L304" i="10"/>
  <c r="F304" i="10" a="1"/>
  <c r="F304" i="10" s="1"/>
  <c r="N228" i="10"/>
  <c r="O228" i="10" s="1"/>
  <c r="P228" i="10" s="1"/>
  <c r="G228" i="10"/>
  <c r="G356" i="10"/>
  <c r="N356" i="10"/>
  <c r="O356" i="10" s="1"/>
  <c r="P356" i="10" s="1"/>
  <c r="F216" i="10" a="1"/>
  <c r="F216" i="10" s="1"/>
  <c r="L216" i="10"/>
  <c r="I216" i="10"/>
  <c r="J216" i="10" s="1"/>
  <c r="K216" i="10" s="1"/>
  <c r="I37" i="10"/>
  <c r="J37" i="10" s="1"/>
  <c r="K37" i="10" s="1"/>
  <c r="L37" i="10" s="1"/>
  <c r="F37" i="10" a="1"/>
  <c r="F37" i="10" s="1"/>
  <c r="D37" i="10" s="1"/>
  <c r="I92" i="10"/>
  <c r="J92" i="10" s="1"/>
  <c r="K92" i="10" s="1"/>
  <c r="L92" i="10"/>
  <c r="F92" i="10" a="1"/>
  <c r="F92" i="10" s="1"/>
  <c r="F51" i="10" a="1"/>
  <c r="F51" i="10" s="1"/>
  <c r="I51" i="10"/>
  <c r="J51" i="10" s="1"/>
  <c r="K51" i="10" s="1"/>
  <c r="N68" i="10"/>
  <c r="O68" i="10" s="1"/>
  <c r="P68" i="10" s="1"/>
  <c r="G68" i="10" s="1"/>
  <c r="F87" i="10" a="1"/>
  <c r="F87" i="10" s="1"/>
  <c r="I87" i="10"/>
  <c r="J87" i="10" s="1"/>
  <c r="K87" i="10" s="1"/>
  <c r="I390" i="10"/>
  <c r="J390" i="10" s="1"/>
  <c r="K390" i="10" s="1"/>
  <c r="F390" i="10" a="1"/>
  <c r="F390" i="10" s="1"/>
  <c r="L390" i="10"/>
  <c r="F39" i="10" a="1"/>
  <c r="F39" i="10" s="1"/>
  <c r="D39" i="10" s="1"/>
  <c r="N121" i="10"/>
  <c r="O121" i="10" s="1"/>
  <c r="P121" i="10" s="1"/>
  <c r="G121" i="10" s="1"/>
  <c r="I141" i="10"/>
  <c r="J141" i="10" s="1"/>
  <c r="K141" i="10" s="1"/>
  <c r="L141" i="10"/>
  <c r="F141" i="10" a="1"/>
  <c r="F141" i="10" s="1"/>
  <c r="I194" i="10"/>
  <c r="J194" i="10" s="1"/>
  <c r="K194" i="10" s="1"/>
  <c r="L194" i="10"/>
  <c r="F194" i="10" a="1"/>
  <c r="F194" i="10" s="1"/>
  <c r="G47" i="10"/>
  <c r="F126" i="10" a="1"/>
  <c r="F126" i="10" s="1"/>
  <c r="L126" i="10"/>
  <c r="I126" i="10"/>
  <c r="J126" i="10" s="1"/>
  <c r="K126" i="10" s="1"/>
  <c r="I128" i="10"/>
  <c r="J128" i="10" s="1"/>
  <c r="K128" i="10" s="1"/>
  <c r="F128" i="10" a="1"/>
  <c r="F128" i="10" s="1"/>
  <c r="F151" i="10" a="1"/>
  <c r="F151" i="10" s="1"/>
  <c r="I151" i="10"/>
  <c r="J151" i="10" s="1"/>
  <c r="K151" i="10" s="1"/>
  <c r="N161" i="10"/>
  <c r="O161" i="10" s="1"/>
  <c r="P161" i="10" s="1"/>
  <c r="G161" i="10" s="1"/>
  <c r="N55" i="10"/>
  <c r="O55" i="10" s="1"/>
  <c r="P55" i="10" s="1"/>
  <c r="G55" i="10" s="1"/>
  <c r="N179" i="10"/>
  <c r="O179" i="10" s="1"/>
  <c r="P179" i="10" s="1"/>
  <c r="G179" i="10" s="1"/>
  <c r="G216" i="10"/>
  <c r="G270" i="10"/>
  <c r="N270" i="10"/>
  <c r="O270" i="10" s="1"/>
  <c r="P270" i="10" s="1"/>
  <c r="F44" i="10" a="1"/>
  <c r="F44" i="10" s="1"/>
  <c r="L44" i="10"/>
  <c r="I44" i="10"/>
  <c r="J44" i="10" s="1"/>
  <c r="K44" i="10" s="1"/>
  <c r="I61" i="10"/>
  <c r="J61" i="10" s="1"/>
  <c r="K61" i="10" s="1"/>
  <c r="F61" i="10" a="1"/>
  <c r="F61" i="10" s="1"/>
  <c r="N85" i="10"/>
  <c r="O85" i="10" s="1"/>
  <c r="P85" i="10" s="1"/>
  <c r="G85" i="10" s="1"/>
  <c r="N141" i="10"/>
  <c r="O141" i="10" s="1"/>
  <c r="P141" i="10" s="1"/>
  <c r="G141" i="10" s="1"/>
  <c r="N157" i="10"/>
  <c r="O157" i="10" s="1"/>
  <c r="P157" i="10" s="1"/>
  <c r="G157" i="10" s="1"/>
  <c r="L190" i="10"/>
  <c r="I190" i="10"/>
  <c r="J190" i="10" s="1"/>
  <c r="K190" i="10" s="1"/>
  <c r="F190" i="10" a="1"/>
  <c r="F190" i="10" s="1"/>
  <c r="F192" i="10" a="1"/>
  <c r="F192" i="10" s="1"/>
  <c r="L192" i="10"/>
  <c r="I192" i="10"/>
  <c r="J192" i="10" s="1"/>
  <c r="K192" i="10" s="1"/>
  <c r="F278" i="10" a="1"/>
  <c r="F278" i="10" s="1"/>
  <c r="I278" i="10"/>
  <c r="J278" i="10" s="1"/>
  <c r="K278" i="10" s="1"/>
  <c r="L124" i="10"/>
  <c r="I124" i="10"/>
  <c r="J124" i="10" s="1"/>
  <c r="K124" i="10" s="1"/>
  <c r="F124" i="10" a="1"/>
  <c r="F124" i="10" s="1"/>
  <c r="G423" i="10"/>
  <c r="N423" i="10"/>
  <c r="O423" i="10" s="1"/>
  <c r="P423" i="10" s="1"/>
  <c r="I486" i="10"/>
  <c r="J486" i="10" s="1"/>
  <c r="K486" i="10" s="1"/>
  <c r="L486" i="10"/>
  <c r="F486" i="10" a="1"/>
  <c r="F486" i="10" s="1"/>
  <c r="I54" i="10"/>
  <c r="J54" i="10" s="1"/>
  <c r="K54" i="10" s="1"/>
  <c r="L54" i="10"/>
  <c r="F54" i="10" a="1"/>
  <c r="F54" i="10" s="1"/>
  <c r="N274" i="10"/>
  <c r="O274" i="10" s="1"/>
  <c r="P274" i="10" s="1"/>
  <c r="G274" i="10"/>
  <c r="G105" i="10"/>
  <c r="F158" i="10" a="1"/>
  <c r="F158" i="10" s="1"/>
  <c r="L158" i="10"/>
  <c r="I158" i="10"/>
  <c r="J158" i="10" s="1"/>
  <c r="K158" i="10" s="1"/>
  <c r="L188" i="10"/>
  <c r="F188" i="10" a="1"/>
  <c r="F188" i="10" s="1"/>
  <c r="I188" i="10"/>
  <c r="J188" i="10" s="1"/>
  <c r="K188" i="10" s="1"/>
  <c r="N209" i="10"/>
  <c r="O209" i="10" s="1"/>
  <c r="P209" i="10" s="1"/>
  <c r="G209" i="10" s="1"/>
  <c r="N213" i="10"/>
  <c r="O213" i="10" s="1"/>
  <c r="P213" i="10" s="1"/>
  <c r="G213" i="10" s="1"/>
  <c r="N419" i="10"/>
  <c r="O419" i="10" s="1"/>
  <c r="P419" i="10" s="1"/>
  <c r="G419" i="10"/>
  <c r="N40" i="10"/>
  <c r="O40" i="10" s="1"/>
  <c r="P40" i="10" s="1"/>
  <c r="G40" i="10" s="1"/>
  <c r="G44" i="10"/>
  <c r="L67" i="10"/>
  <c r="I71" i="10"/>
  <c r="J71" i="10" s="1"/>
  <c r="K71" i="10" s="1"/>
  <c r="F71" i="10" a="1"/>
  <c r="F71" i="10" s="1"/>
  <c r="N97" i="10"/>
  <c r="O97" i="10" s="1"/>
  <c r="P97" i="10" s="1"/>
  <c r="G97" i="10" s="1"/>
  <c r="F118" i="10" a="1"/>
  <c r="F118" i="10" s="1"/>
  <c r="L118" i="10"/>
  <c r="I118" i="10"/>
  <c r="J118" i="10" s="1"/>
  <c r="K118" i="10" s="1"/>
  <c r="N139" i="10"/>
  <c r="O139" i="10" s="1"/>
  <c r="P139" i="10" s="1"/>
  <c r="G139" i="10" s="1"/>
  <c r="N243" i="10"/>
  <c r="O243" i="10" s="1"/>
  <c r="P243" i="10" s="1"/>
  <c r="G243" i="10"/>
  <c r="I325" i="10"/>
  <c r="J325" i="10" s="1"/>
  <c r="K325" i="10" s="1"/>
  <c r="L325" i="10"/>
  <c r="F325" i="10" a="1"/>
  <c r="F325" i="10" s="1"/>
  <c r="L82" i="10"/>
  <c r="I82" i="10"/>
  <c r="J82" i="10" s="1"/>
  <c r="K82" i="10" s="1"/>
  <c r="F82" i="10" a="1"/>
  <c r="F82" i="10" s="1"/>
  <c r="N95" i="10"/>
  <c r="O95" i="10" s="1"/>
  <c r="P95" i="10" s="1"/>
  <c r="G95" i="10" s="1"/>
  <c r="I144" i="10"/>
  <c r="J144" i="10" s="1"/>
  <c r="K144" i="10" s="1"/>
  <c r="F144" i="10" a="1"/>
  <c r="F144" i="10" s="1"/>
  <c r="N146" i="10"/>
  <c r="O146" i="10" s="1"/>
  <c r="P146" i="10" s="1"/>
  <c r="G146" i="10" s="1"/>
  <c r="G166" i="10"/>
  <c r="G297" i="10"/>
  <c r="N297" i="10"/>
  <c r="O297" i="10" s="1"/>
  <c r="P297" i="10" s="1"/>
  <c r="L299" i="10"/>
  <c r="F299" i="10" a="1"/>
  <c r="F299" i="10" s="1"/>
  <c r="N31" i="10"/>
  <c r="O31" i="10" s="1"/>
  <c r="P31" i="10" s="1"/>
  <c r="G31" i="10" s="1"/>
  <c r="F38" i="10" a="1"/>
  <c r="F38" i="10" s="1"/>
  <c r="D38" i="10" s="1"/>
  <c r="F41" i="10" a="1"/>
  <c r="F41" i="10" s="1"/>
  <c r="N52" i="10"/>
  <c r="O52" i="10" s="1"/>
  <c r="P52" i="10" s="1"/>
  <c r="G52" i="10" s="1"/>
  <c r="F116" i="10" a="1"/>
  <c r="F116" i="10" s="1"/>
  <c r="I116" i="10"/>
  <c r="J116" i="10" s="1"/>
  <c r="K116" i="10" s="1"/>
  <c r="N164" i="10"/>
  <c r="O164" i="10" s="1"/>
  <c r="P164" i="10" s="1"/>
  <c r="G164" i="10" s="1"/>
  <c r="I267" i="10"/>
  <c r="J267" i="10" s="1"/>
  <c r="K267" i="10" s="1"/>
  <c r="F267" i="10" a="1"/>
  <c r="F267" i="10" s="1"/>
  <c r="L267" i="10"/>
  <c r="G460" i="10"/>
  <c r="N460" i="10"/>
  <c r="O460" i="10" s="1"/>
  <c r="P460" i="10" s="1"/>
  <c r="I30" i="10"/>
  <c r="J30" i="10" s="1"/>
  <c r="K30" i="10" s="1"/>
  <c r="L30" i="10" s="1"/>
  <c r="F30" i="10" a="1"/>
  <c r="F30" i="10" s="1"/>
  <c r="D30" i="10" s="1"/>
  <c r="G37" i="10"/>
  <c r="N129" i="10"/>
  <c r="O129" i="10" s="1"/>
  <c r="P129" i="10" s="1"/>
  <c r="G129" i="10" s="1"/>
  <c r="G54" i="10"/>
  <c r="F108" i="10" a="1"/>
  <c r="F108" i="10" s="1"/>
  <c r="L108" i="10"/>
  <c r="I108" i="10"/>
  <c r="J108" i="10" s="1"/>
  <c r="K108" i="10" s="1"/>
  <c r="N152" i="10"/>
  <c r="O152" i="10" s="1"/>
  <c r="P152" i="10" s="1"/>
  <c r="G152" i="10" s="1"/>
  <c r="I183" i="10"/>
  <c r="J183" i="10" s="1"/>
  <c r="K183" i="10" s="1"/>
  <c r="L183" i="10"/>
  <c r="F183" i="10" a="1"/>
  <c r="F183" i="10" s="1"/>
  <c r="L238" i="10"/>
  <c r="F238" i="10" a="1"/>
  <c r="F238" i="10" s="1"/>
  <c r="I238" i="10"/>
  <c r="J238" i="10" s="1"/>
  <c r="K238" i="10" s="1"/>
  <c r="N376" i="10"/>
  <c r="O376" i="10" s="1"/>
  <c r="P376" i="10" s="1"/>
  <c r="G376" i="10"/>
  <c r="N177" i="10"/>
  <c r="O177" i="10" s="1"/>
  <c r="P177" i="10" s="1"/>
  <c r="G177" i="10" s="1"/>
  <c r="L254" i="10"/>
  <c r="I254" i="10"/>
  <c r="J254" i="10" s="1"/>
  <c r="K254" i="10" s="1"/>
  <c r="F254" i="10" a="1"/>
  <c r="F254" i="10" s="1"/>
  <c r="N360" i="10"/>
  <c r="O360" i="10" s="1"/>
  <c r="P360" i="10" s="1"/>
  <c r="G360" i="10"/>
  <c r="F33" i="10" a="1"/>
  <c r="F33" i="10" s="1"/>
  <c r="D33" i="10" s="1"/>
  <c r="N113" i="10"/>
  <c r="O113" i="10" s="1"/>
  <c r="P113" i="10" s="1"/>
  <c r="G113" i="10" s="1"/>
  <c r="G126" i="10"/>
  <c r="I227" i="10"/>
  <c r="J227" i="10" s="1"/>
  <c r="K227" i="10" s="1"/>
  <c r="F227" i="10" a="1"/>
  <c r="F227" i="10" s="1"/>
  <c r="G302" i="10"/>
  <c r="N302" i="10"/>
  <c r="O302" i="10" s="1"/>
  <c r="P302" i="10" s="1"/>
  <c r="F32" i="10" a="1"/>
  <c r="F32" i="10" s="1"/>
  <c r="D32" i="10" s="1"/>
  <c r="I58" i="10"/>
  <c r="J58" i="10" s="1"/>
  <c r="K58" i="10" s="1"/>
  <c r="F58" i="10" a="1"/>
  <c r="F58" i="10" s="1"/>
  <c r="N62" i="10"/>
  <c r="O62" i="10" s="1"/>
  <c r="P62" i="10" s="1"/>
  <c r="G62" i="10" s="1"/>
  <c r="I76" i="10"/>
  <c r="J76" i="10" s="1"/>
  <c r="K76" i="10" s="1"/>
  <c r="F76" i="10" a="1"/>
  <c r="F76" i="10" s="1"/>
  <c r="N80" i="10"/>
  <c r="O80" i="10" s="1"/>
  <c r="P80" i="10" s="1"/>
  <c r="G80" i="10"/>
  <c r="G154" i="10"/>
  <c r="N197" i="10"/>
  <c r="O197" i="10" s="1"/>
  <c r="P197" i="10" s="1"/>
  <c r="G197" i="10" s="1"/>
  <c r="N236" i="10"/>
  <c r="O236" i="10" s="1"/>
  <c r="P236" i="10" s="1"/>
  <c r="G236" i="10"/>
  <c r="N74" i="10"/>
  <c r="O74" i="10" s="1"/>
  <c r="P74" i="10" s="1"/>
  <c r="G74" i="10" s="1"/>
  <c r="F257" i="10" a="1"/>
  <c r="F257" i="10" s="1"/>
  <c r="I257" i="10"/>
  <c r="J257" i="10" s="1"/>
  <c r="K257" i="10" s="1"/>
  <c r="I261" i="10"/>
  <c r="J261" i="10" s="1"/>
  <c r="K261" i="10" s="1"/>
  <c r="F261" i="10" a="1"/>
  <c r="F261" i="10" s="1"/>
  <c r="N48" i="10"/>
  <c r="O48" i="10" s="1"/>
  <c r="P48" i="10" s="1"/>
  <c r="G48" i="10" s="1"/>
  <c r="L84" i="10"/>
  <c r="I84" i="10"/>
  <c r="J84" i="10" s="1"/>
  <c r="K84" i="10" s="1"/>
  <c r="I293" i="10"/>
  <c r="J293" i="10" s="1"/>
  <c r="K293" i="10" s="1"/>
  <c r="F293" i="10" a="1"/>
  <c r="F293" i="10" s="1"/>
  <c r="N464" i="10"/>
  <c r="O464" i="10" s="1"/>
  <c r="P464" i="10" s="1"/>
  <c r="G464" i="10"/>
  <c r="I34" i="10"/>
  <c r="J34" i="10" s="1"/>
  <c r="K34" i="10" s="1"/>
  <c r="L34" i="10" s="1"/>
  <c r="F34" i="10" a="1"/>
  <c r="F34" i="10" s="1"/>
  <c r="D34" i="10" s="1"/>
  <c r="I100" i="10"/>
  <c r="J100" i="10" s="1"/>
  <c r="K100" i="10" s="1"/>
  <c r="F100" i="10" a="1"/>
  <c r="F100" i="10" s="1"/>
  <c r="N136" i="10"/>
  <c r="O136" i="10" s="1"/>
  <c r="P136" i="10" s="1"/>
  <c r="G136" i="10" s="1"/>
  <c r="N171" i="10"/>
  <c r="O171" i="10" s="1"/>
  <c r="P171" i="10" s="1"/>
  <c r="G171" i="10" s="1"/>
  <c r="F232" i="10" a="1"/>
  <c r="F232" i="10" s="1"/>
  <c r="L232" i="10"/>
  <c r="I232" i="10"/>
  <c r="J232" i="10" s="1"/>
  <c r="K232" i="10" s="1"/>
  <c r="F426" i="10" a="1"/>
  <c r="F426" i="10" s="1"/>
  <c r="I426" i="10"/>
  <c r="J426" i="10" s="1"/>
  <c r="K426" i="10" s="1"/>
  <c r="G428" i="10"/>
  <c r="N428" i="10"/>
  <c r="O428" i="10" s="1"/>
  <c r="P428" i="10" s="1"/>
  <c r="F435" i="10" a="1"/>
  <c r="F435" i="10" s="1"/>
  <c r="I435" i="10"/>
  <c r="J435" i="10" s="1"/>
  <c r="K435" i="10" s="1"/>
  <c r="L435" i="10"/>
  <c r="I446" i="10"/>
  <c r="J446" i="10" s="1"/>
  <c r="K446" i="10" s="1"/>
  <c r="F446" i="10" a="1"/>
  <c r="F446" i="10" s="1"/>
  <c r="L446" i="10"/>
  <c r="G61" i="10"/>
  <c r="G79" i="10"/>
  <c r="G46" i="10"/>
  <c r="N133" i="10"/>
  <c r="O133" i="10" s="1"/>
  <c r="P133" i="10" s="1"/>
  <c r="G133" i="10" s="1"/>
  <c r="G176" i="10"/>
  <c r="I235" i="10"/>
  <c r="J235" i="10" s="1"/>
  <c r="K235" i="10" s="1"/>
  <c r="L235" i="10"/>
  <c r="F235" i="10" a="1"/>
  <c r="F235" i="10" s="1"/>
  <c r="G311" i="10"/>
  <c r="N311" i="10"/>
  <c r="O311" i="10" s="1"/>
  <c r="P311" i="10" s="1"/>
  <c r="L313" i="10"/>
  <c r="F313" i="10" a="1"/>
  <c r="F313" i="10" s="1"/>
  <c r="G381" i="10"/>
  <c r="N381" i="10"/>
  <c r="O381" i="10" s="1"/>
  <c r="P381" i="10" s="1"/>
  <c r="I438" i="10"/>
  <c r="J438" i="10" s="1"/>
  <c r="K438" i="10" s="1"/>
  <c r="F438" i="10" a="1"/>
  <c r="F438" i="10" s="1"/>
  <c r="I482" i="10"/>
  <c r="J482" i="10" s="1"/>
  <c r="K482" i="10" s="1"/>
  <c r="L482" i="10"/>
  <c r="G484" i="10"/>
  <c r="N484" i="10"/>
  <c r="O484" i="10" s="1"/>
  <c r="P484" i="10" s="1"/>
  <c r="I29" i="10"/>
  <c r="J29" i="10" s="1"/>
  <c r="K29" i="10" s="1"/>
  <c r="F29" i="10" a="1"/>
  <c r="F29" i="10" s="1"/>
  <c r="F36" i="10" a="1"/>
  <c r="F36" i="10" s="1"/>
  <c r="D36" i="10" s="1"/>
  <c r="L135" i="10"/>
  <c r="I135" i="10"/>
  <c r="J135" i="10" s="1"/>
  <c r="K135" i="10" s="1"/>
  <c r="F135" i="10" a="1"/>
  <c r="F135" i="10" s="1"/>
  <c r="G87" i="10"/>
  <c r="L180" i="10"/>
  <c r="I180" i="10"/>
  <c r="J180" i="10" s="1"/>
  <c r="K180" i="10" s="1"/>
  <c r="G406" i="10"/>
  <c r="N406" i="10"/>
  <c r="O406" i="10" s="1"/>
  <c r="P406" i="10" s="1"/>
  <c r="I422" i="10"/>
  <c r="J422" i="10" s="1"/>
  <c r="K422" i="10" s="1"/>
  <c r="F422" i="10" a="1"/>
  <c r="F422" i="10" s="1"/>
  <c r="F145" i="10" a="1"/>
  <c r="F145" i="10" s="1"/>
  <c r="I145" i="10"/>
  <c r="J145" i="10" s="1"/>
  <c r="K145" i="10" s="1"/>
  <c r="F170" i="10" a="1"/>
  <c r="F170" i="10" s="1"/>
  <c r="I170" i="10"/>
  <c r="J170" i="10" s="1"/>
  <c r="K170" i="10" s="1"/>
  <c r="F31" i="10" a="1"/>
  <c r="F31" i="10" s="1"/>
  <c r="D31" i="10" s="1"/>
  <c r="G73" i="10"/>
  <c r="N220" i="10"/>
  <c r="O220" i="10" s="1"/>
  <c r="P220" i="10" s="1"/>
  <c r="G220" i="10" s="1"/>
  <c r="I242" i="10"/>
  <c r="J242" i="10" s="1"/>
  <c r="K242" i="10" s="1"/>
  <c r="F242" i="10" a="1"/>
  <c r="F242" i="10" s="1"/>
  <c r="F249" i="10" a="1"/>
  <c r="F249" i="10" s="1"/>
  <c r="I249" i="10"/>
  <c r="J249" i="10" s="1"/>
  <c r="K249" i="10" s="1"/>
  <c r="L269" i="10"/>
  <c r="F269" i="10" a="1"/>
  <c r="F269" i="10" s="1"/>
  <c r="F279" i="10" a="1"/>
  <c r="F279" i="10" s="1"/>
  <c r="I279" i="10"/>
  <c r="J279" i="10" s="1"/>
  <c r="K279" i="10" s="1"/>
  <c r="L279" i="10"/>
  <c r="I365" i="10"/>
  <c r="J365" i="10" s="1"/>
  <c r="K365" i="10" s="1"/>
  <c r="F365" i="10" a="1"/>
  <c r="F365" i="10" s="1"/>
  <c r="I470" i="10"/>
  <c r="J470" i="10" s="1"/>
  <c r="K470" i="10" s="1"/>
  <c r="L470" i="10"/>
  <c r="F470" i="10" a="1"/>
  <c r="F470" i="10" s="1"/>
  <c r="G36" i="10"/>
  <c r="I45" i="10"/>
  <c r="J45" i="10" s="1"/>
  <c r="K45" i="10" s="1"/>
  <c r="F45" i="10" a="1"/>
  <c r="F45" i="10" s="1"/>
  <c r="G53" i="10"/>
  <c r="I95" i="10"/>
  <c r="J95" i="10" s="1"/>
  <c r="K95" i="10" s="1"/>
  <c r="L101" i="10"/>
  <c r="I101" i="10"/>
  <c r="J101" i="10" s="1"/>
  <c r="K101" i="10" s="1"/>
  <c r="I103" i="10"/>
  <c r="J103" i="10" s="1"/>
  <c r="K103" i="10" s="1"/>
  <c r="L117" i="10"/>
  <c r="N155" i="10"/>
  <c r="O155" i="10" s="1"/>
  <c r="P155" i="10" s="1"/>
  <c r="G155" i="10" s="1"/>
  <c r="I189" i="10"/>
  <c r="J189" i="10" s="1"/>
  <c r="K189" i="10" s="1"/>
  <c r="F189" i="10" a="1"/>
  <c r="F189" i="10" s="1"/>
  <c r="L222" i="10"/>
  <c r="F222" i="10" a="1"/>
  <c r="F222" i="10" s="1"/>
  <c r="F233" i="10" a="1"/>
  <c r="F233" i="10" s="1"/>
  <c r="I233" i="10"/>
  <c r="J233" i="10" s="1"/>
  <c r="K233" i="10" s="1"/>
  <c r="F260" i="10" a="1"/>
  <c r="F260" i="10" s="1"/>
  <c r="L260" i="10"/>
  <c r="I260" i="10"/>
  <c r="J260" i="10" s="1"/>
  <c r="K260" i="10" s="1"/>
  <c r="L281" i="10"/>
  <c r="F281" i="10" a="1"/>
  <c r="F281" i="10" s="1"/>
  <c r="F363" i="10" a="1"/>
  <c r="F363" i="10" s="1"/>
  <c r="I363" i="10"/>
  <c r="J363" i="10" s="1"/>
  <c r="K363" i="10" s="1"/>
  <c r="I53" i="10"/>
  <c r="J53" i="10" s="1"/>
  <c r="K53" i="10" s="1"/>
  <c r="F53" i="10" a="1"/>
  <c r="F53" i="10" s="1"/>
  <c r="G151" i="10"/>
  <c r="N173" i="10"/>
  <c r="O173" i="10" s="1"/>
  <c r="P173" i="10" s="1"/>
  <c r="G173" i="10"/>
  <c r="G183" i="10"/>
  <c r="G271" i="10"/>
  <c r="N271" i="10"/>
  <c r="O271" i="10" s="1"/>
  <c r="P271" i="10" s="1"/>
  <c r="N314" i="10"/>
  <c r="O314" i="10" s="1"/>
  <c r="P314" i="10" s="1"/>
  <c r="G314" i="10"/>
  <c r="N323" i="10"/>
  <c r="O323" i="10" s="1"/>
  <c r="P323" i="10" s="1"/>
  <c r="G323" i="10"/>
  <c r="G67" i="10"/>
  <c r="N201" i="10"/>
  <c r="O201" i="10" s="1"/>
  <c r="P201" i="10" s="1"/>
  <c r="G201" i="10" s="1"/>
  <c r="G288" i="10"/>
  <c r="N288" i="10"/>
  <c r="O288" i="10" s="1"/>
  <c r="P288" i="10" s="1"/>
  <c r="N338" i="10"/>
  <c r="O338" i="10" s="1"/>
  <c r="P338" i="10" s="1"/>
  <c r="G338" i="10"/>
  <c r="N408" i="10"/>
  <c r="O408" i="10" s="1"/>
  <c r="P408" i="10" s="1"/>
  <c r="G408" i="10"/>
  <c r="F484" i="10" a="1"/>
  <c r="F484" i="10" s="1"/>
  <c r="I484" i="10"/>
  <c r="J484" i="10" s="1"/>
  <c r="K484" i="10" s="1"/>
  <c r="F40" i="10" a="1"/>
  <c r="F40" i="10" s="1"/>
  <c r="D40" i="10" s="1"/>
  <c r="G60" i="10"/>
  <c r="L129" i="10"/>
  <c r="F129" i="10" a="1"/>
  <c r="F129" i="10" s="1"/>
  <c r="G145" i="10"/>
  <c r="G170" i="10"/>
  <c r="L184" i="10"/>
  <c r="I184" i="10"/>
  <c r="J184" i="10" s="1"/>
  <c r="K184" i="10" s="1"/>
  <c r="G217" i="10"/>
  <c r="F224" i="10" a="1"/>
  <c r="F224" i="10" s="1"/>
  <c r="I224" i="10"/>
  <c r="J224" i="10" s="1"/>
  <c r="K224" i="10" s="1"/>
  <c r="N430" i="10"/>
  <c r="O430" i="10" s="1"/>
  <c r="P430" i="10" s="1"/>
  <c r="G430" i="10"/>
  <c r="F476" i="10" a="1"/>
  <c r="F476" i="10" s="1"/>
  <c r="I476" i="10"/>
  <c r="J476" i="10" s="1"/>
  <c r="K476" i="10" s="1"/>
  <c r="L476" i="10"/>
  <c r="G29" i="10"/>
  <c r="G82" i="10"/>
  <c r="G109" i="10"/>
  <c r="G125" i="10"/>
  <c r="N127" i="10"/>
  <c r="O127" i="10" s="1"/>
  <c r="P127" i="10" s="1"/>
  <c r="G127" i="10" s="1"/>
  <c r="G147" i="10"/>
  <c r="N189" i="10"/>
  <c r="O189" i="10" s="1"/>
  <c r="P189" i="10" s="1"/>
  <c r="G189" i="10"/>
  <c r="F200" i="10" a="1"/>
  <c r="F200" i="10" s="1"/>
  <c r="I200" i="10"/>
  <c r="J200" i="10" s="1"/>
  <c r="K200" i="10" s="1"/>
  <c r="L246" i="10"/>
  <c r="F246" i="10" a="1"/>
  <c r="F246" i="10" s="1"/>
  <c r="I246" i="10"/>
  <c r="J246" i="10" s="1"/>
  <c r="K246" i="10" s="1"/>
  <c r="N264" i="10"/>
  <c r="O264" i="10" s="1"/>
  <c r="P264" i="10" s="1"/>
  <c r="G264" i="10"/>
  <c r="L276" i="10"/>
  <c r="I276" i="10"/>
  <c r="J276" i="10" s="1"/>
  <c r="K276" i="10" s="1"/>
  <c r="F276" i="10" a="1"/>
  <c r="F276" i="10" s="1"/>
  <c r="G296" i="10"/>
  <c r="N296" i="10"/>
  <c r="O296" i="10" s="1"/>
  <c r="P296" i="10" s="1"/>
  <c r="N459" i="10"/>
  <c r="O459" i="10" s="1"/>
  <c r="P459" i="10" s="1"/>
  <c r="G459" i="10"/>
  <c r="N472" i="10"/>
  <c r="O472" i="10" s="1"/>
  <c r="P472" i="10" s="1"/>
  <c r="G472" i="10"/>
  <c r="I88" i="10"/>
  <c r="J88" i="10" s="1"/>
  <c r="K88" i="10" s="1"/>
  <c r="F88" i="10" a="1"/>
  <c r="F88" i="10" s="1"/>
  <c r="G96" i="10"/>
  <c r="N142" i="10"/>
  <c r="O142" i="10" s="1"/>
  <c r="P142" i="10" s="1"/>
  <c r="G142" i="10" s="1"/>
  <c r="N167" i="10"/>
  <c r="O167" i="10" s="1"/>
  <c r="P167" i="10" s="1"/>
  <c r="G167" i="10"/>
  <c r="I202" i="10"/>
  <c r="J202" i="10" s="1"/>
  <c r="K202" i="10" s="1"/>
  <c r="F202" i="10" a="1"/>
  <c r="F202" i="10" s="1"/>
  <c r="N205" i="10"/>
  <c r="O205" i="10" s="1"/>
  <c r="P205" i="10" s="1"/>
  <c r="G205" i="10" s="1"/>
  <c r="I219" i="10"/>
  <c r="J219" i="10" s="1"/>
  <c r="K219" i="10" s="1"/>
  <c r="F219" i="10" a="1"/>
  <c r="F219" i="10" s="1"/>
  <c r="N344" i="10"/>
  <c r="O344" i="10" s="1"/>
  <c r="P344" i="10" s="1"/>
  <c r="G344" i="10"/>
  <c r="G373" i="10"/>
  <c r="N373" i="10"/>
  <c r="O373" i="10" s="1"/>
  <c r="P373" i="10" s="1"/>
  <c r="G391" i="10"/>
  <c r="N391" i="10"/>
  <c r="O391" i="10" s="1"/>
  <c r="P391" i="10" s="1"/>
  <c r="F393" i="10" a="1"/>
  <c r="F393" i="10" s="1"/>
  <c r="I393" i="10"/>
  <c r="J393" i="10" s="1"/>
  <c r="K393" i="10" s="1"/>
  <c r="I430" i="10"/>
  <c r="J430" i="10" s="1"/>
  <c r="K430" i="10" s="1"/>
  <c r="L430" i="10"/>
  <c r="F430" i="10" a="1"/>
  <c r="F430" i="10" s="1"/>
  <c r="G38" i="10"/>
  <c r="G45" i="10"/>
  <c r="L74" i="10"/>
  <c r="I74" i="10"/>
  <c r="J74" i="10" s="1"/>
  <c r="K74" i="10" s="1"/>
  <c r="G78" i="10"/>
  <c r="N83" i="10"/>
  <c r="O83" i="10" s="1"/>
  <c r="P83" i="10" s="1"/>
  <c r="G83" i="10" s="1"/>
  <c r="L113" i="10"/>
  <c r="F113" i="10" a="1"/>
  <c r="F113" i="10" s="1"/>
  <c r="N122" i="10"/>
  <c r="O122" i="10" s="1"/>
  <c r="P122" i="10" s="1"/>
  <c r="G122" i="10" s="1"/>
  <c r="L132" i="10"/>
  <c r="F132" i="10" a="1"/>
  <c r="F132" i="10" s="1"/>
  <c r="I134" i="10"/>
  <c r="J134" i="10" s="1"/>
  <c r="K134" i="10" s="1"/>
  <c r="F134" i="10" a="1"/>
  <c r="F134" i="10" s="1"/>
  <c r="F139" i="10" a="1"/>
  <c r="F139" i="10" s="1"/>
  <c r="I139" i="10"/>
  <c r="J139" i="10" s="1"/>
  <c r="K139" i="10" s="1"/>
  <c r="L164" i="10"/>
  <c r="F164" i="10" a="1"/>
  <c r="F164" i="10" s="1"/>
  <c r="I164" i="10"/>
  <c r="J164" i="10" s="1"/>
  <c r="K164" i="10" s="1"/>
  <c r="F310" i="10" a="1"/>
  <c r="F310" i="10" s="1"/>
  <c r="I310" i="10"/>
  <c r="J310" i="10" s="1"/>
  <c r="K310" i="10" s="1"/>
  <c r="F328" i="10" a="1"/>
  <c r="F328" i="10" s="1"/>
  <c r="I328" i="10"/>
  <c r="J328" i="10" s="1"/>
  <c r="K328" i="10" s="1"/>
  <c r="F339" i="10" a="1"/>
  <c r="F339" i="10" s="1"/>
  <c r="I339" i="10"/>
  <c r="J339" i="10" s="1"/>
  <c r="K339" i="10" s="1"/>
  <c r="F369" i="10" a="1"/>
  <c r="F369" i="10" s="1"/>
  <c r="L369" i="10"/>
  <c r="G330" i="10"/>
  <c r="N330" i="10"/>
  <c r="O330" i="10" s="1"/>
  <c r="P330" i="10" s="1"/>
  <c r="N351" i="10"/>
  <c r="O351" i="10" s="1"/>
  <c r="P351" i="10" s="1"/>
  <c r="G351" i="10"/>
  <c r="F452" i="10" a="1"/>
  <c r="F452" i="10" s="1"/>
  <c r="I452" i="10"/>
  <c r="J452" i="10" s="1"/>
  <c r="K452" i="10" s="1"/>
  <c r="L73" i="10"/>
  <c r="F73" i="10" a="1"/>
  <c r="F73" i="10" s="1"/>
  <c r="F133" i="10" a="1"/>
  <c r="F133" i="10" s="1"/>
  <c r="I133" i="10"/>
  <c r="J133" i="10" s="1"/>
  <c r="K133" i="10" s="1"/>
  <c r="N148" i="10"/>
  <c r="O148" i="10" s="1"/>
  <c r="P148" i="10" s="1"/>
  <c r="G148" i="10"/>
  <c r="G225" i="10"/>
  <c r="N225" i="10"/>
  <c r="O225" i="10" s="1"/>
  <c r="P225" i="10" s="1"/>
  <c r="G234" i="10"/>
  <c r="N234" i="10"/>
  <c r="O234" i="10" s="1"/>
  <c r="P234" i="10" s="1"/>
  <c r="N267" i="10"/>
  <c r="O267" i="10" s="1"/>
  <c r="P267" i="10" s="1"/>
  <c r="G267" i="10"/>
  <c r="F347" i="10" a="1"/>
  <c r="F347" i="10" s="1"/>
  <c r="I347" i="10"/>
  <c r="J347" i="10" s="1"/>
  <c r="K347" i="10" s="1"/>
  <c r="I353" i="10"/>
  <c r="J353" i="10" s="1"/>
  <c r="K353" i="10" s="1"/>
  <c r="F353" i="10" a="1"/>
  <c r="F353" i="10" s="1"/>
  <c r="F420" i="10" a="1"/>
  <c r="F420" i="10" s="1"/>
  <c r="I420" i="10"/>
  <c r="J420" i="10" s="1"/>
  <c r="K420" i="10" s="1"/>
  <c r="L420" i="10"/>
  <c r="F444" i="10" a="1"/>
  <c r="F444" i="10" s="1"/>
  <c r="I444" i="10"/>
  <c r="J444" i="10" s="1"/>
  <c r="K444" i="10" s="1"/>
  <c r="L444" i="10"/>
  <c r="N488" i="10"/>
  <c r="O488" i="10" s="1"/>
  <c r="P488" i="10" s="1"/>
  <c r="G488" i="10"/>
  <c r="G158" i="10"/>
  <c r="L178" i="10"/>
  <c r="I178" i="10"/>
  <c r="J178" i="10" s="1"/>
  <c r="K178" i="10" s="1"/>
  <c r="G194" i="10"/>
  <c r="L410" i="10"/>
  <c r="F410" i="10" a="1"/>
  <c r="F410" i="10" s="1"/>
  <c r="N416" i="10"/>
  <c r="O416" i="10" s="1"/>
  <c r="P416" i="10" s="1"/>
  <c r="G416" i="10"/>
  <c r="G30" i="10"/>
  <c r="I96" i="10"/>
  <c r="J96" i="10" s="1"/>
  <c r="K96" i="10" s="1"/>
  <c r="F96" i="10" a="1"/>
  <c r="F96" i="10" s="1"/>
  <c r="I104" i="10"/>
  <c r="J104" i="10" s="1"/>
  <c r="K104" i="10" s="1"/>
  <c r="F104" i="10" a="1"/>
  <c r="F104" i="10" s="1"/>
  <c r="I377" i="10"/>
  <c r="J377" i="10" s="1"/>
  <c r="K377" i="10" s="1"/>
  <c r="L377" i="10"/>
  <c r="F377" i="10" a="1"/>
  <c r="F377" i="10" s="1"/>
  <c r="F35" i="10" a="1"/>
  <c r="F35" i="10" s="1"/>
  <c r="D35" i="10" s="1"/>
  <c r="G88" i="10"/>
  <c r="G110" i="10"/>
  <c r="G117" i="10"/>
  <c r="N119" i="10"/>
  <c r="O119" i="10" s="1"/>
  <c r="P119" i="10" s="1"/>
  <c r="G119" i="10" s="1"/>
  <c r="L121" i="10"/>
  <c r="F121" i="10" a="1"/>
  <c r="F121" i="10" s="1"/>
  <c r="G182" i="10"/>
  <c r="G202" i="10"/>
  <c r="I211" i="10"/>
  <c r="J211" i="10" s="1"/>
  <c r="K211" i="10" s="1"/>
  <c r="F211" i="10" a="1"/>
  <c r="F211" i="10" s="1"/>
  <c r="G262" i="10"/>
  <c r="N262" i="10"/>
  <c r="O262" i="10" s="1"/>
  <c r="P262" i="10" s="1"/>
  <c r="F388" i="10" a="1"/>
  <c r="F388" i="10" s="1"/>
  <c r="I388" i="10"/>
  <c r="J388" i="10" s="1"/>
  <c r="K388" i="10" s="1"/>
  <c r="I250" i="10"/>
  <c r="J250" i="10" s="1"/>
  <c r="K250" i="10" s="1"/>
  <c r="F250" i="10" a="1"/>
  <c r="F250" i="10" s="1"/>
  <c r="F336" i="10" a="1"/>
  <c r="F336" i="10" s="1"/>
  <c r="I336" i="10"/>
  <c r="J336" i="10" s="1"/>
  <c r="K336" i="10" s="1"/>
  <c r="G396" i="10"/>
  <c r="N396" i="10"/>
  <c r="O396" i="10" s="1"/>
  <c r="P396" i="10" s="1"/>
  <c r="I461" i="10"/>
  <c r="J461" i="10" s="1"/>
  <c r="K461" i="10" s="1"/>
  <c r="F461" i="10" a="1"/>
  <c r="F461" i="10" s="1"/>
  <c r="I80" i="10"/>
  <c r="J80" i="10" s="1"/>
  <c r="K80" i="10" s="1"/>
  <c r="I89" i="10"/>
  <c r="J89" i="10" s="1"/>
  <c r="K89" i="10" s="1"/>
  <c r="L102" i="10"/>
  <c r="L140" i="10"/>
  <c r="F140" i="10" a="1"/>
  <c r="F140" i="10" s="1"/>
  <c r="L201" i="10"/>
  <c r="N210" i="10"/>
  <c r="O210" i="10" s="1"/>
  <c r="P210" i="10" s="1"/>
  <c r="G210" i="10" s="1"/>
  <c r="L234" i="10"/>
  <c r="N250" i="10"/>
  <c r="O250" i="10" s="1"/>
  <c r="P250" i="10" s="1"/>
  <c r="N263" i="10"/>
  <c r="O263" i="10" s="1"/>
  <c r="P263" i="10" s="1"/>
  <c r="L305" i="10"/>
  <c r="F305" i="10" a="1"/>
  <c r="F305" i="10" s="1"/>
  <c r="I305" i="10"/>
  <c r="J305" i="10" s="1"/>
  <c r="K305" i="10" s="1"/>
  <c r="L312" i="10"/>
  <c r="G318" i="10"/>
  <c r="N318" i="10"/>
  <c r="O318" i="10" s="1"/>
  <c r="P318" i="10" s="1"/>
  <c r="F331" i="10" a="1"/>
  <c r="F331" i="10" s="1"/>
  <c r="I331" i="10"/>
  <c r="J331" i="10" s="1"/>
  <c r="K331" i="10" s="1"/>
  <c r="L331" i="10"/>
  <c r="N348" i="10"/>
  <c r="O348" i="10" s="1"/>
  <c r="P348" i="10" s="1"/>
  <c r="I350" i="10"/>
  <c r="J350" i="10" s="1"/>
  <c r="K350" i="10" s="1"/>
  <c r="I469" i="10"/>
  <c r="J469" i="10" s="1"/>
  <c r="K469" i="10" s="1"/>
  <c r="L469" i="10"/>
  <c r="F469" i="10" a="1"/>
  <c r="F469" i="10" s="1"/>
  <c r="N383" i="10"/>
  <c r="O383" i="10" s="1"/>
  <c r="P383" i="10" s="1"/>
  <c r="G383" i="10"/>
  <c r="G103" i="10"/>
  <c r="G153" i="10"/>
  <c r="I171" i="10"/>
  <c r="J171" i="10" s="1"/>
  <c r="K171" i="10" s="1"/>
  <c r="F171" i="10" a="1"/>
  <c r="F171" i="10" s="1"/>
  <c r="F209" i="10" a="1"/>
  <c r="F209" i="10" s="1"/>
  <c r="I209" i="10"/>
  <c r="J209" i="10" s="1"/>
  <c r="K209" i="10" s="1"/>
  <c r="N331" i="10"/>
  <c r="O331" i="10" s="1"/>
  <c r="P331" i="10" s="1"/>
  <c r="I378" i="10"/>
  <c r="J378" i="10" s="1"/>
  <c r="K378" i="10" s="1"/>
  <c r="N399" i="10"/>
  <c r="O399" i="10" s="1"/>
  <c r="P399" i="10" s="1"/>
  <c r="G399" i="10"/>
  <c r="F403" i="10" a="1"/>
  <c r="F403" i="10" s="1"/>
  <c r="L403" i="10"/>
  <c r="I403" i="10"/>
  <c r="J403" i="10" s="1"/>
  <c r="K403" i="10" s="1"/>
  <c r="F411" i="10" a="1"/>
  <c r="F411" i="10" s="1"/>
  <c r="I411" i="10"/>
  <c r="J411" i="10" s="1"/>
  <c r="K411" i="10" s="1"/>
  <c r="L411" i="10"/>
  <c r="G427" i="10"/>
  <c r="N427" i="10"/>
  <c r="O427" i="10" s="1"/>
  <c r="P427" i="10" s="1"/>
  <c r="I477" i="10"/>
  <c r="J477" i="10" s="1"/>
  <c r="K477" i="10" s="1"/>
  <c r="L477" i="10"/>
  <c r="F477" i="10" a="1"/>
  <c r="F477" i="10" s="1"/>
  <c r="F364" i="10" a="1"/>
  <c r="F364" i="10" s="1"/>
  <c r="L364" i="10"/>
  <c r="L110" i="10"/>
  <c r="G134" i="10"/>
  <c r="G159" i="10"/>
  <c r="G193" i="10"/>
  <c r="I296" i="10"/>
  <c r="J296" i="10" s="1"/>
  <c r="K296" i="10" s="1"/>
  <c r="F296" i="10" a="1"/>
  <c r="F296" i="10" s="1"/>
  <c r="I333" i="10"/>
  <c r="J333" i="10" s="1"/>
  <c r="K333" i="10" s="1"/>
  <c r="F333" i="10" a="1"/>
  <c r="F333" i="10" s="1"/>
  <c r="L350" i="10"/>
  <c r="G355" i="10"/>
  <c r="N355" i="10"/>
  <c r="O355" i="10" s="1"/>
  <c r="P355" i="10" s="1"/>
  <c r="I397" i="10"/>
  <c r="J397" i="10" s="1"/>
  <c r="K397" i="10" s="1"/>
  <c r="F397" i="10" a="1"/>
  <c r="F397" i="10" s="1"/>
  <c r="L397" i="10"/>
  <c r="I405" i="10"/>
  <c r="J405" i="10" s="1"/>
  <c r="K405" i="10" s="1"/>
  <c r="F405" i="10" a="1"/>
  <c r="F405" i="10" s="1"/>
  <c r="F451" i="10" a="1"/>
  <c r="F451" i="10" s="1"/>
  <c r="L451" i="10"/>
  <c r="I451" i="10"/>
  <c r="J451" i="10" s="1"/>
  <c r="K451" i="10" s="1"/>
  <c r="G111" i="10"/>
  <c r="I231" i="10"/>
  <c r="J231" i="10" s="1"/>
  <c r="K231" i="10" s="1"/>
  <c r="F231" i="10" a="1"/>
  <c r="F231" i="10" s="1"/>
  <c r="F270" i="10" a="1"/>
  <c r="F270" i="10" s="1"/>
  <c r="I270" i="10"/>
  <c r="J270" i="10" s="1"/>
  <c r="K270" i="10" s="1"/>
  <c r="N275" i="10"/>
  <c r="O275" i="10" s="1"/>
  <c r="P275" i="10" s="1"/>
  <c r="G275" i="10"/>
  <c r="N320" i="10"/>
  <c r="O320" i="10" s="1"/>
  <c r="P320" i="10" s="1"/>
  <c r="G320" i="10"/>
  <c r="F370" i="10" a="1"/>
  <c r="F370" i="10" s="1"/>
  <c r="I370" i="10"/>
  <c r="J370" i="10" s="1"/>
  <c r="K370" i="10" s="1"/>
  <c r="I382" i="10"/>
  <c r="J382" i="10" s="1"/>
  <c r="K382" i="10" s="1"/>
  <c r="F382" i="10" a="1"/>
  <c r="F382" i="10" s="1"/>
  <c r="F457" i="10" a="1"/>
  <c r="F457" i="10" s="1"/>
  <c r="I457" i="10"/>
  <c r="J457" i="10" s="1"/>
  <c r="K457" i="10" s="1"/>
  <c r="G140" i="10"/>
  <c r="N165" i="10"/>
  <c r="O165" i="10" s="1"/>
  <c r="P165" i="10" s="1"/>
  <c r="G165" i="10" s="1"/>
  <c r="I177" i="10"/>
  <c r="J177" i="10" s="1"/>
  <c r="K177" i="10" s="1"/>
  <c r="F177" i="10" a="1"/>
  <c r="F177" i="10" s="1"/>
  <c r="I284" i="10"/>
  <c r="J284" i="10" s="1"/>
  <c r="K284" i="10" s="1"/>
  <c r="F284" i="10" a="1"/>
  <c r="F284" i="10" s="1"/>
  <c r="L291" i="10"/>
  <c r="I291" i="10"/>
  <c r="J291" i="10" s="1"/>
  <c r="K291" i="10" s="1"/>
  <c r="I317" i="10"/>
  <c r="J317" i="10" s="1"/>
  <c r="K317" i="10" s="1"/>
  <c r="F317" i="10" a="1"/>
  <c r="F317" i="10" s="1"/>
  <c r="N403" i="10"/>
  <c r="O403" i="10" s="1"/>
  <c r="P403" i="10" s="1"/>
  <c r="G403" i="10"/>
  <c r="F475" i="10" a="1"/>
  <c r="F475" i="10" s="1"/>
  <c r="I475" i="10"/>
  <c r="J475" i="10" s="1"/>
  <c r="K475" i="10" s="1"/>
  <c r="N479" i="10"/>
  <c r="O479" i="10" s="1"/>
  <c r="P479" i="10" s="1"/>
  <c r="G479" i="10"/>
  <c r="L225" i="10"/>
  <c r="L248" i="10"/>
  <c r="L251" i="10"/>
  <c r="F329" i="10" a="1"/>
  <c r="F329" i="10" s="1"/>
  <c r="I329" i="10"/>
  <c r="J329" i="10" s="1"/>
  <c r="K329" i="10" s="1"/>
  <c r="F394" i="10" a="1"/>
  <c r="F394" i="10" s="1"/>
  <c r="L394" i="10"/>
  <c r="G436" i="10"/>
  <c r="N436" i="10"/>
  <c r="O436" i="10" s="1"/>
  <c r="P436" i="10" s="1"/>
  <c r="I271" i="10"/>
  <c r="J271" i="10" s="1"/>
  <c r="K271" i="10" s="1"/>
  <c r="F271" i="10" a="1"/>
  <c r="F271" i="10" s="1"/>
  <c r="F286" i="10" a="1"/>
  <c r="F286" i="10" s="1"/>
  <c r="L286" i="10"/>
  <c r="L297" i="10"/>
  <c r="I297" i="10"/>
  <c r="J297" i="10" s="1"/>
  <c r="K297" i="10" s="1"/>
  <c r="I373" i="10"/>
  <c r="J373" i="10" s="1"/>
  <c r="K373" i="10" s="1"/>
  <c r="F373" i="10" a="1"/>
  <c r="F373" i="10" s="1"/>
  <c r="I429" i="10"/>
  <c r="J429" i="10" s="1"/>
  <c r="K429" i="10" s="1"/>
  <c r="F429" i="10" a="1"/>
  <c r="F429" i="10" s="1"/>
  <c r="L258" i="10"/>
  <c r="I258" i="10"/>
  <c r="J258" i="10" s="1"/>
  <c r="K258" i="10" s="1"/>
  <c r="F258" i="10" a="1"/>
  <c r="F258" i="10" s="1"/>
  <c r="N326" i="10"/>
  <c r="O326" i="10" s="1"/>
  <c r="P326" i="10" s="1"/>
  <c r="G326" i="10"/>
  <c r="F467" i="10" a="1"/>
  <c r="F467" i="10" s="1"/>
  <c r="I467" i="10"/>
  <c r="J467" i="10" s="1"/>
  <c r="K467" i="10" s="1"/>
  <c r="L217" i="10"/>
  <c r="I288" i="10"/>
  <c r="J288" i="10" s="1"/>
  <c r="K288" i="10" s="1"/>
  <c r="F288" i="10" a="1"/>
  <c r="F288" i="10" s="1"/>
  <c r="N306" i="10"/>
  <c r="O306" i="10" s="1"/>
  <c r="P306" i="10" s="1"/>
  <c r="G306" i="10"/>
  <c r="G332" i="10"/>
  <c r="N332" i="10"/>
  <c r="O332" i="10" s="1"/>
  <c r="P332" i="10" s="1"/>
  <c r="N483" i="10"/>
  <c r="O483" i="10" s="1"/>
  <c r="P483" i="10" s="1"/>
  <c r="G483" i="10"/>
  <c r="G218" i="10"/>
  <c r="I348" i="10"/>
  <c r="J348" i="10" s="1"/>
  <c r="K348" i="10" s="1"/>
  <c r="L348" i="10"/>
  <c r="L386" i="10"/>
  <c r="I386" i="10"/>
  <c r="J386" i="10" s="1"/>
  <c r="K386" i="10" s="1"/>
  <c r="I414" i="10"/>
  <c r="J414" i="10" s="1"/>
  <c r="K414" i="10" s="1"/>
  <c r="L414" i="10"/>
  <c r="L458" i="10"/>
  <c r="I458" i="10"/>
  <c r="J458" i="10" s="1"/>
  <c r="K458" i="10" s="1"/>
  <c r="F458" i="10" a="1"/>
  <c r="F458" i="10" s="1"/>
  <c r="G412" i="10"/>
  <c r="N412" i="10"/>
  <c r="O412" i="10" s="1"/>
  <c r="P412" i="10" s="1"/>
  <c r="F443" i="10" a="1"/>
  <c r="F443" i="10" s="1"/>
  <c r="L443" i="10"/>
  <c r="I443" i="10"/>
  <c r="J443" i="10" s="1"/>
  <c r="K443" i="10" s="1"/>
  <c r="L473" i="10"/>
  <c r="I473" i="10"/>
  <c r="J473" i="10" s="1"/>
  <c r="K473" i="10" s="1"/>
  <c r="G395" i="10"/>
  <c r="N395" i="10"/>
  <c r="O395" i="10" s="1"/>
  <c r="P395" i="10" s="1"/>
  <c r="G468" i="10"/>
  <c r="N468" i="10"/>
  <c r="O468" i="10" s="1"/>
  <c r="P468" i="10" s="1"/>
  <c r="I381" i="10"/>
  <c r="J381" i="10" s="1"/>
  <c r="K381" i="10" s="1"/>
  <c r="L381" i="10"/>
  <c r="G389" i="10"/>
  <c r="N389" i="10"/>
  <c r="O389" i="10" s="1"/>
  <c r="P389" i="10" s="1"/>
  <c r="N432" i="10"/>
  <c r="O432" i="10" s="1"/>
  <c r="P432" i="10" s="1"/>
  <c r="G432" i="10"/>
  <c r="G445" i="10"/>
  <c r="N445" i="10"/>
  <c r="O445" i="10" s="1"/>
  <c r="P445" i="10" s="1"/>
  <c r="I341" i="10"/>
  <c r="J341" i="10" s="1"/>
  <c r="K341" i="10" s="1"/>
  <c r="F341" i="10" a="1"/>
  <c r="F341" i="10" s="1"/>
  <c r="F371" i="10" a="1"/>
  <c r="F371" i="10" s="1"/>
  <c r="L371" i="10"/>
  <c r="I413" i="10"/>
  <c r="J413" i="10" s="1"/>
  <c r="K413" i="10" s="1"/>
  <c r="L413" i="10"/>
  <c r="N447" i="10"/>
  <c r="O447" i="10" s="1"/>
  <c r="P447" i="10" s="1"/>
  <c r="G447" i="10"/>
  <c r="G421" i="10"/>
  <c r="N421" i="10"/>
  <c r="O421" i="10" s="1"/>
  <c r="P421" i="10" s="1"/>
  <c r="G477" i="10"/>
  <c r="N477" i="10"/>
  <c r="O477" i="10" s="1"/>
  <c r="P477" i="10" s="1"/>
  <c r="N480" i="10"/>
  <c r="O480" i="10" s="1"/>
  <c r="P480" i="10" s="1"/>
  <c r="G480" i="10"/>
  <c r="I453" i="10"/>
  <c r="J453" i="10" s="1"/>
  <c r="K453" i="10" s="1"/>
  <c r="F453" i="10" a="1"/>
  <c r="F453" i="10" s="1"/>
  <c r="L396" i="10"/>
  <c r="L462" i="10"/>
  <c r="L485" i="10"/>
  <c r="AD5" i="10" l="1"/>
  <c r="AD4" i="10"/>
  <c r="D25" i="10" a="1"/>
  <c r="D25" i="10" s="1"/>
  <c r="D22" i="10" s="1" a="1"/>
  <c r="D22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<sst xmlns="http://schemas.openxmlformats.org/spreadsheetml/2006/main" count="1617" uniqueCount="622">
  <si>
    <t>Ce document est composé de : This document is composed of: Este documento se compone de:</t>
  </si>
  <si>
    <t xml:space="preserve">AUTO-DÉTECTION ALLERGÈNES (Excel 2021) </t>
  </si>
  <si>
    <t>avec valeurs ou texte-with values or text-con valores o texto</t>
  </si>
  <si>
    <t>cellules vides - empty cells - celdas vacías</t>
  </si>
  <si>
    <t>lignes - rows - filas</t>
  </si>
  <si>
    <t>Arachides</t>
  </si>
  <si>
    <t>*ara</t>
  </si>
  <si>
    <t>Mollusques</t>
  </si>
  <si>
    <t>*mol</t>
  </si>
  <si>
    <t>colonnes - columns - columnas</t>
  </si>
  <si>
    <t>Céleri</t>
  </si>
  <si>
    <t>*cel</t>
  </si>
  <si>
    <t>Moutarde</t>
  </si>
  <si>
    <t>*mou</t>
  </si>
  <si>
    <t>Collez les denrées de votre fiche recette dans la colonne E</t>
  </si>
  <si>
    <t>Céréales (gluten)</t>
  </si>
  <si>
    <t>*glu</t>
  </si>
  <si>
    <t>Œufs</t>
  </si>
  <si>
    <t>*oeu</t>
  </si>
  <si>
    <t>Puis copiez les denrées de la colonne D pour les recoller dans votre document</t>
  </si>
  <si>
    <t>Crustacés</t>
  </si>
  <si>
    <t>*cru</t>
  </si>
  <si>
    <t>Poissons</t>
  </si>
  <si>
    <t>*poi</t>
  </si>
  <si>
    <t>Tendez la main, partagez vos savoir-faire : vos essais, vos erreurs et votre ténacité sont des tremplins pour celles et ceux qui veulent progresser.</t>
  </si>
  <si>
    <t>en remplacement des denrées déjà saisies</t>
  </si>
  <si>
    <t>Fruits à coque</t>
  </si>
  <si>
    <t>*noi</t>
  </si>
  <si>
    <t>Sésame</t>
  </si>
  <si>
    <t>*ses</t>
  </si>
  <si>
    <t>Avec vos exemples, chacun pourra avancer à son rythme, avec confiance et gagner en autonomie.</t>
  </si>
  <si>
    <t>collage spécial Valeurs pour ne pas coller les formules</t>
  </si>
  <si>
    <t>Lait</t>
  </si>
  <si>
    <t>*lai</t>
  </si>
  <si>
    <t>Soja</t>
  </si>
  <si>
    <t>*soj</t>
  </si>
  <si>
    <t>Lupin</t>
  </si>
  <si>
    <t>*lup</t>
  </si>
  <si>
    <t>Sulfites</t>
  </si>
  <si>
    <t>*sul</t>
  </si>
  <si>
    <t xml:space="preserve">Partager ses savoir-faire, c’est une façon de rendre hommage à celles et ceux qui nous ont transmis les leurs, </t>
  </si>
  <si>
    <t>exemple = crème liquide *</t>
  </si>
  <si>
    <t>parfois dans le silence ou l’exigence, et grâce à qui nous avançons aujourd’hui.</t>
  </si>
  <si>
    <t>DICO — mots-clés à détecter (éditable) je n'ai pas utilisé le code pour ce document.Mais il faut conserver la colonne pour des applications futures</t>
  </si>
  <si>
    <t>Récupérez le texte dans cette colonne</t>
  </si>
  <si>
    <t>Reach out, share your know-how: your attempts, mistakes, and determination are stepping stones for those who want to grow.</t>
  </si>
  <si>
    <t>Through your examples, everyone can move forward at their own pace, with confidence, and gain autonomy.</t>
  </si>
  <si>
    <t>collage spécial 1.2.3.Valeurs pour ne pas coller les formules</t>
  </si>
  <si>
    <t>Denrées / ingrédient (coller ou saisir)</t>
  </si>
  <si>
    <t>Sharing your know-how is a way to pay tribute to those who passed theirs on to us —</t>
  </si>
  <si>
    <t>sometimes in silence, sometimes with high expectations — and thanks to whom we move forward today.</t>
  </si>
  <si>
    <t>Résumé global :</t>
  </si>
  <si>
    <t>Tiende la mano, comparte tus saberes: tus intentos, tus errores y tu perseverancia son impulsores para quienes desean avanzar.</t>
  </si>
  <si>
    <t>Con tu ejemplo, cada persona podrá progresar a su ritmo, con confianza y ganar en autonomía.</t>
  </si>
  <si>
    <t>Denrées ►</t>
  </si>
  <si>
    <t>Compartir tus saberes es una forma de rendir homenaje a quienes nos transmitieron los suyos,</t>
  </si>
  <si>
    <t>#</t>
  </si>
  <si>
    <t>▼ Copiez puis Collez 1.2.3.Valeurs</t>
  </si>
  <si>
    <t>▼ ③   Denrées</t>
  </si>
  <si>
    <t>Texte nettoyé (auto)</t>
  </si>
  <si>
    <t>Allergènes détectés (auto)</t>
  </si>
  <si>
    <t>Mot-clé (minuscule)</t>
  </si>
  <si>
    <t>Mot-clé normalisé</t>
  </si>
  <si>
    <t>Allergène (emoji)</t>
  </si>
  <si>
    <t>Note (optionnel)</t>
  </si>
  <si>
    <t>Code</t>
  </si>
  <si>
    <t>Nom</t>
  </si>
  <si>
    <t>a veces en silencio, a veces con exigencia, y gracias a quienes seguimos avanzando hoy.</t>
  </si>
  <si>
    <t>gluten</t>
  </si>
  <si>
    <t>⚠</t>
  </si>
  <si>
    <t>Gluten</t>
  </si>
  <si>
    <t>Farine</t>
  </si>
  <si>
    <t>ble</t>
  </si>
  <si>
    <t>froment</t>
  </si>
  <si>
    <t>Sucre en poudre</t>
  </si>
  <si>
    <t>seigle</t>
  </si>
  <si>
    <t>orge</t>
  </si>
  <si>
    <t>Bière</t>
  </si>
  <si>
    <t>avoine</t>
  </si>
  <si>
    <t>Sucre vanillé</t>
  </si>
  <si>
    <t>epeautre</t>
  </si>
  <si>
    <t>Sel</t>
  </si>
  <si>
    <t>kamut</t>
  </si>
  <si>
    <t>Fleurs d'acacia</t>
  </si>
  <si>
    <t>triticale</t>
  </si>
  <si>
    <t>malt</t>
  </si>
  <si>
    <t>boulgour</t>
  </si>
  <si>
    <t>couscous</t>
  </si>
  <si>
    <t>semoule</t>
  </si>
  <si>
    <t>wheat</t>
  </si>
  <si>
    <t>barley</t>
  </si>
  <si>
    <t>rye</t>
  </si>
  <si>
    <t>oats</t>
  </si>
  <si>
    <t>spelt</t>
  </si>
  <si>
    <t>durum</t>
  </si>
  <si>
    <t>semolina</t>
  </si>
  <si>
    <t>farine</t>
  </si>
  <si>
    <t>pates</t>
  </si>
  <si>
    <t>nouilles</t>
  </si>
  <si>
    <t>pain</t>
  </si>
  <si>
    <t>biscuit</t>
  </si>
  <si>
    <t>gateau</t>
  </si>
  <si>
    <t>cookie</t>
  </si>
  <si>
    <t>wrap</t>
  </si>
  <si>
    <t>tortilla</t>
  </si>
  <si>
    <t>chapelure</t>
  </si>
  <si>
    <t>panure</t>
  </si>
  <si>
    <t>crouton</t>
  </si>
  <si>
    <t>crevette</t>
  </si>
  <si>
    <t>gambas</t>
  </si>
  <si>
    <t>langoustine</t>
  </si>
  <si>
    <t>crabe</t>
  </si>
  <si>
    <t>homard</t>
  </si>
  <si>
    <t>ecrevisse</t>
  </si>
  <si>
    <t>krill</t>
  </si>
  <si>
    <t>prawn</t>
  </si>
  <si>
    <t>shrimp</t>
  </si>
  <si>
    <t>crayfish</t>
  </si>
  <si>
    <t>lobster</t>
  </si>
  <si>
    <t>crab</t>
  </si>
  <si>
    <t>oeuf</t>
  </si>
  <si>
    <t>oeufs</t>
  </si>
  <si>
    <t>albumine</t>
  </si>
  <si>
    <t>ovalbumine</t>
  </si>
  <si>
    <t>ovoproduit</t>
  </si>
  <si>
    <t>blanc d oeuf</t>
  </si>
  <si>
    <t>jaune d oeuf</t>
  </si>
  <si>
    <t>egg</t>
  </si>
  <si>
    <t>eggs</t>
  </si>
  <si>
    <t>egg white</t>
  </si>
  <si>
    <t>egg yolk</t>
  </si>
  <si>
    <t>mayonnaise</t>
  </si>
  <si>
    <t>meringue</t>
  </si>
  <si>
    <t>omelette</t>
  </si>
  <si>
    <t>poisson</t>
  </si>
  <si>
    <t>saumon</t>
  </si>
  <si>
    <t>thon</t>
  </si>
  <si>
    <t>cabillaud</t>
  </si>
  <si>
    <t>anchois</t>
  </si>
  <si>
    <t>sardine</t>
  </si>
  <si>
    <t>colin</t>
  </si>
  <si>
    <t>morue</t>
  </si>
  <si>
    <t>haddock</t>
  </si>
  <si>
    <t>truite</t>
  </si>
  <si>
    <t>maquereau</t>
  </si>
  <si>
    <t>hareng</t>
  </si>
  <si>
    <t>fish</t>
  </si>
  <si>
    <t>salmon</t>
  </si>
  <si>
    <t>tuna</t>
  </si>
  <si>
    <t>cod</t>
  </si>
  <si>
    <t>anchovy</t>
  </si>
  <si>
    <t>surimi</t>
  </si>
  <si>
    <t>arachide</t>
  </si>
  <si>
    <t>arachides</t>
  </si>
  <si>
    <t>cacahuete</t>
  </si>
  <si>
    <t>cacahuetes</t>
  </si>
  <si>
    <t>beurre de cacahuete</t>
  </si>
  <si>
    <t>huile d arachide</t>
  </si>
  <si>
    <t>peanut</t>
  </si>
  <si>
    <t>peanuts</t>
  </si>
  <si>
    <t>groundnut</t>
  </si>
  <si>
    <t>soja</t>
  </si>
  <si>
    <t>tofu</t>
  </si>
  <si>
    <t>tempeh</t>
  </si>
  <si>
    <t>miso</t>
  </si>
  <si>
    <t>edamame</t>
  </si>
  <si>
    <t>sauce soja</t>
  </si>
  <si>
    <t>shoyu</t>
  </si>
  <si>
    <t>tamari</t>
  </si>
  <si>
    <t>lecithine de soja</t>
  </si>
  <si>
    <t>proteine de soja</t>
  </si>
  <si>
    <t>soy</t>
  </si>
  <si>
    <t>soya</t>
  </si>
  <si>
    <t>soybean</t>
  </si>
  <si>
    <t>lait</t>
  </si>
  <si>
    <t>beurre</t>
  </si>
  <si>
    <t>creme</t>
  </si>
  <si>
    <t>fromage</t>
  </si>
  <si>
    <t>lactose</t>
  </si>
  <si>
    <t>lactoserum</t>
  </si>
  <si>
    <t>petit lait</t>
  </si>
  <si>
    <t>babeurre</t>
  </si>
  <si>
    <t>caseine</t>
  </si>
  <si>
    <t>caseinate</t>
  </si>
  <si>
    <t>whey</t>
  </si>
  <si>
    <t>milk</t>
  </si>
  <si>
    <t>butter</t>
  </si>
  <si>
    <t>cream</t>
  </si>
  <si>
    <t>cheese</t>
  </si>
  <si>
    <t>casein</t>
  </si>
  <si>
    <t>yaourt</t>
  </si>
  <si>
    <t>yogourt</t>
  </si>
  <si>
    <t>amande</t>
  </si>
  <si>
    <t>amandes</t>
  </si>
  <si>
    <t>noisette</t>
  </si>
  <si>
    <t>noisettes</t>
  </si>
  <si>
    <t>noix</t>
  </si>
  <si>
    <t>cajou</t>
  </si>
  <si>
    <t>noix de cajou</t>
  </si>
  <si>
    <t>pistache</t>
  </si>
  <si>
    <t>pistaches</t>
  </si>
  <si>
    <t>pecan</t>
  </si>
  <si>
    <t>macadamia</t>
  </si>
  <si>
    <t>noix du bresil</t>
  </si>
  <si>
    <t>brazil nut</t>
  </si>
  <si>
    <t>hazelnut</t>
  </si>
  <si>
    <t>almond</t>
  </si>
  <si>
    <t>walnut</t>
  </si>
  <si>
    <t>cashew</t>
  </si>
  <si>
    <t>pistachio</t>
  </si>
  <si>
    <t>praline</t>
  </si>
  <si>
    <t>gianduja</t>
  </si>
  <si>
    <t>nougat</t>
  </si>
  <si>
    <t>pate d amande</t>
  </si>
  <si>
    <t>marzipan</t>
  </si>
  <si>
    <t>celeri</t>
  </si>
  <si>
    <t>celery</t>
  </si>
  <si>
    <t>sel de celeri</t>
  </si>
  <si>
    <t>celeri branche</t>
  </si>
  <si>
    <t>celeri rave</t>
  </si>
  <si>
    <t>moutarde</t>
  </si>
  <si>
    <t>mustard</t>
  </si>
  <si>
    <t>graines de moutarde</t>
  </si>
  <si>
    <t>sesame</t>
  </si>
  <si>
    <t>anhydride sulfureux</t>
  </si>
  <si>
    <t>metabisulfite</t>
  </si>
  <si>
    <t>bisulfite</t>
  </si>
  <si>
    <t>e220</t>
  </si>
  <si>
    <t>e221</t>
  </si>
  <si>
    <t>e222</t>
  </si>
  <si>
    <t>e223</t>
  </si>
  <si>
    <t>e224</t>
  </si>
  <si>
    <t>e225</t>
  </si>
  <si>
    <t>e226</t>
  </si>
  <si>
    <t>e227</t>
  </si>
  <si>
    <t>e228</t>
  </si>
  <si>
    <t>sulfur dioxide</t>
  </si>
  <si>
    <t>sulphite</t>
  </si>
  <si>
    <t>sulphites</t>
  </si>
  <si>
    <t>lupin</t>
  </si>
  <si>
    <t>farine de lupin</t>
  </si>
  <si>
    <t>lupine</t>
  </si>
  <si>
    <t>mollusque</t>
  </si>
  <si>
    <t>mollusques</t>
  </si>
  <si>
    <t>moule</t>
  </si>
  <si>
    <t>moules</t>
  </si>
  <si>
    <t>huitre</t>
  </si>
  <si>
    <t>huitres</t>
  </si>
  <si>
    <t>calamar</t>
  </si>
  <si>
    <t>encornet</t>
  </si>
  <si>
    <t>seiche</t>
  </si>
  <si>
    <t>poulpe</t>
  </si>
  <si>
    <t>coquillage</t>
  </si>
  <si>
    <t>coquilles saint jacques</t>
  </si>
  <si>
    <t>st jacques</t>
  </si>
  <si>
    <t>octopus</t>
  </si>
  <si>
    <t>squid</t>
  </si>
  <si>
    <t>mussels</t>
  </si>
  <si>
    <t>oyster</t>
  </si>
  <si>
    <t>oysters</t>
  </si>
  <si>
    <t>scallop</t>
  </si>
  <si>
    <t>scallops</t>
  </si>
  <si>
    <t>blanc d'œuf</t>
  </si>
  <si>
    <t>blancs d'œufs</t>
  </si>
  <si>
    <t>jaune d'œuf</t>
  </si>
  <si>
    <t>jaunes d'œufs</t>
  </si>
  <si>
    <t>crème liquide</t>
  </si>
  <si>
    <t>creme liquide</t>
  </si>
  <si>
    <t>œufs entiers</t>
  </si>
  <si>
    <t>⚠ Détection heuristique par mots-clés : utile pour repérer rapidement des risques, mais à valider sur étiquettes / fiches techniques fournisseurs.</t>
  </si>
  <si>
    <t>FIN</t>
  </si>
  <si>
    <t>.</t>
  </si>
  <si>
    <t>Continuez de saisir les denrées dans le DICO à partir de la ligne 213 jusqu’à la ligne 490</t>
  </si>
  <si>
    <t>Clé denrée sans accents (auto)</t>
  </si>
  <si>
    <t>Mot-clé sans accents (auto)</t>
  </si>
  <si>
    <t>Message allergène (auto)</t>
  </si>
  <si>
    <t>Clé accents étape1 (a/ç/œ)</t>
  </si>
  <si>
    <t>Clé accents étape2 (e/i)</t>
  </si>
  <si>
    <t>Clé accents étape3 (o/u/y/n)</t>
  </si>
  <si>
    <t>Mot-clé accents étape1 (a/ç/œ)</t>
  </si>
  <si>
    <t>Mot-clé accents étape2 (e/i)</t>
  </si>
  <si>
    <t>Mot-clé accents étape3 (o/u/y/n)</t>
  </si>
  <si>
    <t>MASQUEZ CES COLONNES</t>
  </si>
  <si>
    <t>œufs</t>
  </si>
  <si>
    <t>MODE D'EMPLOI – DÉTECTION AUTOMATIQUE DES ALLERGÈNES</t>
  </si>
  <si>
    <t>À quoi sert ce document ?</t>
  </si>
  <si>
    <t>Où saisir les denrées ?</t>
  </si>
  <si>
    <t>Résultats automatiques</t>
  </si>
  <si>
    <t>Colonnes techniques (à masquer)</t>
  </si>
  <si>
    <t>Base allergènes (personnalisation)</t>
  </si>
  <si>
    <t>Mode d’emploi – Élève (utilisation)</t>
  </si>
  <si>
    <t>Mode d’emploi – Formateur (paramétrage)</t>
  </si>
  <si>
    <t>Bonnes pratiques</t>
  </si>
  <si>
    <t>Limites &amp; contrôles</t>
  </si>
  <si>
    <t>Document pédagogique – aucune macro, aucune MFC. Compatible Excel 2021 FR.</t>
  </si>
  <si>
    <t xml:space="preserve">Ce tableau permet de détecter automatiquement les allergènes dans une liste d’ingrédients/denrées.
Il aide à :
</t>
  </si>
  <si>
    <t>• repérer les denrées allergènes (marquage avec *)</t>
  </si>
  <si>
    <t>• produire un résumé global des allergènes présents</t>
  </si>
  <si>
    <t>• sécuriser la saisie (nettoyage du texte, suppression accents)</t>
  </si>
  <si>
    <t>• gagner du temps pour vos fiches techniques, étiquetage et HACCP.</t>
  </si>
  <si>
    <t xml:space="preserve">Saisissez ou collez vos denrées en COLONNE E, lignes 29 à 489.
</t>
  </si>
  <si>
    <t>Règle : 1 denrée par ligne.</t>
  </si>
  <si>
    <t>Vous pouvez écrire une phrase complète, ex : « 3 cuillères de farine » : le mot farine sera reconnu.</t>
  </si>
  <si>
    <t xml:space="preserve">• COLONNE D : denrée + « * » si allergène détecté.
</t>
  </si>
  <si>
    <t>• COLONNE F : liste des allergènes détectés pour la ligne.</t>
  </si>
  <si>
    <t>• Cellule D22 : résumé global (allergènes présents dans toute la liste).</t>
  </si>
  <si>
    <t>• Cellule D25 : liste des denrées marquées * (utile pour contrôle rapide).</t>
  </si>
  <si>
    <t xml:space="preserve">Les colonnes de nettoyage / clés (ex : G à P selon votre version) servent au traitement automatique.
</t>
  </si>
  <si>
    <t xml:space="preserve">La base de mots-clés se trouve en colonnes Q à U (lignes 29 à 489).
</t>
  </si>
  <si>
    <t>• Q : mot-clé (en minuscules) ex : farine, lait, oeuf</t>
  </si>
  <si>
    <t>• T : famille / nom affiché (Gluten, Lait, Œuf, etc.)</t>
  </si>
  <si>
    <t>• S : pictogramme (⚠)  |  U : code (ex : *glu)</t>
  </si>
  <si>
    <t>Ajoutez des synonymes si besoin : ble, froment, semoule → Gluten.</t>
  </si>
  <si>
    <t xml:space="preserve">1) Collez/saisissez les denrées en colonne E (29→489).
</t>
  </si>
  <si>
    <t>2) Ne modifiez pas les colonnes automatiques (D, F, etc.).</t>
  </si>
  <si>
    <t>3) Vérifiez les alertes en F et le résumé global en D22.</t>
  </si>
  <si>
    <t>4) Pour copier vers une fiche recette : copiez D (ou D25) puis Collage spécial → Valeurs.</t>
  </si>
  <si>
    <t xml:space="preserve">1) Complétez/ajustez la base allergènes (Q→U) : mots-clés + familles.
</t>
  </si>
  <si>
    <t>2) Testez avec quelques denrées en colonne E (ex : « crème », « farine », « œuf »).</t>
  </si>
  <si>
    <t>3) Contrôlez : pas de faux positifs (ex : « laitue » ne doit pas déclencher « lait »).</t>
  </si>
  <si>
    <t>4) Si une variante n’est pas détectée : ajoutez le synonyme dans Q.</t>
  </si>
  <si>
    <t xml:space="preserve">• Utilisez des mots-clés simples (singulier) et ajoutez les variantes utiles.
</t>
  </si>
  <si>
    <t>• Évitez les caractères spéciaux dans les mots-clés (préférez « oeuf » à « œuf »).</t>
  </si>
  <si>
    <t>• Travaillez dans un dossier local (ex : C:\EXCEL_SAFE) pour éviter les blocages Windows.</t>
  </si>
  <si>
    <t>• Si Excel affiche un message « fichier réparé » : refaire un enregistrement sous un nouveau nom (sans lien externe).</t>
  </si>
  <si>
    <t xml:space="preserve">Ce document est une aide à la détection : un contrôle humain reste indispensable.
</t>
  </si>
  <si>
    <t>Certaines denrées peuvent contenir des allergènes indirects (traces, produits composés) non détectables par mot-clé.</t>
  </si>
  <si>
    <t>Conseil : vous pouvez les masquer pour une utilisation plus simple.</t>
  </si>
  <si>
    <t>Auteur : Joel Leboucher • Rochefort sur Mer |  Date : 26 Janvier 2026  |  heure : 12h30 |  Document réalisé avec l'aide de ChatGPT  |</t>
  </si>
  <si>
    <t>← largeurs actuelles des colonnes</t>
  </si>
  <si>
    <t>&lt; ✅ largeurs conseillées</t>
  </si>
  <si>
    <t>Œuf &lt; pas dans les Mots-clé</t>
  </si>
  <si>
    <t>3 cuillère de Farine</t>
  </si>
  <si>
    <t>1 cuillère d'huile d'arachide</t>
  </si>
  <si>
    <t>Fin du document cellule &gt;</t>
  </si>
  <si>
    <t>End of document — cell - Fin del documento — celda &gt;</t>
  </si>
  <si>
    <t>Auteur : Joel Leboucher • Rochefort sur Mer |  Date : 22 Janvier 2026  |  heure : 10h07</t>
  </si>
  <si>
    <t>Fin du document cellule &gt;End of the “cell” document &gt;Fin del documento “celda” &gt;</t>
  </si>
  <si>
    <t>Transmission des savoirs faire</t>
  </si>
  <si>
    <t>🇬🇧 Passing on Know-How</t>
  </si>
  <si>
    <t>🇪🇸 Transmisión del Saber Hacer</t>
  </si>
  <si>
    <t>Madame..Monsieur….Bonjour</t>
  </si>
  <si>
    <t>Dear Sir or Madam,</t>
  </si>
  <si>
    <t>Señora, Señor:</t>
  </si>
  <si>
    <t>Sur ce site, vous trouverez des exemples d’utilitaires issus de l’UPRT, fondés sur l’expérience et les savoir-faire de la restauration collective,</t>
  </si>
  <si>
    <t xml:space="preserve">On this site, you’ll find a selection of tools from UPRT, based on the experience and expertise of collective </t>
  </si>
  <si>
    <t>En este sitio encontrará ejemplos de herramientas procedentes del UPRT, basadas en la experiencia y los conocimientos de la restauración colectiva,</t>
  </si>
  <si>
    <t>et adaptables à la restauration commerciale.</t>
  </si>
  <si>
    <t>catering professionals, and adaptable to commercial food service.</t>
  </si>
  <si>
    <t xml:space="preserve"> y adaptables a la restauración comercial.</t>
  </si>
  <si>
    <t>L’objectif de ces documents est bien sûr de pouvoir les utiliser, mais surtout de nourrir la réflexion grâce à des exemples concrets</t>
  </si>
  <si>
    <t xml:space="preserve">The purpose of these documents is, of course, to be used — but more importantly, to encourage critical thinking through practical examples, </t>
  </si>
  <si>
    <t>El objetivo de estos documentos no es solo que se utilicen, sino también alimentar la reflexión mediante ejemplos concretos</t>
  </si>
  <si>
    <t>et de développer la capacité à penser, analyser et maîtriser ce que l’on fait.</t>
  </si>
  <si>
    <t>and to help develop the ability to think, analyze, and truly understand what we do.</t>
  </si>
  <si>
    <t>, y fomentar la capacidad de pensar, analizar y dominar lo que se hace.</t>
  </si>
  <si>
    <t>Un jeune en formation (CFA, lycée hôtelier, etc.) ou un professionnel en activité n’a pas toujours le temps d’apprendre les bases d’un tableur s’il n’a pas été initié.</t>
  </si>
  <si>
    <t>A young person in training (CFA, hospitality school, etc.) or an active professional often lacks time to learn spreadsheet basics if they haven't been introduced to them before.</t>
  </si>
  <si>
    <t>Un joven en formación (CFA, escuela de hostelería, etc.) o un profesional en activo no siempre tiene tiempo para aprender los fundamentos de una hoja de cálculo si nunca se le ha enseñado.</t>
  </si>
  <si>
    <t>En revanche, en partant de modèles existants, il peut progressivement apprendre à découper, coller, mettre en forme, utiliser formules et fonctions.</t>
  </si>
  <si>
    <t>However, starting from ready-made templates, they can gradually learn to break things down, copy, format, and use formulas and functions.</t>
  </si>
  <si>
    <t>Sin embargo, a partir de modelos ya hechos, puede aprender poco a poco a estructurar, copiar, dar formato y utilizar fórmulas y funciones.</t>
  </si>
  <si>
    <t xml:space="preserve">That’s why I encourage visitors to download these materials onto their hard drive, </t>
  </si>
  <si>
    <t xml:space="preserve">Por eso animo a los usuarios a descargar estos documentos en su disco duro, para crearse una “webteca” o biblioteca personal, </t>
  </si>
  <si>
    <t>afin de se constituer une “webthèque” ou “nethèque” personnelle, à consulter et exploiter au moment opportun.</t>
  </si>
  <si>
    <t>to build their own “web library” — a personal resource they can consult and use when the time is right.</t>
  </si>
  <si>
    <t>que puedan consultar y aprovechar cuando lo necesiten.</t>
  </si>
  <si>
    <t xml:space="preserve">Tendez la main, partagez vos savoir-faire : vos essais, vos erreurs et votre ténacité </t>
  </si>
  <si>
    <t>Reach out, share your know-how: your attempts, mistakes, and determination are stepping stones</t>
  </si>
  <si>
    <t>Tiende la mano, comparte tus saberes: tus intentos, tus errores y tu perseverancia son impulsores</t>
  </si>
  <si>
    <t>sont des tremplins pour celles et ceux qui veulent progresser.</t>
  </si>
  <si>
    <t xml:space="preserve"> for those who want to grow.</t>
  </si>
  <si>
    <t xml:space="preserve"> para quienes desean avanzar.</t>
  </si>
  <si>
    <t>Sincères salutations Joël Leboucher 21/10/2025</t>
  </si>
  <si>
    <t>Best regards,Joël Leboucher — October 21, 2025</t>
  </si>
  <si>
    <t>Atentamente,Joël Leboucher — 21 de octubre de 2025</t>
  </si>
  <si>
    <t>Adresse PC</t>
  </si>
  <si>
    <t>Everything  un utilitaire de recherche gratuit pour indexer et rechercher vos fichiers</t>
  </si>
  <si>
    <t>https://everything.fr.softonic.com/</t>
  </si>
  <si>
    <t>Pour faire court voici quelques petits exemples</t>
  </si>
  <si>
    <t>sur cette page vous avez déjà des formules à récupérer et des liens à visiter</t>
  </si>
  <si>
    <t>Utilitaires à copier dans vos documents puis ajustez la largeur des colonnes comme indiqué dans les cellules de couleur en bas de chaque tableau</t>
  </si>
  <si>
    <t>les cellules grises vous indiquent la largeur des colonnes sur votre document et les corrections à apporter</t>
  </si>
  <si>
    <t>la première colonne de chaque tableau n'a pas de cellule grise volontairement. Cette colonne est fusionnée pour vous faciliter la sélection du tableau - Largeur par défaut 3</t>
  </si>
  <si>
    <t>ICI</t>
  </si>
  <si>
    <t>Pourquoi une cellule ICI &gt; pour sélectionner le tableau en se déportant vers la droite et vous pouvez le coller dans une autre feuille</t>
  </si>
  <si>
    <t>Quelques liens hypertexte internes exemple de formules</t>
  </si>
  <si>
    <t>Pour modifier une formule &gt; dans la barre de formule supprimez le =</t>
  </si>
  <si>
    <t>la formule devient texte et se modifie comme du texte</t>
  </si>
  <si>
    <t>Un lien Hypertexte commence toujours par :    LIEN_HYPERTEXTE("#" c25 par exemple</t>
  </si>
  <si>
    <t xml:space="preserve">lorsque vous avez fini remettez un = devant positionnez vous à la fin de la formule </t>
  </si>
  <si>
    <t>Mettre seulement le dièse "#" entre 2 guillemets pour ne pas figer la cellule de destination</t>
  </si>
  <si>
    <t>et appuyez sur Entrée</t>
  </si>
  <si>
    <t>les mises à jours seront automatiques lorsque vous collerez votre tableau dans une autre feuille</t>
  </si>
  <si>
    <t>Vous avez une autre option pour figer la formule &gt; saisissez un ' apostrophe devant =</t>
  </si>
  <si>
    <t>vous obtenez le même résultat  MAIS cet ' est plus difficile à identifier en cas d'erreur</t>
  </si>
  <si>
    <t>Exemples de formules nomades vous indiquez une bonne fois pour toutes l'emplacement de la cellule de destination</t>
  </si>
  <si>
    <t xml:space="preserve">Combiner les Prénoms et Noms </t>
  </si>
  <si>
    <t>A vous d'imaginer d'autres utilisations possibles</t>
  </si>
  <si>
    <t>Affichage</t>
  </si>
  <si>
    <t>Détail de la formule saisie</t>
  </si>
  <si>
    <t>Prénom</t>
  </si>
  <si>
    <t>Combinaison</t>
  </si>
  <si>
    <t>Formules utilisées pour afficher ces résultats</t>
  </si>
  <si>
    <t>Robert</t>
  </si>
  <si>
    <t>Spière</t>
  </si>
  <si>
    <t>Guillaume</t>
  </si>
  <si>
    <t>Tell</t>
  </si>
  <si>
    <t>Prénom et Nom</t>
  </si>
  <si>
    <t>Extraire les Noms et Prénoms</t>
  </si>
  <si>
    <t>Guillaume Tell</t>
  </si>
  <si>
    <t>FORMULETEXTE(O42)</t>
  </si>
  <si>
    <t>Guillaume,Tell</t>
  </si>
  <si>
    <t>indiquez entre les guillemets " , "que vous voulez supprimer la virgule de séparation</t>
  </si>
  <si>
    <t>Séparer Nom et Prénom et en faire une adresse mail</t>
  </si>
  <si>
    <t>https://www.youtube.com/watch?v=2TmdhLLUsOQ</t>
  </si>
  <si>
    <t>Largeurs de colonnes figées pour mémoire  et  Largeurs de colonnes formule pourquoi ?</t>
  </si>
  <si>
    <t xml:space="preserve">Lorsque vous Copiez/Collez un document dans une nouvelle feuille </t>
  </si>
  <si>
    <t>vous n'obtenez pas toujours le même écartement de colonnes pour la taille de police.</t>
  </si>
  <si>
    <t>les formules vous indiquent les nouvelles largeurs et les largeurs figées les corrections à apporter</t>
  </si>
  <si>
    <t>Excel n'aime pas les cellules vides j'ai donc saisi des valeurs 1 dans certaines cellules</t>
  </si>
  <si>
    <t>&lt;Largeurs de colonnes figées pour mémoire</t>
  </si>
  <si>
    <t xml:space="preserve">Pour toutes ces formules remplacez </t>
  </si>
  <si>
    <t>par votre N° de Ligne et de Colonne</t>
  </si>
  <si>
    <t>&lt;Largeurs de colonnes formule</t>
  </si>
  <si>
    <t>l'avantage de ne pas mettre le nom de la cellule entre guillemets c'est qu'elle se mettra automatiquement à jour lorsque vous copierez votre tableau ailleurs</t>
  </si>
  <si>
    <t>Formats de cellules nombres personnalisées</t>
  </si>
  <si>
    <t>UNICAR(128269)</t>
  </si>
  <si>
    <t>Tableau de bord des ventes et de gestion des stocks</t>
  </si>
  <si>
    <t>https://www.youtube.com/watch?v=BEAwIv4fIw4</t>
  </si>
  <si>
    <t>dans les 3 formules suivantes</t>
  </si>
  <si>
    <t># ##0" gr"</t>
  </si>
  <si>
    <t>Lien incrémenté ne se met pas à jour dans un autre emplacement</t>
  </si>
  <si>
    <t># ##0.000" kg"</t>
  </si>
  <si>
    <t>Extraire du texte d'une chaine de caractères</t>
  </si>
  <si>
    <t>formule plus simple MAIS si vous déplacez votre tableau vous devez à chaque fois modifier l'adresse ("# c131";</t>
  </si>
  <si>
    <t>de # ##0.000" kg"</t>
  </si>
  <si>
    <t>Collez votre texte &gt;</t>
  </si>
  <si>
    <t>qtzt-45221-kiu</t>
  </si>
  <si>
    <t>de 0.00" Kg"</t>
  </si>
  <si>
    <t>0.000" Kg"</t>
  </si>
  <si>
    <t>position du premier caractère à extraire</t>
  </si>
  <si>
    <t>0.000K\g</t>
  </si>
  <si>
    <t>nombre de caractères à extraire</t>
  </si>
  <si>
    <t>Poids portion 0.000" Kg"</t>
  </si>
  <si>
    <t>Résultat</t>
  </si>
  <si>
    <t># ##0" cl"</t>
  </si>
  <si>
    <t>0.00 " cm³"</t>
  </si>
  <si>
    <t>Vous pouvez extraire ce que vous voulez d'une phrase des nombre un prénom etc</t>
  </si>
  <si>
    <t>0.000 " dm³"</t>
  </si>
  <si>
    <t>0.000" L"</t>
  </si>
  <si>
    <t>Vous pouvez mettre des émotocones dans vos formules entre deux guillemets "   "</t>
  </si>
  <si>
    <t>0" lignes"</t>
  </si>
  <si>
    <t>"🚲 "   " 🤓 "   " ✔ "   " 🆗 "</t>
  </si>
  <si>
    <t>0" jours"</t>
  </si>
  <si>
    <t>0" H"</t>
  </si>
  <si>
    <t>➕  ⏮  ➿  ⁉  ⬅  ☺  ✔  ❓  🆗  🌼  🚲  🤓  🔛 🚐  «</t>
  </si>
  <si>
    <t>0" Mx"</t>
  </si>
  <si>
    <t>Lien &gt;</t>
  </si>
  <si>
    <t>Voici quelques photos pour aider à estimer les quantités</t>
  </si>
  <si>
    <t>0.0" %"</t>
  </si>
  <si>
    <t>Visuellement, ça représente quoi 100 calories ?</t>
  </si>
  <si>
    <t>🔗</t>
  </si>
  <si>
    <t>🔎#</t>
  </si>
  <si>
    <t>N° 0</t>
  </si>
  <si>
    <t>Col.0</t>
  </si>
  <si>
    <t>Comment taper sur votre clavier d'ordinateur tous les symboles, emoji, signes, icones ?</t>
  </si>
  <si>
    <t>0.0" mm"</t>
  </si>
  <si>
    <t>http://www.symbole-clavier.com/</t>
  </si>
  <si>
    <t>https://www.premiers-clics.fr/cours-informatique/windows-les-fonctionnalites-du-clavier/</t>
  </si>
  <si>
    <t>0.00" cm"</t>
  </si>
  <si>
    <t>Manuel d’utilisation</t>
  </si>
  <si>
    <t>0.00 " cm²"</t>
  </si>
  <si>
    <t>https://bepo.fr/wiki/Manuel</t>
  </si>
  <si>
    <t>https://bepo.fr/wiki/Menu</t>
  </si>
  <si>
    <t>Actif;"Actif";"Inactif"</t>
  </si>
  <si>
    <t>Vrai;"Vrai";"Faux"</t>
  </si>
  <si>
    <t>Liste des fonctions Excel avec une traduction</t>
  </si>
  <si>
    <t>https://fr.excelfunctions.eu/</t>
  </si>
  <si>
    <t>Pour vous détendre un peu  : Convertir un CD en MP3 avec Windows Media Player</t>
  </si>
  <si>
    <t>https://www.premiers-clics.fr/cours-informatique/windows-convertir-un-cd-en-fichiers-mp3/</t>
  </si>
  <si>
    <t>lorsque vous collez ce tableau ailleurs</t>
  </si>
  <si>
    <t>Amusez vous un tableur c'est fait pour ça</t>
  </si>
  <si>
    <t>Pour obtenir un nombre de plaques gastro à utiliser par exemple</t>
  </si>
  <si>
    <t>dans les formules avec loupe n'oubliez pas de modifier les adresses &gt; # k93 &amp;" K93"</t>
  </si>
  <si>
    <t>🛺</t>
  </si>
  <si>
    <t>🚲</t>
  </si>
  <si>
    <t>si vous utilisez un poids cru vous avez une formule</t>
  </si>
  <si>
    <t>❹ Kg cru</t>
  </si>
  <si>
    <t>et si vous utilisez un poids cuit vous en avez une autre</t>
  </si>
  <si>
    <t>❺ Kg cuit</t>
  </si>
  <si>
    <t>🤓</t>
  </si>
  <si>
    <t>Nombre de contenants</t>
  </si>
  <si>
    <t>Produit conditionné</t>
  </si>
  <si>
    <t>contenant(s) a prévoir &gt;</t>
  </si>
  <si>
    <t>Bœuf</t>
  </si>
  <si>
    <t>Sautés en morceaux service au poids</t>
  </si>
  <si>
    <t>❷ Type de Contenant</t>
  </si>
  <si>
    <t xml:space="preserve"> GN 1/ 1 = 3 Kg crus</t>
  </si>
  <si>
    <t>▼  ❹ ou ❺</t>
  </si>
  <si>
    <t>capacité du contenant ❸</t>
  </si>
  <si>
    <t xml:space="preserve"> Grammage  p.p.❼</t>
  </si>
  <si>
    <t>Effectif ❽</t>
  </si>
  <si>
    <t>couverts</t>
  </si>
  <si>
    <t xml:space="preserve">A conditionner </t>
  </si>
  <si>
    <t>Total contenants &gt;</t>
  </si>
  <si>
    <t>1 cont.pour &gt;</t>
  </si>
  <si>
    <t>un contenant* peut être une panière - un sachet - une plaque gastro - une louche - une barquette etc..</t>
  </si>
  <si>
    <t>Saisissez vos valeurs dans les cellules fond de couleur et collez ❹ Kg cru ou  ❺ Kg cuit</t>
  </si>
  <si>
    <t>LÉGENDE</t>
  </si>
  <si>
    <t>❶ FAMILLE et NOM DU PLAT</t>
  </si>
  <si>
    <t xml:space="preserve">❻ %  de PERTE </t>
  </si>
  <si>
    <t>❻ % de BONI &gt;</t>
  </si>
  <si>
    <t>❸ capacité du contenant*</t>
  </si>
  <si>
    <t>❻ Foisonnement</t>
  </si>
  <si>
    <t>❼  Grammage  p.p.</t>
  </si>
  <si>
    <t>❽ Saisissez vos effectifs</t>
  </si>
  <si>
    <t xml:space="preserve">Collez ❹ Kg cru ou ❺ Kg cuit </t>
  </si>
  <si>
    <t>Cellule &gt;</t>
  </si>
  <si>
    <t>CRU moins % Perte = CUIT</t>
  </si>
  <si>
    <t xml:space="preserve">CUIT + % boni = CRU </t>
  </si>
  <si>
    <t>Utilitaire pour le foisionnement en + ou - pour légumes secs et céréales etc…</t>
  </si>
  <si>
    <t>Cliquez sur les ◀</t>
  </si>
  <si>
    <t>cellules</t>
  </si>
  <si>
    <t>Produit conditionné &gt;</t>
  </si>
  <si>
    <t>Féculent</t>
  </si>
  <si>
    <t>Semoule (poids cru)</t>
  </si>
  <si>
    <t>CRU  Multiplié = CUIT</t>
  </si>
  <si>
    <t xml:space="preserve">CUIT Divisé  = CRU </t>
  </si>
  <si>
    <t xml:space="preserve"> GN 1/ 1 = 35 morceaux</t>
  </si>
  <si>
    <t>Service de quoi ? &gt;</t>
  </si>
  <si>
    <t>Morceaux</t>
  </si>
  <si>
    <t>(Morceaux- Tranches ...?)</t>
  </si>
  <si>
    <t>❹ Cru</t>
  </si>
  <si>
    <t>Poids Unitaire</t>
  </si>
  <si>
    <t>Combien p.p.❼</t>
  </si>
  <si>
    <t>Saisissez vos valeurs dans les cellules fond de couleur et collez ❹ Cu ou  ❺ Cuit</t>
  </si>
  <si>
    <t>❼  Quantité p.p.</t>
  </si>
  <si>
    <t>❺ Cuit</t>
  </si>
  <si>
    <t>Collez ❹ Cru ou ❺ Cuit Cellule &gt;</t>
  </si>
  <si>
    <t>Prix D'ACHAT / Prix de VENTE</t>
  </si>
  <si>
    <t>Bricolage "artisanal "   on peut faire plus simple mais c'est "pédagogique"</t>
  </si>
  <si>
    <t>&lt; position colonne et n° de ligne</t>
  </si>
  <si>
    <t>PRIX D'ACHAT</t>
  </si>
  <si>
    <t>PRIX VENTE</t>
  </si>
  <si>
    <t>%  d'augmentation</t>
  </si>
  <si>
    <t>Augmentation</t>
  </si>
  <si>
    <t xml:space="preserve">Saisissez vos valeurs dans les cellules fond ivoire </t>
  </si>
  <si>
    <t>Aide à la décision en Kg</t>
  </si>
  <si>
    <t>Pourcentages NET / BRUT et BRUT / NET</t>
  </si>
  <si>
    <t>Décriptage d'une recette par les pourcentages</t>
  </si>
  <si>
    <t>POIDS NET</t>
  </si>
  <si>
    <t>Nom de la recette &gt;</t>
  </si>
  <si>
    <t>PUNCH</t>
  </si>
  <si>
    <t>POIDS BRUT</t>
  </si>
  <si>
    <t>POIDS de PERTE</t>
  </si>
  <si>
    <t>%  de PERTE</t>
  </si>
  <si>
    <t xml:space="preserve"> Poids de perte</t>
  </si>
  <si>
    <t>Poids brut</t>
  </si>
  <si>
    <t>Total :</t>
  </si>
  <si>
    <t>%  de perte</t>
  </si>
  <si>
    <t>Pourcentages</t>
  </si>
  <si>
    <t>NET</t>
  </si>
  <si>
    <t>% Perte</t>
  </si>
  <si>
    <t>BRUT</t>
  </si>
  <si>
    <t>POIDS DE LA RECETTE A DÉCRYPTER &gt;</t>
  </si>
  <si>
    <t>Poids net</t>
  </si>
  <si>
    <t>Rhum</t>
  </si>
  <si>
    <t>Sucre de cannes</t>
  </si>
  <si>
    <t>Jus de pamplemousse</t>
  </si>
  <si>
    <t>Jus d'orange</t>
  </si>
  <si>
    <t>Citron vert</t>
  </si>
  <si>
    <t>conversion : volume Centilitres / poids</t>
  </si>
  <si>
    <t>Volume</t>
  </si>
  <si>
    <t>produit</t>
  </si>
  <si>
    <t>densité</t>
  </si>
  <si>
    <t>Poids</t>
  </si>
  <si>
    <t>Eau</t>
  </si>
  <si>
    <t>lait entier</t>
  </si>
  <si>
    <t>Saisissez vos valeurs dans les cellules fond jaune</t>
  </si>
  <si>
    <t>lait 1/2 écrémé</t>
  </si>
  <si>
    <t>Nom de la recette</t>
  </si>
  <si>
    <t>POIDS DE LA RECETTE A DÉCRYPTER</t>
  </si>
  <si>
    <t>huile</t>
  </si>
  <si>
    <t>liste des produits</t>
  </si>
  <si>
    <t>Pourcentages des produits</t>
  </si>
  <si>
    <t>alcool</t>
  </si>
  <si>
    <t>Saisissez vos valeurs dans la cellule fond jaune encre rouge</t>
  </si>
  <si>
    <t>C’est pourquoi j’invite l’internaute à télécharger sur son disque dur les documents disponibles sur les archives de ce site,</t>
  </si>
  <si>
    <t>HEX</t>
  </si>
  <si>
    <t>RVB Excel</t>
  </si>
  <si>
    <t>Aperçu</t>
  </si>
  <si>
    <t>Coffee / Café</t>
  </si>
  <si>
    <t>#B38867</t>
  </si>
  <si>
    <t>179;136;103</t>
  </si>
  <si>
    <t>Vert olive / Mousse</t>
  </si>
  <si>
    <t>#6B8E23</t>
  </si>
  <si>
    <t>107;142;35</t>
  </si>
  <si>
    <t>Brun écorce</t>
  </si>
  <si>
    <t>#7A5C3A</t>
  </si>
  <si>
    <t>122;92;58</t>
  </si>
  <si>
    <t>Crème vanille</t>
  </si>
  <si>
    <t>#F2E2C8</t>
  </si>
  <si>
    <t>242;226;200</t>
  </si>
  <si>
    <t>Ivoire pâtissier</t>
  </si>
  <si>
    <t>#FAF3E8</t>
  </si>
  <si>
    <t>250;243;232</t>
  </si>
  <si>
    <t>Jaune pastel (citron doux)</t>
  </si>
  <si>
    <t>#FFFFD9</t>
  </si>
  <si>
    <t>255;255;217</t>
  </si>
  <si>
    <t>Doré miel</t>
  </si>
  <si>
    <t>#F4B740</t>
  </si>
  <si>
    <t>244;183;64</t>
  </si>
  <si>
    <t>Couleur personnalisée</t>
  </si>
  <si>
    <t>#3E5C76</t>
  </si>
  <si>
    <t>62;92;118</t>
  </si>
  <si>
    <t>⓪①②③④⑤⑥⑦⑧⑨⑩⑪⑫⑬⑭⑮⑯⑰⑱⑲⑳</t>
  </si>
  <si>
    <t xml:space="preserve">cliquez sur la première cellule et sélectionnez dans la barre de formule le numéro </t>
  </si>
  <si>
    <t xml:space="preserve"> qui vous intéresse choisissez la police de caractères et la couleur qui vous conviennent</t>
  </si>
  <si>
    <t>⓿❶❷❸❹❺❻❼❽❾❿⓫⓬⓭⓮⓯⓰⓱⓲⓳⓴</t>
  </si>
  <si>
    <t>► ◄  ▲  ▼  '@  #  &amp;  %  ± ➕ ➖ ➗ ✖️ ¼  ½  ¾</t>
  </si>
  <si>
    <t>LES PRODUITS ALLERGENES SERONT MARQUÉS PAR UN 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</si>
</sst>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5">
    <numFmt numFmtId="164" formatCode="0.000&quot; Kg&quot;"/>
    <numFmt numFmtId="165" formatCode="[$-F800]dddd\,\ mmmm\ dd\,\ yyyy"/>
    <numFmt numFmtId="166" formatCode="&quot;=UNICAR(128269)&quot;"/>
    <numFmt numFmtId="167" formatCode="#,##0&quot; gr&quot;"/>
    <numFmt numFmtId="168" formatCode="#,##0.000&quot; kg&quot;"/>
    <numFmt numFmtId="169" formatCode="&quot;de &quot;#,##0.000&quot; kg&quot;"/>
    <numFmt numFmtId="170" formatCode="&quot;de &quot;0.00&quot; Kg&quot;"/>
    <numFmt numFmtId="171" formatCode="0.000\K\g"/>
    <numFmt numFmtId="172" formatCode="&quot;Poids portion&quot;\ 0.000&quot; Kg&quot;"/>
    <numFmt numFmtId="173" formatCode="#,##0&quot; cl&quot;"/>
    <numFmt numFmtId="174" formatCode="0.00\ &quot; cm³&quot;"/>
    <numFmt numFmtId="175" formatCode="0.000\ &quot; dm³&quot;"/>
    <numFmt numFmtId="176" formatCode="0.000&quot; L&quot;"/>
    <numFmt numFmtId="177" formatCode="0&quot; lignes&quot;"/>
    <numFmt numFmtId="178" formatCode="0&quot; jours&quot;"/>
    <numFmt numFmtId="179" formatCode="0&quot; H&quot;"/>
    <numFmt numFmtId="180" formatCode="0.0&quot; %&quot;"/>
    <numFmt numFmtId="181" formatCode="&quot;N° &quot;0"/>
    <numFmt numFmtId="182" formatCode="&quot;Col.&quot;0"/>
    <numFmt numFmtId="183" formatCode="0.0&quot; mm&quot;"/>
    <numFmt numFmtId="184" formatCode="0.00&quot; cm&quot;"/>
    <numFmt numFmtId="185" formatCode="0.00\ &quot; cm²&quot;"/>
    <numFmt numFmtId="186" formatCode="&quot;Actif&quot;;&quot;Actif&quot;;&quot;Inactif&quot;"/>
    <numFmt numFmtId="187" formatCode="&quot;Vrai&quot;;&quot;Vrai&quot;;&quot;Faux&quot;"/>
    <numFmt numFmtId="188" formatCode="0.00&quot; Kg&quot;"/>
    <numFmt numFmtId="189" formatCode="0&quot;%&quot;"/>
    <numFmt numFmtId="190" formatCode="0.0&quot; Kg&quot;"/>
    <numFmt numFmtId="191" formatCode="0.0"/>
    <numFmt numFmtId="192" formatCode="&quot;de &quot;0"/>
    <numFmt numFmtId="193" formatCode="#,##0.00\ &quot;€&quot;"/>
    <numFmt numFmtId="194" formatCode="0.00&quot;Kg&quot;"/>
    <numFmt numFmtId="195" formatCode="0.0%"/>
    <numFmt numFmtId="196" formatCode="0.000&quot;Kg&quot;"/>
    <numFmt numFmtId="197" formatCode="0.000"/>
    <numFmt numFmtId="198" formatCode="0.0000"/>
  </numFmts>
  <fonts count="13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color theme="0"/>
      <name val="Calibri"/>
      <family val="2"/>
      <scheme val="minor"/>
    </font>
    <font>
      <sz val="11"/>
      <name val="Calibri"/>
      <family val="2"/>
    </font>
    <font>
      <sz val="8"/>
      <color theme="0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C000"/>
      <name val="Calibri"/>
      <family val="2"/>
      <scheme val="minor"/>
    </font>
    <font>
      <b/>
      <sz val="11"/>
      <color rgb="FFFFFF00"/>
      <name val="Calibri"/>
      <family val="2"/>
      <scheme val="minor"/>
    </font>
    <font>
      <b/>
      <sz val="11"/>
      <color rgb="FFFFFFFF"/>
      <name val="Calibri"/>
      <family val="2"/>
    </font>
    <font>
      <b/>
      <sz val="12"/>
      <color rgb="FFFFFF00"/>
      <name val="Calibri"/>
      <family val="2"/>
      <scheme val="minor"/>
    </font>
    <font>
      <b/>
      <sz val="12"/>
      <color rgb="FFFFC000"/>
      <name val="Calibri"/>
      <family val="2"/>
      <scheme val="minor"/>
    </font>
    <font>
      <b/>
      <sz val="16"/>
      <color theme="0"/>
      <name val="Calibri"/>
      <family val="2"/>
    </font>
    <font>
      <b/>
      <sz val="12"/>
      <color rgb="FF0000FF"/>
      <name val="Calibri"/>
      <family val="2"/>
      <scheme val="minor"/>
    </font>
    <font>
      <sz val="10"/>
      <color theme="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4"/>
      <color theme="9" tint="-0.499984740745262"/>
      <name val="Calibri"/>
      <family val="2"/>
      <scheme val="minor"/>
    </font>
    <font>
      <sz val="12"/>
      <name val="Calibri"/>
      <family val="2"/>
      <scheme val="minor"/>
    </font>
    <font>
      <b/>
      <sz val="18"/>
      <color rgb="FFC00000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0"/>
      <name val="Calibri"/>
      <family val="2"/>
    </font>
    <font>
      <b/>
      <sz val="14"/>
      <color rgb="FF0000FF"/>
      <name val="Calibri"/>
      <family val="2"/>
      <scheme val="minor"/>
    </font>
    <font>
      <sz val="12"/>
      <color rgb="FFC00000"/>
      <name val="Calibri"/>
      <family val="2"/>
      <scheme val="minor"/>
    </font>
    <font>
      <b/>
      <sz val="10"/>
      <color rgb="FFC00000"/>
      <name val="Calibri"/>
      <family val="2"/>
    </font>
    <font>
      <sz val="9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rgb="FF111827"/>
      <name val="Calibri"/>
      <family val="2"/>
    </font>
    <font>
      <i/>
      <sz val="14"/>
      <color theme="1" tint="0.499984740745262"/>
      <name val="Calibri"/>
      <family val="2"/>
      <scheme val="minor"/>
    </font>
    <font>
      <b/>
      <sz val="14"/>
      <color theme="9" tint="-0.249977111117893"/>
      <name val="Calibri"/>
      <family val="2"/>
      <scheme val="minor"/>
    </font>
    <font>
      <sz val="8"/>
      <color theme="0" tint="-0.249977111117893"/>
      <name val="Calibri"/>
      <family val="2"/>
      <scheme val="minor"/>
    </font>
    <font>
      <sz val="11"/>
      <color rgb="FF705300"/>
      <name val="Calibri"/>
      <family val="2"/>
      <scheme val="minor"/>
    </font>
    <font>
      <sz val="11"/>
      <color rgb="FF6B7280"/>
      <name val="Calibri"/>
      <family val="2"/>
    </font>
    <font>
      <b/>
      <sz val="12"/>
      <color rgb="FF7030A0"/>
      <name val="Calibri"/>
      <family val="2"/>
      <scheme val="minor"/>
    </font>
    <font>
      <sz val="12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b/>
      <sz val="16"/>
      <color theme="9" tint="-0.499984740745262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b/>
      <sz val="12"/>
      <color rgb="FFFFFFFF"/>
      <name val="Calibri"/>
      <family val="2"/>
    </font>
    <font>
      <b/>
      <sz val="11"/>
      <color rgb="FF000000"/>
      <name val="Calibri"/>
      <family val="2"/>
    </font>
    <font>
      <i/>
      <sz val="10"/>
      <name val="Calibri"/>
      <family val="2"/>
    </font>
    <font>
      <sz val="11"/>
      <color rgb="FF000000"/>
      <name val="Calibri"/>
      <family val="2"/>
    </font>
    <font>
      <b/>
      <sz val="10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2"/>
      <color rgb="FF0033CC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14"/>
      <name val="Calibri"/>
      <family val="2"/>
      <scheme val="minor"/>
    </font>
    <font>
      <b/>
      <sz val="14"/>
      <color theme="0"/>
      <name val="Calibri"/>
      <family val="2"/>
      <scheme val="minor"/>
    </font>
    <font>
      <sz val="8"/>
      <color theme="0" tint="-0.14999847407452621"/>
      <name val="Calibri"/>
      <family val="2"/>
      <scheme val="minor"/>
    </font>
    <font>
      <sz val="10"/>
      <color rgb="FF111827"/>
      <name val="Calibri"/>
      <family val="2"/>
    </font>
    <font>
      <sz val="11"/>
      <name val="Calibri"/>
      <family val="2"/>
      <scheme val="minor"/>
    </font>
    <font>
      <sz val="14"/>
      <name val="Segoe Print"/>
    </font>
    <font>
      <sz val="14"/>
      <name val="Calibri"/>
      <family val="2"/>
      <scheme val="minor"/>
    </font>
    <font>
      <b/>
      <sz val="14"/>
      <name val="Segoe Print"/>
    </font>
    <font>
      <i/>
      <sz val="11"/>
      <name val="Calibri"/>
      <family val="2"/>
      <scheme val="minor"/>
    </font>
    <font>
      <b/>
      <i/>
      <sz val="14"/>
      <name val="Calibri"/>
      <family val="2"/>
      <scheme val="minor"/>
    </font>
    <font>
      <u/>
      <sz val="14"/>
      <color theme="10"/>
      <name val="Calibri"/>
      <family val="2"/>
      <scheme val="minor"/>
    </font>
    <font>
      <sz val="18"/>
      <color rgb="FF0000FF"/>
      <name val="Calibri"/>
      <family val="2"/>
      <scheme val="minor"/>
    </font>
    <font>
      <b/>
      <sz val="12"/>
      <name val="Calibri"/>
      <family val="2"/>
      <scheme val="minor"/>
    </font>
    <font>
      <sz val="9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4" tint="0.39997558519241921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b/>
      <sz val="12"/>
      <color rgb="FFFF0000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sz val="10"/>
      <name val="Calibri"/>
      <family val="2"/>
      <scheme val="minor"/>
    </font>
    <font>
      <b/>
      <sz val="8"/>
      <name val="Calibri"/>
      <family val="2"/>
      <scheme val="minor"/>
    </font>
    <font>
      <sz val="11"/>
      <color rgb="FF0033CC"/>
      <name val="Calibri"/>
      <family val="2"/>
      <scheme val="minor"/>
    </font>
    <font>
      <b/>
      <sz val="11"/>
      <color rgb="FF7030A0"/>
      <name val="Calibri"/>
      <family val="2"/>
      <scheme val="minor"/>
    </font>
    <font>
      <b/>
      <sz val="14"/>
      <color rgb="FF7030A0"/>
      <name val="Calibri"/>
      <family val="2"/>
      <scheme val="minor"/>
    </font>
    <font>
      <b/>
      <u/>
      <sz val="14"/>
      <color theme="10"/>
      <name val="Calibri"/>
      <family val="2"/>
      <scheme val="minor"/>
    </font>
    <font>
      <sz val="11"/>
      <color rgb="FF0070C0"/>
      <name val="Calibri"/>
      <family val="2"/>
      <scheme val="minor"/>
    </font>
    <font>
      <sz val="11"/>
      <color theme="1"/>
      <name val="Segoe Print"/>
    </font>
    <font>
      <sz val="26"/>
      <color theme="7" tint="-0.249977111117893"/>
      <name val="Calibri"/>
      <family val="2"/>
      <scheme val="minor"/>
    </font>
    <font>
      <b/>
      <sz val="22"/>
      <color theme="9" tint="-0.249977111117893"/>
      <name val="Calibri"/>
      <family val="2"/>
      <scheme val="minor"/>
    </font>
    <font>
      <sz val="8"/>
      <name val="Arial"/>
      <family val="2"/>
    </font>
    <font>
      <b/>
      <sz val="10"/>
      <color theme="9" tint="-0.499984740745262"/>
      <name val="Calibri"/>
      <family val="2"/>
      <scheme val="minor"/>
    </font>
    <font>
      <sz val="10"/>
      <color theme="9" tint="-0.499984740745262"/>
      <name val="Calibri"/>
      <family val="2"/>
      <scheme val="minor"/>
    </font>
    <font>
      <b/>
      <sz val="10"/>
      <color theme="5" tint="-0.249977111117893"/>
      <name val="Calibri"/>
      <family val="2"/>
      <scheme val="minor"/>
    </font>
    <font>
      <sz val="18"/>
      <color rgb="FF0070C0"/>
      <name val="Calibri"/>
      <family val="2"/>
      <scheme val="minor"/>
    </font>
    <font>
      <sz val="11"/>
      <color theme="10"/>
      <name val="Calibri"/>
      <family val="2"/>
      <scheme val="minor"/>
    </font>
    <font>
      <sz val="9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name val="MS Sans Serif"/>
      <family val="2"/>
    </font>
    <font>
      <sz val="10"/>
      <color rgb="FF800000"/>
      <name val="Calibri"/>
      <family val="2"/>
      <scheme val="minor"/>
    </font>
    <font>
      <b/>
      <sz val="11"/>
      <color rgb="FF800000"/>
      <name val="Calibri"/>
      <family val="2"/>
      <scheme val="minor"/>
    </font>
    <font>
      <sz val="8"/>
      <color theme="0" tint="-0.499984740745262"/>
      <name val="Calibri"/>
      <family val="2"/>
      <scheme val="minor"/>
    </font>
    <font>
      <sz val="10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1" tint="0.499984740745262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sz val="10"/>
      <color theme="9" tint="-0.249977111117893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sz val="11"/>
      <color theme="1" tint="0.34998626667073579"/>
      <name val="Calibri"/>
      <family val="2"/>
      <scheme val="minor"/>
    </font>
    <font>
      <sz val="11"/>
      <color theme="9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0000FF"/>
      <name val="Calibri"/>
      <family val="2"/>
      <scheme val="minor"/>
    </font>
    <font>
      <b/>
      <sz val="10"/>
      <color rgb="FF7030A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2"/>
      <color theme="9" tint="-0.499984740745262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0"/>
      <color rgb="FF808080"/>
      <name val="Calibri"/>
      <family val="2"/>
      <scheme val="minor"/>
    </font>
    <font>
      <sz val="11"/>
      <color rgb="FF800000"/>
      <name val="Calibri"/>
      <family val="2"/>
      <scheme val="minor"/>
    </font>
    <font>
      <b/>
      <sz val="12"/>
      <color rgb="FF800000"/>
      <name val="Calibri"/>
      <family val="2"/>
      <scheme val="minor"/>
    </font>
    <font>
      <sz val="8"/>
      <color rgb="FF808080"/>
      <name val="Calibri"/>
      <family val="2"/>
      <scheme val="minor"/>
    </font>
    <font>
      <b/>
      <sz val="10"/>
      <color rgb="FF0000FF"/>
      <name val="Calibri"/>
      <family val="2"/>
      <scheme val="minor"/>
    </font>
    <font>
      <sz val="10"/>
      <color rgb="FF7030A0"/>
      <name val="Calibri"/>
      <family val="2"/>
      <scheme val="minor"/>
    </font>
    <font>
      <b/>
      <sz val="10"/>
      <color indexed="10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0"/>
      <color indexed="12"/>
      <name val="Calibri"/>
      <family val="2"/>
      <scheme val="minor"/>
    </font>
    <font>
      <sz val="11"/>
      <color indexed="12"/>
      <name val="Calibri"/>
      <family val="2"/>
      <scheme val="minor"/>
    </font>
    <font>
      <sz val="12"/>
      <color indexed="12"/>
      <name val="Calibri"/>
      <family val="2"/>
      <scheme val="minor"/>
    </font>
    <font>
      <b/>
      <sz val="11"/>
      <color indexed="12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6"/>
      <name val="Calibri"/>
      <family val="2"/>
      <scheme val="minor"/>
    </font>
    <font>
      <b/>
      <sz val="12"/>
      <color indexed="10"/>
      <name val="Calibri"/>
      <family val="2"/>
      <scheme val="minor"/>
    </font>
    <font>
      <b/>
      <sz val="16"/>
      <color rgb="FF0070C0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rgb="FFFFFFFF"/>
      <name val="Calibri"/>
      <family val="2"/>
    </font>
    <font>
      <sz val="12"/>
      <color rgb="FF7030A0"/>
      <name val="Calibri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rgb="FFCC00FF"/>
        <bgColor indexed="64"/>
      </patternFill>
    </fill>
    <fill>
      <patternFill patternType="solid">
        <fgColor rgb="FFB3886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80808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6B8E23"/>
      </patternFill>
    </fill>
    <fill>
      <patternFill patternType="solid">
        <fgColor rgb="FF7A5C3A"/>
        <bgColor indexed="64"/>
      </patternFill>
    </fill>
    <fill>
      <patternFill patternType="solid">
        <fgColor rgb="FF0F766E"/>
        <bgColor indexed="64"/>
      </patternFill>
    </fill>
    <fill>
      <patternFill patternType="solid">
        <fgColor rgb="FF22C55E"/>
        <bgColor indexed="64"/>
      </patternFill>
    </fill>
    <fill>
      <patternFill patternType="solid">
        <fgColor rgb="FFEAB308"/>
        <bgColor indexed="64"/>
      </patternFill>
    </fill>
    <fill>
      <patternFill patternType="solid">
        <fgColor rgb="FFF4B740"/>
        <bgColor indexed="64"/>
      </patternFill>
    </fill>
    <fill>
      <patternFill patternType="solid">
        <fgColor rgb="FFFFD64D"/>
        <bgColor indexed="64"/>
      </patternFill>
    </fill>
    <fill>
      <patternFill patternType="solid">
        <fgColor rgb="FFF97316"/>
        <bgColor indexed="64"/>
      </patternFill>
    </fill>
    <fill>
      <patternFill patternType="solid">
        <fgColor rgb="FF3B82F6"/>
        <bgColor indexed="64"/>
      </patternFill>
    </fill>
    <fill>
      <patternFill patternType="solid">
        <fgColor rgb="FF8B5CF6"/>
        <bgColor indexed="64"/>
      </patternFill>
    </fill>
    <fill>
      <patternFill patternType="solid">
        <fgColor rgb="FFD6BFA6"/>
        <bgColor indexed="64"/>
      </patternFill>
    </fill>
    <fill>
      <patternFill patternType="solid">
        <fgColor rgb="FF60A5FA"/>
        <bgColor indexed="64"/>
      </patternFill>
    </fill>
    <fill>
      <patternFill patternType="solid">
        <fgColor rgb="FF16A34A"/>
        <bgColor indexed="64"/>
      </patternFill>
    </fill>
    <fill>
      <patternFill patternType="solid">
        <fgColor rgb="FF6366F1"/>
        <bgColor indexed="64"/>
      </patternFill>
    </fill>
    <fill>
      <patternFill patternType="solid">
        <fgColor rgb="FFE3D4C3"/>
        <bgColor indexed="64"/>
      </patternFill>
    </fill>
    <fill>
      <patternFill patternType="solid">
        <fgColor rgb="FFB38867"/>
      </patternFill>
    </fill>
    <fill>
      <patternFill patternType="solid">
        <fgColor rgb="FFFFF8F0"/>
        <bgColor indexed="64"/>
      </patternFill>
    </fill>
    <fill>
      <patternFill patternType="solid">
        <fgColor rgb="FFF4B740"/>
      </patternFill>
    </fill>
    <fill>
      <patternFill patternType="solid">
        <fgColor rgb="FFFAF3E8"/>
        <bgColor indexed="64"/>
      </patternFill>
    </fill>
    <fill>
      <patternFill patternType="solid">
        <fgColor rgb="FFFFFFD9"/>
        <bgColor indexed="64"/>
      </patternFill>
    </fill>
    <fill>
      <patternFill patternType="solid">
        <fgColor rgb="FFFCF8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B8E2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DDBC95"/>
      </patternFill>
    </fill>
    <fill>
      <patternFill patternType="solid">
        <fgColor rgb="FFFF00FF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99CC0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A4DE00"/>
        <bgColor indexed="64"/>
      </patternFill>
    </fill>
    <fill>
      <patternFill patternType="solid">
        <fgColor rgb="FFF1E8F8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AF"/>
        <bgColor indexed="9"/>
      </patternFill>
    </fill>
    <fill>
      <patternFill patternType="solid">
        <fgColor rgb="FFFFFFCC"/>
        <bgColor indexed="9"/>
      </patternFill>
    </fill>
    <fill>
      <patternFill patternType="solid">
        <fgColor rgb="FFFFFFAF"/>
        <bgColor indexed="64"/>
      </patternFill>
    </fill>
    <fill>
      <patternFill patternType="solid">
        <fgColor rgb="FFFFFFAF"/>
        <bgColor theme="0"/>
      </patternFill>
    </fill>
    <fill>
      <patternFill patternType="solid">
        <fgColor theme="0"/>
        <bgColor theme="0"/>
      </patternFill>
    </fill>
    <fill>
      <patternFill patternType="solid">
        <fgColor rgb="FFC65911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FFFFCC"/>
        <bgColor theme="0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BF95DF"/>
        <bgColor indexed="64"/>
      </patternFill>
    </fill>
    <fill>
      <patternFill patternType="solid">
        <fgColor rgb="FFF1E8F8"/>
        <bgColor indexed="9"/>
      </patternFill>
    </fill>
    <fill>
      <patternFill patternType="solid">
        <fgColor rgb="FFE8D9F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theme="0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37437055574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2E2C8"/>
        <bgColor indexed="64"/>
      </patternFill>
    </fill>
    <fill>
      <patternFill patternType="solid">
        <fgColor rgb="FFFAF3E8"/>
      </patternFill>
    </fill>
    <fill>
      <patternFill patternType="solid">
        <fgColor rgb="FF3E5C76"/>
        <bgColor indexed="64"/>
      </patternFill>
    </fill>
  </fills>
  <borders count="76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 style="thin">
        <color rgb="FFC0C0C0"/>
      </left>
      <right/>
      <top style="thin">
        <color rgb="FFC0C0C0"/>
      </top>
      <bottom/>
      <diagonal/>
    </border>
    <border>
      <left/>
      <right/>
      <top style="thin">
        <color rgb="FFC0C0C0"/>
      </top>
      <bottom/>
      <diagonal/>
    </border>
    <border>
      <left/>
      <right style="thin">
        <color rgb="FFC0C0C0"/>
      </right>
      <top style="thin">
        <color rgb="FFC0C0C0"/>
      </top>
      <bottom/>
      <diagonal/>
    </border>
    <border>
      <left style="thin">
        <color rgb="FFC0C0C0"/>
      </left>
      <right/>
      <top/>
      <bottom style="thin">
        <color rgb="FFC0C0C0"/>
      </bottom>
      <diagonal/>
    </border>
    <border>
      <left/>
      <right/>
      <top/>
      <bottom style="thin">
        <color rgb="FFC0C0C0"/>
      </bottom>
      <diagonal/>
    </border>
    <border>
      <left/>
      <right style="thin">
        <color rgb="FFC0C0C0"/>
      </right>
      <top/>
      <bottom style="thin">
        <color rgb="FFC0C0C0"/>
      </bottom>
      <diagonal/>
    </border>
    <border>
      <left style="thin">
        <color rgb="FF9E9E9E"/>
      </left>
      <right style="thin">
        <color rgb="FF9E9E9E"/>
      </right>
      <top/>
      <bottom/>
      <diagonal/>
    </border>
    <border>
      <left style="thin">
        <color rgb="FFB7B7B7"/>
      </left>
      <right style="thin">
        <color rgb="FFB7B7B7"/>
      </right>
      <top/>
      <bottom style="thin">
        <color rgb="FFB7B7B7"/>
      </bottom>
      <diagonal/>
    </border>
    <border>
      <left style="thin">
        <color rgb="FF9E9E9E"/>
      </left>
      <right/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hair">
        <color indexed="64"/>
      </left>
      <right style="hair">
        <color indexed="64"/>
      </right>
      <top style="hair">
        <color auto="1"/>
      </top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/>
      <diagonal/>
    </border>
    <border>
      <left/>
      <right style="thin">
        <color rgb="FF9E9E9E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/>
      <top style="thin">
        <color indexed="64"/>
      </top>
      <bottom/>
      <diagonal/>
    </border>
    <border>
      <left/>
      <right/>
      <top/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/>
      <diagonal/>
    </border>
    <border>
      <left style="medium">
        <color rgb="FF7F7F7F"/>
      </left>
      <right/>
      <top/>
      <bottom/>
      <diagonal/>
    </border>
    <border>
      <left/>
      <right style="medium">
        <color rgb="FF7F7F7F"/>
      </right>
      <top/>
      <bottom/>
      <diagonal/>
    </border>
    <border>
      <left style="medium">
        <color rgb="FF7F7F7F"/>
      </left>
      <right/>
      <top style="thin">
        <color theme="0" tint="-0.24994659260841701"/>
      </top>
      <bottom/>
      <diagonal/>
    </border>
    <border>
      <left/>
      <right style="medium">
        <color rgb="FF7F7F7F"/>
      </right>
      <top style="thin">
        <color theme="0" tint="-0.24994659260841701"/>
      </top>
      <bottom/>
      <diagonal/>
    </border>
    <border>
      <left style="medium">
        <color rgb="FF7F7F7F"/>
      </left>
      <right/>
      <top/>
      <bottom style="thin">
        <color theme="0" tint="-0.24994659260841701"/>
      </bottom>
      <diagonal/>
    </border>
    <border>
      <left/>
      <right style="medium">
        <color rgb="FF7F7F7F"/>
      </right>
      <top/>
      <bottom style="thin">
        <color theme="0" tint="-0.24994659260841701"/>
      </bottom>
      <diagonal/>
    </border>
    <border>
      <left style="medium">
        <color rgb="FF7F7F7F"/>
      </left>
      <right/>
      <top style="thin">
        <color rgb="FF7F7F7F"/>
      </top>
      <bottom style="medium">
        <color rgb="FF7F7F7F"/>
      </bottom>
      <diagonal/>
    </border>
    <border>
      <left/>
      <right/>
      <top style="thin">
        <color rgb="FF7F7F7F"/>
      </top>
      <bottom style="medium">
        <color rgb="FF7F7F7F"/>
      </bottom>
      <diagonal/>
    </border>
    <border>
      <left/>
      <right style="medium">
        <color rgb="FF7F7F7F"/>
      </right>
      <top style="thin">
        <color rgb="FF7F7F7F"/>
      </top>
      <bottom style="medium">
        <color rgb="FF7F7F7F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rgb="FFC0C0C0"/>
      </left>
      <right/>
      <top style="medium">
        <color rgb="FFC0C0C0"/>
      </top>
      <bottom/>
      <diagonal/>
    </border>
    <border>
      <left/>
      <right/>
      <top style="medium">
        <color rgb="FFC0C0C0"/>
      </top>
      <bottom/>
      <diagonal/>
    </border>
    <border>
      <left/>
      <right style="medium">
        <color rgb="FFC0C0C0"/>
      </right>
      <top style="medium">
        <color rgb="FFC0C0C0"/>
      </top>
      <bottom/>
      <diagonal/>
    </border>
    <border>
      <left style="medium">
        <color rgb="FFC0C0C0"/>
      </left>
      <right/>
      <top/>
      <bottom style="medium">
        <color rgb="FFC0C0C0"/>
      </bottom>
      <diagonal/>
    </border>
    <border>
      <left/>
      <right/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  <border>
      <left/>
      <right/>
      <top style="double">
        <color theme="9" tint="0.39994506668294322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rgb="FF7030A0"/>
      </left>
      <right style="thin">
        <color rgb="FF7030A0"/>
      </right>
      <top style="thin">
        <color rgb="FF7030A0"/>
      </top>
      <bottom style="thin">
        <color rgb="FF7030A0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indexed="64"/>
      </right>
      <top/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auto="1"/>
      </top>
      <bottom style="hair">
        <color auto="1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0"/>
      </left>
      <right style="hair">
        <color indexed="64"/>
      </right>
      <top/>
      <bottom style="hair">
        <color indexed="64"/>
      </bottom>
      <diagonal/>
    </border>
    <border>
      <left style="hair">
        <color auto="1"/>
      </left>
      <right style="hair">
        <color indexed="64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/>
      <right style="hair">
        <color indexed="64"/>
      </right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/>
      <right/>
      <top style="thin">
        <color indexed="10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</borders>
  <cellStyleXfs count="15">
    <xf numFmtId="0" fontId="0" fillId="0" borderId="0"/>
    <xf numFmtId="0" fontId="5" fillId="0" borderId="0"/>
    <xf numFmtId="0" fontId="1" fillId="0" borderId="0"/>
    <xf numFmtId="0" fontId="1" fillId="0" borderId="0"/>
    <xf numFmtId="0" fontId="30" fillId="0" borderId="0"/>
    <xf numFmtId="0" fontId="5" fillId="0" borderId="0"/>
    <xf numFmtId="0" fontId="42" fillId="0" borderId="0" applyNumberFormat="0" applyFill="0" applyBorder="0" applyAlignment="0" applyProtection="0"/>
    <xf numFmtId="0" fontId="5" fillId="0" borderId="0"/>
    <xf numFmtId="0" fontId="42" fillId="0" borderId="0" applyNumberFormat="0" applyFill="0" applyBorder="0" applyAlignment="0" applyProtection="0"/>
    <xf numFmtId="0" fontId="73" fillId="0" borderId="0" applyNumberFormat="0" applyFill="0" applyBorder="0" applyAlignment="0" applyProtection="0"/>
    <xf numFmtId="0" fontId="1" fillId="0" borderId="0"/>
    <xf numFmtId="0" fontId="5" fillId="0" borderId="0"/>
    <xf numFmtId="0" fontId="86" fillId="0" borderId="0"/>
    <xf numFmtId="0" fontId="94" fillId="0" borderId="0"/>
    <xf numFmtId="0" fontId="1" fillId="0" borderId="0"/>
  </cellStyleXfs>
  <cellXfs count="658">
    <xf numFmtId="0" fontId="0" fillId="0" borderId="0" xfId="0"/>
    <xf numFmtId="0" fontId="2" fillId="3" borderId="0" xfId="1" applyFont="1" applyFill="1" applyAlignment="1">
      <alignment horizontal="center" vertical="center"/>
    </xf>
    <xf numFmtId="0" fontId="6" fillId="4" borderId="0" xfId="2" applyFont="1" applyFill="1" applyAlignment="1">
      <alignment horizontal="center" vertical="center"/>
    </xf>
    <xf numFmtId="0" fontId="0" fillId="0" borderId="0" xfId="0" applyAlignment="1">
      <alignment vertical="center"/>
    </xf>
    <xf numFmtId="0" fontId="7" fillId="5" borderId="0" xfId="1" applyFont="1" applyFill="1" applyAlignment="1" applyProtection="1">
      <alignment horizontal="left" vertical="center"/>
      <protection locked="0"/>
    </xf>
    <xf numFmtId="0" fontId="8" fillId="6" borderId="0" xfId="3" applyFont="1" applyFill="1" applyAlignment="1">
      <alignment horizontal="center" vertical="center"/>
    </xf>
    <xf numFmtId="0" fontId="9" fillId="7" borderId="1" xfId="2" applyFont="1" applyFill="1" applyBorder="1" applyAlignment="1">
      <alignment horizontal="center" vertical="center"/>
    </xf>
    <xf numFmtId="0" fontId="9" fillId="8" borderId="1" xfId="2" applyFont="1" applyFill="1" applyBorder="1" applyAlignment="1">
      <alignment horizontal="center" vertical="center"/>
    </xf>
    <xf numFmtId="0" fontId="0" fillId="5" borderId="0" xfId="0" applyFill="1" applyAlignment="1">
      <alignment vertical="center"/>
    </xf>
    <xf numFmtId="0" fontId="10" fillId="9" borderId="0" xfId="1" quotePrefix="1" applyFont="1" applyFill="1" applyAlignment="1">
      <alignment horizontal="center" vertical="center"/>
    </xf>
    <xf numFmtId="0" fontId="11" fillId="8" borderId="0" xfId="1" applyFont="1" applyFill="1" applyAlignment="1">
      <alignment horizontal="left" vertical="center"/>
    </xf>
    <xf numFmtId="0" fontId="12" fillId="8" borderId="0" xfId="1" applyFont="1" applyFill="1" applyAlignment="1">
      <alignment horizontal="left" vertical="center"/>
    </xf>
    <xf numFmtId="0" fontId="13" fillId="10" borderId="0" xfId="0" applyFont="1" applyFill="1" applyAlignment="1">
      <alignment horizontal="center" vertical="center"/>
    </xf>
    <xf numFmtId="0" fontId="14" fillId="8" borderId="0" xfId="1" applyFont="1" applyFill="1" applyAlignment="1">
      <alignment horizontal="right" vertical="center"/>
    </xf>
    <xf numFmtId="0" fontId="15" fillId="8" borderId="0" xfId="1" applyFont="1" applyFill="1" applyAlignment="1">
      <alignment horizontal="left" vertical="center"/>
    </xf>
    <xf numFmtId="0" fontId="17" fillId="5" borderId="0" xfId="0" applyFont="1" applyFill="1" applyAlignment="1">
      <alignment vertical="center"/>
    </xf>
    <xf numFmtId="0" fontId="18" fillId="4" borderId="0" xfId="0" applyFont="1" applyFill="1" applyAlignment="1">
      <alignment horizontal="right" vertical="center"/>
    </xf>
    <xf numFmtId="0" fontId="18" fillId="4" borderId="0" xfId="0" applyFont="1" applyFill="1" applyAlignment="1">
      <alignment horizontal="center" vertical="center"/>
    </xf>
    <xf numFmtId="0" fontId="18" fillId="12" borderId="0" xfId="0" applyFont="1" applyFill="1" applyAlignment="1">
      <alignment horizontal="right" vertical="center"/>
    </xf>
    <xf numFmtId="0" fontId="18" fillId="12" borderId="0" xfId="0" applyFont="1" applyFill="1" applyAlignment="1">
      <alignment horizontal="center" vertical="center"/>
    </xf>
    <xf numFmtId="0" fontId="19" fillId="13" borderId="0" xfId="0" applyFont="1" applyFill="1" applyAlignment="1">
      <alignment horizontal="right" vertical="center"/>
    </xf>
    <xf numFmtId="0" fontId="19" fillId="13" borderId="0" xfId="0" applyFont="1" applyFill="1" applyAlignment="1">
      <alignment horizontal="center" vertical="center"/>
    </xf>
    <xf numFmtId="0" fontId="20" fillId="14" borderId="0" xfId="0" applyFont="1" applyFill="1" applyAlignment="1">
      <alignment horizontal="right" vertical="center"/>
    </xf>
    <xf numFmtId="0" fontId="20" fillId="14" borderId="0" xfId="0" applyFont="1" applyFill="1" applyAlignment="1">
      <alignment horizontal="center" vertical="center"/>
    </xf>
    <xf numFmtId="0" fontId="21" fillId="5" borderId="0" xfId="0" applyFont="1" applyFill="1" applyAlignment="1">
      <alignment vertical="center"/>
    </xf>
    <xf numFmtId="0" fontId="19" fillId="15" borderId="0" xfId="0" applyFont="1" applyFill="1" applyAlignment="1">
      <alignment horizontal="right" vertical="center"/>
    </xf>
    <xf numFmtId="0" fontId="19" fillId="15" borderId="0" xfId="0" applyFont="1" applyFill="1" applyAlignment="1">
      <alignment horizontal="center" vertical="center"/>
    </xf>
    <xf numFmtId="0" fontId="19" fillId="16" borderId="0" xfId="0" applyFont="1" applyFill="1" applyAlignment="1">
      <alignment horizontal="right" vertical="center"/>
    </xf>
    <xf numFmtId="0" fontId="19" fillId="16" borderId="0" xfId="0" applyFont="1" applyFill="1" applyAlignment="1">
      <alignment horizontal="center" vertical="center"/>
    </xf>
    <xf numFmtId="0" fontId="18" fillId="17" borderId="0" xfId="0" applyFont="1" applyFill="1" applyAlignment="1">
      <alignment horizontal="right" vertical="center"/>
    </xf>
    <xf numFmtId="0" fontId="18" fillId="17" borderId="0" xfId="0" applyFont="1" applyFill="1" applyAlignment="1">
      <alignment horizontal="center" vertical="center"/>
    </xf>
    <xf numFmtId="0" fontId="18" fillId="18" borderId="0" xfId="0" applyFont="1" applyFill="1" applyAlignment="1">
      <alignment horizontal="right" vertical="center"/>
    </xf>
    <xf numFmtId="0" fontId="18" fillId="18" borderId="0" xfId="0" applyFont="1" applyFill="1" applyAlignment="1">
      <alignment horizontal="center" vertical="center"/>
    </xf>
    <xf numFmtId="0" fontId="22" fillId="5" borderId="0" xfId="1" applyFont="1" applyFill="1" applyAlignment="1" applyProtection="1">
      <alignment horizontal="left" vertical="center"/>
      <protection locked="0"/>
    </xf>
    <xf numFmtId="0" fontId="18" fillId="19" borderId="0" xfId="0" applyFont="1" applyFill="1" applyAlignment="1">
      <alignment horizontal="right" vertical="center"/>
    </xf>
    <xf numFmtId="0" fontId="18" fillId="19" borderId="0" xfId="0" applyFont="1" applyFill="1" applyAlignment="1">
      <alignment horizontal="center" vertical="center"/>
    </xf>
    <xf numFmtId="0" fontId="19" fillId="20" borderId="0" xfId="0" applyFont="1" applyFill="1" applyAlignment="1">
      <alignment horizontal="right" vertical="center"/>
    </xf>
    <xf numFmtId="0" fontId="19" fillId="20" borderId="0" xfId="0" applyFont="1" applyFill="1" applyAlignment="1">
      <alignment horizontal="center" vertical="center"/>
    </xf>
    <xf numFmtId="0" fontId="19" fillId="21" borderId="0" xfId="0" applyFont="1" applyFill="1" applyAlignment="1">
      <alignment horizontal="right" vertical="center"/>
    </xf>
    <xf numFmtId="0" fontId="19" fillId="21" borderId="0" xfId="0" applyFont="1" applyFill="1" applyAlignment="1">
      <alignment horizontal="center" vertical="center"/>
    </xf>
    <xf numFmtId="0" fontId="18" fillId="22" borderId="0" xfId="0" applyFont="1" applyFill="1" applyAlignment="1">
      <alignment horizontal="right" vertical="center"/>
    </xf>
    <xf numFmtId="0" fontId="18" fillId="22" borderId="0" xfId="0" applyFont="1" applyFill="1" applyAlignment="1">
      <alignment horizontal="center" vertical="center"/>
    </xf>
    <xf numFmtId="0" fontId="23" fillId="5" borderId="0" xfId="0" applyFont="1" applyFill="1" applyAlignment="1">
      <alignment vertical="center"/>
    </xf>
    <xf numFmtId="0" fontId="18" fillId="23" borderId="0" xfId="0" applyFont="1" applyFill="1" applyAlignment="1">
      <alignment horizontal="right" vertical="center"/>
    </xf>
    <xf numFmtId="0" fontId="18" fillId="23" borderId="0" xfId="0" applyFont="1" applyFill="1" applyAlignment="1">
      <alignment horizontal="center" vertical="center"/>
    </xf>
    <xf numFmtId="0" fontId="19" fillId="24" borderId="0" xfId="0" applyFont="1" applyFill="1" applyAlignment="1">
      <alignment horizontal="right" vertical="center"/>
    </xf>
    <xf numFmtId="0" fontId="19" fillId="24" borderId="0" xfId="0" applyFont="1" applyFill="1" applyAlignment="1">
      <alignment horizontal="center" vertical="center"/>
    </xf>
    <xf numFmtId="0" fontId="24" fillId="5" borderId="0" xfId="0" applyFont="1" applyFill="1" applyAlignment="1">
      <alignment vertical="center"/>
    </xf>
    <xf numFmtId="0" fontId="17" fillId="5" borderId="0" xfId="0" applyFont="1" applyFill="1" applyAlignment="1">
      <alignment horizontal="left" vertical="center"/>
    </xf>
    <xf numFmtId="0" fontId="7" fillId="5" borderId="0" xfId="1" applyFont="1" applyFill="1" applyAlignment="1" applyProtection="1">
      <alignment horizontal="center" vertical="center"/>
      <protection locked="0"/>
    </xf>
    <xf numFmtId="0" fontId="13" fillId="25" borderId="8" xfId="0" applyFont="1" applyFill="1" applyBorder="1" applyAlignment="1">
      <alignment horizontal="center" vertical="center"/>
    </xf>
    <xf numFmtId="0" fontId="21" fillId="5" borderId="0" xfId="0" applyFont="1" applyFill="1" applyAlignment="1">
      <alignment horizontal="left" vertical="center"/>
    </xf>
    <xf numFmtId="0" fontId="27" fillId="5" borderId="0" xfId="0" applyFont="1" applyFill="1" applyAlignment="1">
      <alignment vertical="center" wrapText="1"/>
    </xf>
    <xf numFmtId="0" fontId="31" fillId="27" borderId="9" xfId="0" applyFont="1" applyFill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32" fillId="28" borderId="12" xfId="1" applyFont="1" applyFill="1" applyBorder="1" applyAlignment="1">
      <alignment horizontal="left" vertical="center"/>
    </xf>
    <xf numFmtId="0" fontId="33" fillId="0" borderId="12" xfId="1" applyFont="1" applyBorder="1" applyAlignment="1">
      <alignment horizontal="left" vertical="center"/>
    </xf>
    <xf numFmtId="0" fontId="35" fillId="29" borderId="11" xfId="0" applyFont="1" applyFill="1" applyBorder="1" applyAlignment="1" applyProtection="1">
      <alignment horizontal="left" vertical="center"/>
      <protection locked="0"/>
    </xf>
    <xf numFmtId="0" fontId="36" fillId="28" borderId="10" xfId="0" applyFont="1" applyFill="1" applyBorder="1" applyAlignment="1">
      <alignment horizontal="right" vertical="center" wrapText="1"/>
    </xf>
    <xf numFmtId="0" fontId="36" fillId="28" borderId="14" xfId="0" applyFont="1" applyFill="1" applyBorder="1" applyAlignment="1">
      <alignment horizontal="center" vertical="center" wrapText="1"/>
    </xf>
    <xf numFmtId="0" fontId="35" fillId="29" borderId="11" xfId="0" applyFont="1" applyFill="1" applyBorder="1" applyAlignment="1" applyProtection="1">
      <alignment horizontal="center" vertical="center"/>
      <protection locked="0"/>
    </xf>
    <xf numFmtId="0" fontId="33" fillId="0" borderId="15" xfId="1" applyFont="1" applyBorder="1" applyAlignment="1">
      <alignment horizontal="left" vertical="center"/>
    </xf>
    <xf numFmtId="0" fontId="10" fillId="31" borderId="0" xfId="1" applyFont="1" applyFill="1" applyAlignment="1">
      <alignment horizontal="center" vertical="center"/>
    </xf>
    <xf numFmtId="0" fontId="0" fillId="8" borderId="0" xfId="0" applyFill="1" applyAlignment="1">
      <alignment vertical="center"/>
    </xf>
    <xf numFmtId="0" fontId="4" fillId="8" borderId="0" xfId="3" applyFont="1" applyFill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left" vertical="center"/>
    </xf>
    <xf numFmtId="0" fontId="44" fillId="5" borderId="0" xfId="0" applyFont="1" applyFill="1" applyAlignment="1">
      <alignment vertical="center"/>
    </xf>
    <xf numFmtId="0" fontId="45" fillId="5" borderId="0" xfId="0" applyFont="1" applyFill="1" applyAlignment="1">
      <alignment horizontal="left" vertical="center"/>
    </xf>
    <xf numFmtId="0" fontId="0" fillId="5" borderId="0" xfId="0" applyFill="1" applyAlignment="1">
      <alignment horizontal="center" vertical="center"/>
    </xf>
    <xf numFmtId="0" fontId="13" fillId="32" borderId="8" xfId="0" applyFont="1" applyFill="1" applyBorder="1" applyAlignment="1">
      <alignment horizontal="center" vertical="center"/>
    </xf>
    <xf numFmtId="0" fontId="46" fillId="28" borderId="11" xfId="0" applyFont="1" applyFill="1" applyBorder="1" applyAlignment="1">
      <alignment horizontal="left" vertical="center"/>
    </xf>
    <xf numFmtId="0" fontId="20" fillId="33" borderId="0" xfId="0" applyFont="1" applyFill="1" applyAlignment="1">
      <alignment vertical="center"/>
    </xf>
    <xf numFmtId="0" fontId="50" fillId="5" borderId="0" xfId="0" applyFont="1" applyFill="1" applyAlignment="1">
      <alignment horizontal="left" vertical="center"/>
    </xf>
    <xf numFmtId="0" fontId="50" fillId="5" borderId="0" xfId="0" applyFont="1" applyFill="1" applyAlignment="1">
      <alignment vertical="center"/>
    </xf>
    <xf numFmtId="0" fontId="50" fillId="5" borderId="25" xfId="0" applyFont="1" applyFill="1" applyBorder="1" applyAlignment="1">
      <alignment horizontal="left" vertical="center"/>
    </xf>
    <xf numFmtId="0" fontId="50" fillId="5" borderId="25" xfId="0" applyFont="1" applyFill="1" applyBorder="1" applyAlignment="1">
      <alignment vertical="center"/>
    </xf>
    <xf numFmtId="0" fontId="0" fillId="5" borderId="24" xfId="0" applyFill="1" applyBorder="1" applyAlignment="1">
      <alignment horizontal="left" vertical="center"/>
    </xf>
    <xf numFmtId="0" fontId="0" fillId="5" borderId="24" xfId="0" applyFill="1" applyBorder="1" applyAlignment="1">
      <alignment vertical="center"/>
    </xf>
    <xf numFmtId="0" fontId="50" fillId="5" borderId="27" xfId="0" applyFont="1" applyFill="1" applyBorder="1" applyAlignment="1">
      <alignment vertical="center"/>
    </xf>
    <xf numFmtId="0" fontId="0" fillId="5" borderId="27" xfId="0" applyFill="1" applyBorder="1" applyAlignment="1">
      <alignment vertical="center"/>
    </xf>
    <xf numFmtId="0" fontId="50" fillId="5" borderId="29" xfId="0" applyFont="1" applyFill="1" applyBorder="1" applyAlignment="1">
      <alignment vertical="center"/>
    </xf>
    <xf numFmtId="0" fontId="0" fillId="5" borderId="31" xfId="0" applyFill="1" applyBorder="1" applyAlignment="1">
      <alignment vertical="center"/>
    </xf>
    <xf numFmtId="0" fontId="0" fillId="5" borderId="29" xfId="0" applyFill="1" applyBorder="1" applyAlignment="1">
      <alignment vertical="center"/>
    </xf>
    <xf numFmtId="0" fontId="51" fillId="4" borderId="35" xfId="2" applyFont="1" applyFill="1" applyBorder="1" applyAlignment="1">
      <alignment horizontal="center" vertical="center"/>
    </xf>
    <xf numFmtId="0" fontId="51" fillId="4" borderId="1" xfId="2" applyFont="1" applyFill="1" applyBorder="1" applyAlignment="1">
      <alignment horizontal="center" vertical="center"/>
    </xf>
    <xf numFmtId="0" fontId="51" fillId="4" borderId="36" xfId="2" applyFont="1" applyFill="1" applyBorder="1" applyAlignment="1">
      <alignment horizontal="center" vertical="center"/>
    </xf>
    <xf numFmtId="0" fontId="10" fillId="9" borderId="37" xfId="1" quotePrefix="1" applyFont="1" applyFill="1" applyBorder="1" applyAlignment="1">
      <alignment horizontal="center" vertical="center"/>
    </xf>
    <xf numFmtId="0" fontId="10" fillId="9" borderId="38" xfId="1" quotePrefix="1" applyFont="1" applyFill="1" applyBorder="1" applyAlignment="1">
      <alignment horizontal="center" vertical="center"/>
    </xf>
    <xf numFmtId="0" fontId="13" fillId="10" borderId="37" xfId="0" applyFont="1" applyFill="1" applyBorder="1" applyAlignment="1">
      <alignment horizontal="center" vertical="center"/>
    </xf>
    <xf numFmtId="0" fontId="13" fillId="10" borderId="38" xfId="0" applyFont="1" applyFill="1" applyBorder="1" applyAlignment="1">
      <alignment horizontal="center" vertical="center"/>
    </xf>
    <xf numFmtId="0" fontId="17" fillId="33" borderId="0" xfId="0" applyFont="1" applyFill="1" applyAlignment="1">
      <alignment horizontal="center" vertical="center"/>
    </xf>
    <xf numFmtId="0" fontId="17" fillId="33" borderId="0" xfId="0" applyFont="1" applyFill="1" applyAlignment="1">
      <alignment vertical="center"/>
    </xf>
    <xf numFmtId="0" fontId="17" fillId="33" borderId="0" xfId="0" applyFont="1" applyFill="1" applyAlignment="1">
      <alignment horizontal="left" vertical="center"/>
    </xf>
    <xf numFmtId="0" fontId="7" fillId="33" borderId="0" xfId="1" applyFont="1" applyFill="1" applyAlignment="1" applyProtection="1">
      <alignment horizontal="left" vertical="center"/>
      <protection locked="0"/>
    </xf>
    <xf numFmtId="0" fontId="0" fillId="33" borderId="0" xfId="0" applyFill="1" applyAlignment="1">
      <alignment vertical="center"/>
    </xf>
    <xf numFmtId="0" fontId="7" fillId="33" borderId="0" xfId="1" applyFont="1" applyFill="1" applyAlignment="1" applyProtection="1">
      <alignment horizontal="center" vertical="center"/>
      <protection locked="0"/>
    </xf>
    <xf numFmtId="0" fontId="21" fillId="33" borderId="0" xfId="0" applyFont="1" applyFill="1" applyAlignment="1">
      <alignment vertical="center"/>
    </xf>
    <xf numFmtId="0" fontId="21" fillId="33" borderId="0" xfId="0" applyFont="1" applyFill="1" applyAlignment="1">
      <alignment horizontal="left" vertical="center"/>
    </xf>
    <xf numFmtId="0" fontId="26" fillId="33" borderId="0" xfId="0" applyFont="1" applyFill="1" applyAlignment="1">
      <alignment vertical="center"/>
    </xf>
    <xf numFmtId="0" fontId="27" fillId="33" borderId="0" xfId="0" applyFont="1" applyFill="1" applyAlignment="1">
      <alignment vertical="center" wrapText="1"/>
    </xf>
    <xf numFmtId="0" fontId="13" fillId="10" borderId="0" xfId="0" applyFont="1" applyFill="1" applyAlignment="1">
      <alignment horizontal="centerContinuous" vertical="center"/>
    </xf>
    <xf numFmtId="0" fontId="0" fillId="0" borderId="13" xfId="0" applyBorder="1" applyAlignment="1">
      <alignment horizontal="center" vertical="center"/>
    </xf>
    <xf numFmtId="0" fontId="46" fillId="28" borderId="13" xfId="0" applyFont="1" applyFill="1" applyBorder="1" applyAlignment="1">
      <alignment horizontal="left" vertical="center"/>
    </xf>
    <xf numFmtId="0" fontId="35" fillId="29" borderId="13" xfId="0" applyFont="1" applyFill="1" applyBorder="1" applyAlignment="1" applyProtection="1">
      <alignment horizontal="left" vertical="center"/>
      <protection locked="0"/>
    </xf>
    <xf numFmtId="0" fontId="35" fillId="29" borderId="13" xfId="0" applyFont="1" applyFill="1" applyBorder="1" applyAlignment="1" applyProtection="1">
      <alignment horizontal="center" vertical="center"/>
      <protection locked="0"/>
    </xf>
    <xf numFmtId="0" fontId="53" fillId="5" borderId="0" xfId="0" applyFont="1" applyFill="1" applyAlignment="1">
      <alignment horizontal="right" vertical="center"/>
    </xf>
    <xf numFmtId="0" fontId="55" fillId="5" borderId="0" xfId="1" applyFont="1" applyFill="1" applyAlignment="1">
      <alignment horizontal="right" vertical="center"/>
    </xf>
    <xf numFmtId="0" fontId="56" fillId="35" borderId="0" xfId="1" applyFont="1" applyFill="1" applyAlignment="1">
      <alignment horizontal="center" vertical="center"/>
    </xf>
    <xf numFmtId="0" fontId="0" fillId="5" borderId="0" xfId="0" applyFill="1" applyAlignment="1">
      <alignment horizontal="right" vertical="center"/>
    </xf>
    <xf numFmtId="0" fontId="57" fillId="5" borderId="0" xfId="3" applyFont="1" applyFill="1" applyAlignment="1">
      <alignment horizontal="center" vertical="center"/>
    </xf>
    <xf numFmtId="0" fontId="6" fillId="36" borderId="45" xfId="2" applyFont="1" applyFill="1" applyBorder="1" applyAlignment="1">
      <alignment horizontal="center" vertical="center"/>
    </xf>
    <xf numFmtId="0" fontId="34" fillId="5" borderId="0" xfId="3" applyFont="1" applyFill="1" applyAlignment="1">
      <alignment horizontal="center" vertical="center"/>
    </xf>
    <xf numFmtId="0" fontId="1" fillId="5" borderId="0" xfId="0" applyFont="1" applyFill="1"/>
    <xf numFmtId="0" fontId="1" fillId="0" borderId="0" xfId="0" applyFont="1"/>
    <xf numFmtId="0" fontId="10" fillId="37" borderId="0" xfId="1" quotePrefix="1" applyFont="1" applyFill="1" applyAlignment="1">
      <alignment horizontal="center" vertical="center"/>
    </xf>
    <xf numFmtId="0" fontId="58" fillId="5" borderId="0" xfId="0" applyFont="1" applyFill="1" applyAlignment="1">
      <alignment horizontal="left" vertical="center"/>
    </xf>
    <xf numFmtId="0" fontId="59" fillId="5" borderId="0" xfId="3" applyFont="1" applyFill="1" applyAlignment="1">
      <alignment horizontal="right" vertical="center"/>
    </xf>
    <xf numFmtId="0" fontId="60" fillId="5" borderId="0" xfId="3" applyFont="1" applyFill="1" applyAlignment="1">
      <alignment horizontal="left" vertical="center"/>
    </xf>
    <xf numFmtId="0" fontId="22" fillId="5" borderId="0" xfId="3" applyFont="1" applyFill="1" applyAlignment="1">
      <alignment horizontal="left" vertical="center"/>
    </xf>
    <xf numFmtId="0" fontId="61" fillId="5" borderId="0" xfId="3" applyFont="1" applyFill="1" applyAlignment="1">
      <alignment horizontal="left" vertical="center"/>
    </xf>
    <xf numFmtId="0" fontId="62" fillId="5" borderId="0" xfId="3" applyFont="1" applyFill="1" applyAlignment="1">
      <alignment horizontal="left" vertical="center"/>
    </xf>
    <xf numFmtId="0" fontId="63" fillId="38" borderId="0" xfId="7" applyFont="1" applyFill="1" applyAlignment="1">
      <alignment horizontal="right" vertical="center"/>
    </xf>
    <xf numFmtId="164" fontId="63" fillId="5" borderId="0" xfId="7" applyNumberFormat="1" applyFont="1" applyFill="1" applyAlignment="1">
      <alignment vertical="center"/>
    </xf>
    <xf numFmtId="164" fontId="64" fillId="5" borderId="0" xfId="7" applyNumberFormat="1" applyFont="1" applyFill="1" applyAlignment="1">
      <alignment horizontal="left" vertical="center"/>
    </xf>
    <xf numFmtId="164" fontId="64" fillId="5" borderId="0" xfId="7" applyNumberFormat="1" applyFont="1" applyFill="1" applyAlignment="1">
      <alignment horizontal="right" vertical="center"/>
    </xf>
    <xf numFmtId="0" fontId="65" fillId="5" borderId="0" xfId="6" applyFont="1" applyFill="1" applyAlignment="1">
      <alignment horizontal="left" vertical="center"/>
    </xf>
    <xf numFmtId="0" fontId="66" fillId="0" borderId="0" xfId="0" applyFont="1"/>
    <xf numFmtId="0" fontId="30" fillId="5" borderId="0" xfId="4" applyFill="1"/>
    <xf numFmtId="0" fontId="30" fillId="0" borderId="0" xfId="4"/>
    <xf numFmtId="0" fontId="51" fillId="39" borderId="23" xfId="1" applyFont="1" applyFill="1" applyBorder="1" applyAlignment="1">
      <alignment horizontal="center" vertical="center"/>
    </xf>
    <xf numFmtId="0" fontId="67" fillId="5" borderId="0" xfId="3" applyFont="1" applyFill="1" applyAlignment="1">
      <alignment horizontal="left" vertical="center"/>
    </xf>
    <xf numFmtId="0" fontId="51" fillId="39" borderId="35" xfId="1" applyFont="1" applyFill="1" applyBorder="1" applyAlignment="1">
      <alignment horizontal="center" vertical="center"/>
    </xf>
    <xf numFmtId="0" fontId="30" fillId="5" borderId="38" xfId="4" applyFill="1" applyBorder="1"/>
    <xf numFmtId="0" fontId="59" fillId="5" borderId="0" xfId="3" applyFont="1" applyFill="1" applyAlignment="1">
      <alignment horizontal="left" vertical="center"/>
    </xf>
    <xf numFmtId="0" fontId="69" fillId="3" borderId="0" xfId="1" applyFont="1" applyFill="1" applyAlignment="1">
      <alignment horizontal="center" vertical="center"/>
    </xf>
    <xf numFmtId="0" fontId="70" fillId="5" borderId="0" xfId="4" applyFont="1" applyFill="1" applyAlignment="1">
      <alignment horizontal="center" vertical="center"/>
    </xf>
    <xf numFmtId="0" fontId="59" fillId="5" borderId="0" xfId="3" applyFont="1" applyFill="1" applyAlignment="1">
      <alignment horizontal="center" vertical="center"/>
    </xf>
    <xf numFmtId="0" fontId="1" fillId="5" borderId="0" xfId="4" applyFont="1" applyFill="1"/>
    <xf numFmtId="0" fontId="17" fillId="5" borderId="0" xfId="4" applyFont="1" applyFill="1" applyAlignment="1">
      <alignment vertical="center"/>
    </xf>
    <xf numFmtId="0" fontId="30" fillId="5" borderId="0" xfId="4" applyFill="1" applyAlignment="1">
      <alignment vertical="center"/>
    </xf>
    <xf numFmtId="0" fontId="71" fillId="5" borderId="0" xfId="4" applyFont="1" applyFill="1" applyAlignment="1">
      <alignment vertical="center"/>
    </xf>
    <xf numFmtId="0" fontId="30" fillId="0" borderId="0" xfId="4" applyAlignment="1">
      <alignment horizontal="center"/>
    </xf>
    <xf numFmtId="0" fontId="39" fillId="5" borderId="0" xfId="4" applyFont="1" applyFill="1" applyAlignment="1">
      <alignment vertical="center"/>
    </xf>
    <xf numFmtId="0" fontId="42" fillId="40" borderId="0" xfId="6" applyNumberFormat="1" applyFill="1" applyBorder="1" applyAlignment="1">
      <alignment horizontal="center" vertical="center"/>
    </xf>
    <xf numFmtId="0" fontId="1" fillId="5" borderId="0" xfId="4" applyFont="1" applyFill="1" applyAlignment="1">
      <alignment vertical="top"/>
    </xf>
    <xf numFmtId="0" fontId="1" fillId="5" borderId="38" xfId="4" applyFont="1" applyFill="1" applyBorder="1" applyAlignment="1">
      <alignment vertical="top"/>
    </xf>
    <xf numFmtId="0" fontId="30" fillId="9" borderId="0" xfId="4" applyFill="1" applyAlignment="1">
      <alignment vertical="center"/>
    </xf>
    <xf numFmtId="0" fontId="1" fillId="5" borderId="0" xfId="4" applyFont="1" applyFill="1" applyAlignment="1">
      <alignment horizontal="left" vertical="center"/>
    </xf>
    <xf numFmtId="0" fontId="30" fillId="5" borderId="0" xfId="4" applyFill="1" applyAlignment="1">
      <alignment horizontal="center"/>
    </xf>
    <xf numFmtId="0" fontId="42" fillId="40" borderId="0" xfId="8" applyNumberFormat="1" applyFill="1" applyBorder="1" applyAlignment="1">
      <alignment horizontal="center" vertical="center"/>
    </xf>
    <xf numFmtId="0" fontId="30" fillId="0" borderId="0" xfId="4" applyAlignment="1">
      <alignment vertical="center"/>
    </xf>
    <xf numFmtId="0" fontId="30" fillId="9" borderId="0" xfId="4" applyFill="1" applyAlignment="1">
      <alignment horizontal="center" vertical="center"/>
    </xf>
    <xf numFmtId="0" fontId="30" fillId="5" borderId="0" xfId="4" applyFill="1" applyAlignment="1">
      <alignment horizontal="center" vertical="center" wrapText="1"/>
    </xf>
    <xf numFmtId="0" fontId="30" fillId="5" borderId="38" xfId="4" applyFill="1" applyBorder="1" applyAlignment="1">
      <alignment horizontal="center" vertical="center" wrapText="1"/>
    </xf>
    <xf numFmtId="0" fontId="72" fillId="5" borderId="0" xfId="4" applyFont="1" applyFill="1" applyAlignment="1">
      <alignment vertical="center"/>
    </xf>
    <xf numFmtId="0" fontId="30" fillId="31" borderId="0" xfId="4" applyFill="1" applyAlignment="1">
      <alignment horizontal="center" vertical="center"/>
    </xf>
    <xf numFmtId="0" fontId="1" fillId="5" borderId="38" xfId="4" applyFont="1" applyFill="1" applyBorder="1" applyAlignment="1">
      <alignment horizontal="left" vertical="center"/>
    </xf>
    <xf numFmtId="0" fontId="42" fillId="41" borderId="0" xfId="8" applyNumberFormat="1" applyFill="1" applyBorder="1" applyAlignment="1">
      <alignment horizontal="center"/>
    </xf>
    <xf numFmtId="0" fontId="39" fillId="0" borderId="0" xfId="4" applyFont="1" applyAlignment="1">
      <alignment vertical="center"/>
    </xf>
    <xf numFmtId="0" fontId="17" fillId="0" borderId="0" xfId="4" applyFont="1" applyAlignment="1">
      <alignment horizontal="right" vertical="center"/>
    </xf>
    <xf numFmtId="0" fontId="73" fillId="0" borderId="0" xfId="9" applyAlignment="1">
      <alignment vertical="center"/>
    </xf>
    <xf numFmtId="0" fontId="74" fillId="5" borderId="35" xfId="10" applyFont="1" applyFill="1" applyBorder="1" applyAlignment="1">
      <alignment vertical="center"/>
    </xf>
    <xf numFmtId="0" fontId="74" fillId="5" borderId="1" xfId="4" applyFont="1" applyFill="1" applyBorder="1"/>
    <xf numFmtId="0" fontId="75" fillId="5" borderId="36" xfId="4" applyFont="1" applyFill="1" applyBorder="1"/>
    <xf numFmtId="0" fontId="74" fillId="5" borderId="37" xfId="10" applyFont="1" applyFill="1" applyBorder="1" applyAlignment="1">
      <alignment vertical="center"/>
    </xf>
    <xf numFmtId="0" fontId="74" fillId="5" borderId="0" xfId="4" applyFont="1" applyFill="1"/>
    <xf numFmtId="0" fontId="75" fillId="5" borderId="38" xfId="4" applyFont="1" applyFill="1" applyBorder="1"/>
    <xf numFmtId="0" fontId="1" fillId="5" borderId="0" xfId="4" applyFont="1" applyFill="1" applyAlignment="1">
      <alignment horizontal="center" vertical="top" wrapText="1"/>
    </xf>
    <xf numFmtId="0" fontId="1" fillId="5" borderId="38" xfId="4" applyFont="1" applyFill="1" applyBorder="1" applyAlignment="1">
      <alignment horizontal="center" vertical="top" wrapText="1"/>
    </xf>
    <xf numFmtId="0" fontId="67" fillId="5" borderId="37" xfId="1" applyFont="1" applyFill="1" applyBorder="1" applyAlignment="1" applyProtection="1">
      <alignment vertical="center"/>
      <protection hidden="1"/>
    </xf>
    <xf numFmtId="0" fontId="76" fillId="5" borderId="0" xfId="1" applyFont="1" applyFill="1"/>
    <xf numFmtId="0" fontId="76" fillId="5" borderId="38" xfId="1" applyFont="1" applyFill="1" applyBorder="1"/>
    <xf numFmtId="0" fontId="77" fillId="6" borderId="37" xfId="1" applyFont="1" applyFill="1" applyBorder="1" applyAlignment="1">
      <alignment horizontal="center" vertical="center"/>
    </xf>
    <xf numFmtId="0" fontId="77" fillId="6" borderId="0" xfId="1" applyFont="1" applyFill="1" applyAlignment="1">
      <alignment horizontal="center" vertical="center"/>
    </xf>
    <xf numFmtId="0" fontId="77" fillId="6" borderId="38" xfId="1" applyFont="1" applyFill="1" applyBorder="1" applyAlignment="1">
      <alignment horizontal="center" vertical="center"/>
    </xf>
    <xf numFmtId="0" fontId="54" fillId="0" borderId="0" xfId="10" applyFont="1" applyAlignment="1">
      <alignment vertical="center"/>
    </xf>
    <xf numFmtId="0" fontId="30" fillId="5" borderId="0" xfId="4" applyFill="1" applyAlignment="1">
      <alignment horizontal="left" vertical="center"/>
    </xf>
    <xf numFmtId="0" fontId="30" fillId="5" borderId="0" xfId="4" applyFill="1" applyAlignment="1">
      <alignment horizontal="right" vertical="center"/>
    </xf>
    <xf numFmtId="0" fontId="1" fillId="5" borderId="0" xfId="4" applyFont="1" applyFill="1" applyAlignment="1">
      <alignment horizontal="left" vertical="top"/>
    </xf>
    <xf numFmtId="0" fontId="77" fillId="9" borderId="46" xfId="1" applyFont="1" applyFill="1" applyBorder="1" applyAlignment="1">
      <alignment horizontal="center" vertical="center"/>
    </xf>
    <xf numFmtId="0" fontId="77" fillId="9" borderId="47" xfId="1" applyFont="1" applyFill="1" applyBorder="1" applyAlignment="1">
      <alignment horizontal="center" vertical="center"/>
    </xf>
    <xf numFmtId="0" fontId="77" fillId="9" borderId="48" xfId="1" applyFont="1" applyFill="1" applyBorder="1" applyAlignment="1">
      <alignment horizontal="center" vertical="center"/>
    </xf>
    <xf numFmtId="0" fontId="1" fillId="0" borderId="0" xfId="4" applyFont="1"/>
    <xf numFmtId="0" fontId="1" fillId="5" borderId="0" xfId="4" applyFont="1" applyFill="1" applyAlignment="1">
      <alignment horizontal="center" vertical="center" wrapText="1"/>
    </xf>
    <xf numFmtId="0" fontId="1" fillId="5" borderId="38" xfId="4" applyFont="1" applyFill="1" applyBorder="1" applyAlignment="1">
      <alignment horizontal="center" vertical="center" wrapText="1"/>
    </xf>
    <xf numFmtId="166" fontId="1" fillId="0" borderId="0" xfId="4" applyNumberFormat="1" applyFont="1"/>
    <xf numFmtId="0" fontId="3" fillId="0" borderId="0" xfId="4" applyFont="1" applyAlignment="1">
      <alignment vertical="center"/>
    </xf>
    <xf numFmtId="0" fontId="3" fillId="0" borderId="0" xfId="4" applyFont="1" applyAlignment="1">
      <alignment horizontal="right" vertical="center"/>
    </xf>
    <xf numFmtId="0" fontId="39" fillId="5" borderId="0" xfId="4" applyFont="1" applyFill="1" applyAlignment="1">
      <alignment horizontal="left"/>
    </xf>
    <xf numFmtId="167" fontId="1" fillId="0" borderId="0" xfId="4" applyNumberFormat="1" applyFont="1"/>
    <xf numFmtId="0" fontId="30" fillId="5" borderId="0" xfId="4" applyFill="1" applyAlignment="1">
      <alignment horizontal="left"/>
    </xf>
    <xf numFmtId="168" fontId="1" fillId="0" borderId="0" xfId="4" applyNumberFormat="1" applyFont="1"/>
    <xf numFmtId="0" fontId="4" fillId="39" borderId="35" xfId="0" applyFont="1" applyFill="1" applyBorder="1" applyAlignment="1">
      <alignment horizontal="center" vertical="center"/>
    </xf>
    <xf numFmtId="169" fontId="5" fillId="0" borderId="0" xfId="1" applyNumberFormat="1"/>
    <xf numFmtId="0" fontId="0" fillId="0" borderId="0" xfId="0" applyAlignment="1">
      <alignment horizontal="right"/>
    </xf>
    <xf numFmtId="0" fontId="78" fillId="42" borderId="0" xfId="0" applyFont="1" applyFill="1" applyAlignment="1">
      <alignment horizontal="left"/>
    </xf>
    <xf numFmtId="0" fontId="78" fillId="5" borderId="0" xfId="0" applyFont="1" applyFill="1"/>
    <xf numFmtId="0" fontId="78" fillId="5" borderId="38" xfId="0" applyFont="1" applyFill="1" applyBorder="1"/>
    <xf numFmtId="170" fontId="1" fillId="0" borderId="0" xfId="4" applyNumberFormat="1" applyFont="1"/>
    <xf numFmtId="0" fontId="0" fillId="5" borderId="38" xfId="0" applyFill="1" applyBorder="1" applyAlignment="1">
      <alignment vertical="center"/>
    </xf>
    <xf numFmtId="164" fontId="1" fillId="0" borderId="0" xfId="4" applyNumberFormat="1" applyFont="1"/>
    <xf numFmtId="0" fontId="20" fillId="5" borderId="0" xfId="0" applyFont="1" applyFill="1" applyAlignment="1">
      <alignment horizontal="right" vertical="center"/>
    </xf>
    <xf numFmtId="0" fontId="79" fillId="42" borderId="49" xfId="0" applyFont="1" applyFill="1" applyBorder="1" applyAlignment="1">
      <alignment horizontal="center" vertical="center"/>
    </xf>
    <xf numFmtId="0" fontId="0" fillId="5" borderId="38" xfId="0" applyFill="1" applyBorder="1"/>
    <xf numFmtId="0" fontId="42" fillId="43" borderId="0" xfId="8" applyFill="1" applyBorder="1" applyAlignment="1">
      <alignment horizontal="center" vertical="center"/>
    </xf>
    <xf numFmtId="0" fontId="1" fillId="5" borderId="0" xfId="4" applyFont="1" applyFill="1" applyAlignment="1">
      <alignment vertical="center"/>
    </xf>
    <xf numFmtId="171" fontId="1" fillId="0" borderId="0" xfId="4" applyNumberFormat="1" applyFont="1"/>
    <xf numFmtId="0" fontId="42" fillId="5" borderId="0" xfId="8" applyFill="1" applyBorder="1" applyAlignment="1">
      <alignment horizontal="center" vertical="center"/>
    </xf>
    <xf numFmtId="172" fontId="5" fillId="0" borderId="0" xfId="1" applyNumberFormat="1"/>
    <xf numFmtId="173" fontId="1" fillId="0" borderId="0" xfId="4" applyNumberFormat="1" applyFont="1"/>
    <xf numFmtId="174" fontId="1" fillId="0" borderId="0" xfId="4" applyNumberFormat="1" applyFont="1"/>
    <xf numFmtId="0" fontId="73" fillId="43" borderId="0" xfId="9" applyFill="1" applyBorder="1" applyAlignment="1">
      <alignment horizontal="center" vertical="center"/>
    </xf>
    <xf numFmtId="175" fontId="5" fillId="0" borderId="0" xfId="1" applyNumberFormat="1"/>
    <xf numFmtId="176" fontId="1" fillId="0" borderId="0" xfId="4" applyNumberFormat="1" applyFont="1"/>
    <xf numFmtId="0" fontId="54" fillId="6" borderId="0" xfId="0" applyFont="1" applyFill="1" applyAlignment="1">
      <alignment horizontal="center" vertical="center"/>
    </xf>
    <xf numFmtId="0" fontId="54" fillId="6" borderId="38" xfId="0" applyFont="1" applyFill="1" applyBorder="1" applyAlignment="1">
      <alignment horizontal="center" vertical="center"/>
    </xf>
    <xf numFmtId="177" fontId="1" fillId="0" borderId="0" xfId="4" applyNumberFormat="1" applyFont="1"/>
    <xf numFmtId="0" fontId="41" fillId="5" borderId="0" xfId="4" applyFont="1" applyFill="1"/>
    <xf numFmtId="178" fontId="5" fillId="0" borderId="0" xfId="1" applyNumberFormat="1"/>
    <xf numFmtId="0" fontId="20" fillId="5" borderId="0" xfId="4" applyFont="1" applyFill="1"/>
    <xf numFmtId="179" fontId="5" fillId="0" borderId="0" xfId="1" applyNumberFormat="1"/>
    <xf numFmtId="0" fontId="59" fillId="5" borderId="0" xfId="11" applyFont="1" applyFill="1"/>
    <xf numFmtId="0" fontId="5" fillId="0" borderId="0" xfId="1"/>
    <xf numFmtId="0" fontId="80" fillId="5" borderId="0" xfId="1" applyFont="1" applyFill="1" applyAlignment="1" applyProtection="1">
      <alignment horizontal="right" vertical="center"/>
      <protection hidden="1"/>
    </xf>
    <xf numFmtId="180" fontId="1" fillId="0" borderId="0" xfId="4" applyNumberFormat="1" applyFont="1"/>
    <xf numFmtId="181" fontId="5" fillId="0" borderId="0" xfId="1" applyNumberFormat="1"/>
    <xf numFmtId="182" fontId="5" fillId="0" borderId="0" xfId="1" applyNumberFormat="1"/>
    <xf numFmtId="183" fontId="5" fillId="0" borderId="0" xfId="1" applyNumberFormat="1"/>
    <xf numFmtId="0" fontId="73" fillId="5" borderId="0" xfId="9" applyFill="1"/>
    <xf numFmtId="184" fontId="5" fillId="0" borderId="0" xfId="1" applyNumberFormat="1"/>
    <xf numFmtId="185" fontId="5" fillId="0" borderId="0" xfId="1" applyNumberFormat="1"/>
    <xf numFmtId="186" fontId="1" fillId="0" borderId="0" xfId="4" applyNumberFormat="1" applyFont="1"/>
    <xf numFmtId="187" fontId="1" fillId="0" borderId="0" xfId="4" applyNumberFormat="1" applyFont="1"/>
    <xf numFmtId="0" fontId="30" fillId="5" borderId="47" xfId="4" applyFill="1" applyBorder="1"/>
    <xf numFmtId="0" fontId="30" fillId="5" borderId="48" xfId="4" applyFill="1" applyBorder="1"/>
    <xf numFmtId="0" fontId="22" fillId="0" borderId="0" xfId="3" applyFont="1" applyAlignment="1">
      <alignment horizontal="left" vertical="center"/>
    </xf>
    <xf numFmtId="0" fontId="82" fillId="5" borderId="0" xfId="3" applyFont="1" applyFill="1" applyAlignment="1">
      <alignment horizontal="left" vertical="center"/>
    </xf>
    <xf numFmtId="0" fontId="83" fillId="0" borderId="0" xfId="4" applyFont="1"/>
    <xf numFmtId="0" fontId="55" fillId="5" borderId="0" xfId="3" applyFont="1" applyFill="1" applyAlignment="1">
      <alignment horizontal="left" vertical="center"/>
    </xf>
    <xf numFmtId="0" fontId="87" fillId="45" borderId="0" xfId="12" applyFont="1" applyFill="1" applyAlignment="1" applyProtection="1">
      <alignment horizontal="left" vertical="center"/>
      <protection locked="0"/>
    </xf>
    <xf numFmtId="164" fontId="88" fillId="45" borderId="0" xfId="12" applyNumberFormat="1" applyFont="1" applyFill="1" applyAlignment="1" applyProtection="1">
      <alignment horizontal="center" vertical="center"/>
      <protection locked="0"/>
    </xf>
    <xf numFmtId="0" fontId="89" fillId="45" borderId="0" xfId="12" applyFont="1" applyFill="1" applyAlignment="1" applyProtection="1">
      <alignment horizontal="left" vertical="center"/>
      <protection locked="0"/>
    </xf>
    <xf numFmtId="0" fontId="1" fillId="5" borderId="0" xfId="4" applyFont="1" applyFill="1" applyAlignment="1">
      <alignment horizontal="center"/>
    </xf>
    <xf numFmtId="0" fontId="40" fillId="47" borderId="1" xfId="2" applyFont="1" applyFill="1" applyBorder="1" applyAlignment="1">
      <alignment vertical="center"/>
    </xf>
    <xf numFmtId="0" fontId="43" fillId="47" borderId="36" xfId="2" applyFont="1" applyFill="1" applyBorder="1" applyAlignment="1">
      <alignment horizontal="right" vertical="center"/>
    </xf>
    <xf numFmtId="0" fontId="82" fillId="5" borderId="0" xfId="4" applyFont="1" applyFill="1" applyAlignment="1">
      <alignment horizontal="left" vertical="center"/>
    </xf>
    <xf numFmtId="0" fontId="3" fillId="5" borderId="0" xfId="4" applyFont="1" applyFill="1"/>
    <xf numFmtId="0" fontId="1" fillId="47" borderId="0" xfId="4" applyFont="1" applyFill="1"/>
    <xf numFmtId="0" fontId="1" fillId="47" borderId="0" xfId="4" applyFont="1" applyFill="1" applyAlignment="1">
      <alignment horizontal="right" vertical="center"/>
    </xf>
    <xf numFmtId="0" fontId="39" fillId="47" borderId="0" xfId="4" applyFont="1" applyFill="1" applyAlignment="1">
      <alignment horizontal="right" vertical="center"/>
    </xf>
    <xf numFmtId="0" fontId="39" fillId="47" borderId="0" xfId="4" applyFont="1" applyFill="1" applyAlignment="1">
      <alignment horizontal="left" vertical="center"/>
    </xf>
    <xf numFmtId="0" fontId="39" fillId="47" borderId="38" xfId="4" applyFont="1" applyFill="1" applyBorder="1"/>
    <xf numFmtId="0" fontId="91" fillId="5" borderId="0" xfId="8" applyFont="1" applyFill="1" applyAlignment="1">
      <alignment horizontal="left" vertical="center"/>
    </xf>
    <xf numFmtId="0" fontId="3" fillId="47" borderId="0" xfId="4" applyFont="1" applyFill="1" applyAlignment="1">
      <alignment horizontal="center" vertical="center"/>
    </xf>
    <xf numFmtId="1" fontId="22" fillId="48" borderId="0" xfId="13" applyNumberFormat="1" applyFont="1" applyFill="1" applyAlignment="1">
      <alignment horizontal="center" vertical="center"/>
    </xf>
    <xf numFmtId="0" fontId="22" fillId="48" borderId="50" xfId="7" applyFont="1" applyFill="1" applyBorder="1" applyAlignment="1">
      <alignment horizontal="left" vertical="center"/>
    </xf>
    <xf numFmtId="0" fontId="22" fillId="48" borderId="50" xfId="7" applyFont="1" applyFill="1" applyBorder="1" applyAlignment="1">
      <alignment horizontal="right" vertical="center"/>
    </xf>
    <xf numFmtId="1" fontId="22" fillId="48" borderId="50" xfId="13" applyNumberFormat="1" applyFont="1" applyFill="1" applyBorder="1" applyAlignment="1">
      <alignment horizontal="right" vertical="center"/>
    </xf>
    <xf numFmtId="170" fontId="30" fillId="48" borderId="50" xfId="4" applyNumberFormat="1" applyFill="1" applyBorder="1" applyAlignment="1">
      <alignment horizontal="center" vertical="center"/>
    </xf>
    <xf numFmtId="0" fontId="30" fillId="48" borderId="50" xfId="4" applyFill="1" applyBorder="1" applyAlignment="1">
      <alignment horizontal="right" vertical="center"/>
    </xf>
    <xf numFmtId="164" fontId="30" fillId="48" borderId="51" xfId="4" applyNumberFormat="1" applyFill="1" applyBorder="1" applyAlignment="1">
      <alignment horizontal="left" vertical="center"/>
    </xf>
    <xf numFmtId="170" fontId="30" fillId="48" borderId="0" xfId="4" applyNumberFormat="1" applyFill="1" applyAlignment="1">
      <alignment horizontal="center" vertical="center"/>
    </xf>
    <xf numFmtId="2" fontId="2" fillId="49" borderId="0" xfId="1" applyNumberFormat="1" applyFont="1" applyFill="1" applyAlignment="1" applyProtection="1">
      <alignment horizontal="center" vertical="center"/>
      <protection locked="0"/>
    </xf>
    <xf numFmtId="0" fontId="17" fillId="45" borderId="0" xfId="12" applyFont="1" applyFill="1" applyAlignment="1" applyProtection="1">
      <alignment vertical="center"/>
      <protection locked="0"/>
    </xf>
    <xf numFmtId="0" fontId="26" fillId="45" borderId="0" xfId="12" applyFont="1" applyFill="1" applyAlignment="1" applyProtection="1">
      <alignment vertical="center"/>
      <protection locked="0"/>
    </xf>
    <xf numFmtId="0" fontId="1" fillId="5" borderId="38" xfId="4" applyFont="1" applyFill="1" applyBorder="1"/>
    <xf numFmtId="0" fontId="30" fillId="48" borderId="0" xfId="4" applyFill="1" applyAlignment="1">
      <alignment horizontal="center" vertical="center"/>
    </xf>
    <xf numFmtId="0" fontId="95" fillId="45" borderId="0" xfId="12" applyFont="1" applyFill="1" applyAlignment="1" applyProtection="1">
      <alignment horizontal="right" vertical="center"/>
      <protection locked="0"/>
    </xf>
    <xf numFmtId="164" fontId="30" fillId="48" borderId="0" xfId="4" applyNumberFormat="1" applyFill="1" applyAlignment="1">
      <alignment horizontal="center" vertical="center"/>
    </xf>
    <xf numFmtId="0" fontId="76" fillId="5" borderId="0" xfId="4" applyFont="1" applyFill="1"/>
    <xf numFmtId="0" fontId="10" fillId="5" borderId="0" xfId="7" applyFont="1" applyFill="1" applyAlignment="1">
      <alignment horizontal="left" vertical="center"/>
    </xf>
    <xf numFmtId="0" fontId="97" fillId="5" borderId="0" xfId="4" applyFont="1" applyFill="1" applyAlignment="1">
      <alignment vertical="center"/>
    </xf>
    <xf numFmtId="0" fontId="82" fillId="5" borderId="0" xfId="8" applyFont="1" applyFill="1" applyBorder="1" applyAlignment="1">
      <alignment horizontal="center" vertical="center"/>
    </xf>
    <xf numFmtId="188" fontId="34" fillId="5" borderId="0" xfId="2" applyNumberFormat="1" applyFont="1" applyFill="1" applyAlignment="1" applyProtection="1">
      <alignment horizontal="center" vertical="center"/>
      <protection locked="0"/>
    </xf>
    <xf numFmtId="0" fontId="98" fillId="5" borderId="0" xfId="7" applyFont="1" applyFill="1" applyAlignment="1">
      <alignment horizontal="right" vertical="center"/>
    </xf>
    <xf numFmtId="164" fontId="99" fillId="50" borderId="0" xfId="12" applyNumberFormat="1" applyFont="1" applyFill="1" applyAlignment="1" applyProtection="1">
      <alignment horizontal="center" vertical="center"/>
      <protection locked="0"/>
    </xf>
    <xf numFmtId="0" fontId="87" fillId="51" borderId="0" xfId="12" applyFont="1" applyFill="1" applyAlignment="1" applyProtection="1">
      <alignment horizontal="left" vertical="center"/>
      <protection locked="0"/>
    </xf>
    <xf numFmtId="164" fontId="88" fillId="45" borderId="0" xfId="12" applyNumberFormat="1" applyFont="1" applyFill="1" applyAlignment="1" applyProtection="1">
      <alignment horizontal="right" vertical="center"/>
      <protection locked="0"/>
    </xf>
    <xf numFmtId="0" fontId="100" fillId="5" borderId="38" xfId="4" applyFont="1" applyFill="1" applyBorder="1" applyAlignment="1">
      <alignment horizontal="left" vertical="center"/>
    </xf>
    <xf numFmtId="0" fontId="87" fillId="45" borderId="0" xfId="12" applyFont="1" applyFill="1" applyAlignment="1" applyProtection="1">
      <alignment horizontal="right" vertical="center"/>
      <protection locked="0"/>
    </xf>
    <xf numFmtId="189" fontId="101" fillId="52" borderId="0" xfId="2" applyNumberFormat="1" applyFont="1" applyFill="1" applyAlignment="1" applyProtection="1">
      <alignment horizontal="center" vertical="center"/>
      <protection locked="0"/>
    </xf>
    <xf numFmtId="0" fontId="87" fillId="45" borderId="0" xfId="12" applyFont="1" applyFill="1" applyAlignment="1" applyProtection="1">
      <alignment horizontal="center" vertical="center"/>
      <protection locked="0"/>
    </xf>
    <xf numFmtId="0" fontId="102" fillId="5" borderId="0" xfId="12" applyFont="1" applyFill="1" applyAlignment="1" applyProtection="1">
      <alignment horizontal="right" vertical="center"/>
      <protection locked="0"/>
    </xf>
    <xf numFmtId="164" fontId="101" fillId="51" borderId="0" xfId="12" applyNumberFormat="1" applyFont="1" applyFill="1" applyAlignment="1" applyProtection="1">
      <alignment horizontal="center" vertical="center"/>
      <protection locked="0"/>
    </xf>
    <xf numFmtId="0" fontId="103" fillId="0" borderId="0" xfId="4" applyFont="1" applyAlignment="1">
      <alignment vertical="center"/>
    </xf>
    <xf numFmtId="0" fontId="100" fillId="5" borderId="38" xfId="1" applyFont="1" applyFill="1" applyBorder="1" applyAlignment="1">
      <alignment horizontal="left" vertical="center"/>
    </xf>
    <xf numFmtId="0" fontId="98" fillId="5" borderId="0" xfId="12" applyFont="1" applyFill="1" applyAlignment="1" applyProtection="1">
      <alignment horizontal="right" vertical="center"/>
      <protection locked="0"/>
    </xf>
    <xf numFmtId="1" fontId="99" fillId="53" borderId="0" xfId="1" applyNumberFormat="1" applyFont="1" applyFill="1" applyAlignment="1">
      <alignment horizontal="center" vertical="center"/>
    </xf>
    <xf numFmtId="168" fontId="67" fillId="54" borderId="0" xfId="1" applyNumberFormat="1" applyFont="1" applyFill="1" applyAlignment="1">
      <alignment vertical="center"/>
    </xf>
    <xf numFmtId="0" fontId="1" fillId="0" borderId="38" xfId="4" applyFont="1" applyBorder="1"/>
    <xf numFmtId="0" fontId="59" fillId="5" borderId="0" xfId="7" applyFont="1" applyFill="1" applyAlignment="1">
      <alignment horizontal="right" vertical="center"/>
    </xf>
    <xf numFmtId="190" fontId="59" fillId="45" borderId="0" xfId="12" applyNumberFormat="1" applyFont="1" applyFill="1" applyAlignment="1" applyProtection="1">
      <alignment horizontal="center" vertical="center"/>
      <protection locked="0"/>
    </xf>
    <xf numFmtId="0" fontId="104" fillId="5" borderId="0" xfId="4" applyFont="1" applyFill="1" applyAlignment="1">
      <alignment vertical="center"/>
    </xf>
    <xf numFmtId="190" fontId="105" fillId="45" borderId="0" xfId="12" applyNumberFormat="1" applyFont="1" applyFill="1" applyAlignment="1" applyProtection="1">
      <alignment horizontal="right" vertical="center"/>
      <protection locked="0"/>
    </xf>
    <xf numFmtId="0" fontId="46" fillId="5" borderId="38" xfId="1" applyFont="1" applyFill="1" applyBorder="1" applyAlignment="1">
      <alignment horizontal="left" vertical="center"/>
    </xf>
    <xf numFmtId="0" fontId="76" fillId="5" borderId="0" xfId="7" applyFont="1" applyFill="1" applyAlignment="1">
      <alignment horizontal="right" vertical="center"/>
    </xf>
    <xf numFmtId="0" fontId="106" fillId="5" borderId="0" xfId="13" applyFont="1" applyFill="1" applyAlignment="1">
      <alignment horizontal="center" vertical="center"/>
    </xf>
    <xf numFmtId="0" fontId="76" fillId="31" borderId="0" xfId="1" applyFont="1" applyFill="1" applyAlignment="1">
      <alignment horizontal="right" vertical="center"/>
    </xf>
    <xf numFmtId="191" fontId="76" fillId="45" borderId="0" xfId="12" applyNumberFormat="1" applyFont="1" applyFill="1" applyAlignment="1" applyProtection="1">
      <alignment horizontal="center" vertical="center"/>
      <protection locked="0"/>
    </xf>
    <xf numFmtId="0" fontId="76" fillId="5" borderId="0" xfId="1" applyFont="1" applyFill="1" applyAlignment="1">
      <alignment horizontal="right" vertical="center"/>
    </xf>
    <xf numFmtId="0" fontId="59" fillId="52" borderId="0" xfId="1" applyFont="1" applyFill="1" applyAlignment="1">
      <alignment vertical="center"/>
    </xf>
    <xf numFmtId="0" fontId="99" fillId="52" borderId="0" xfId="1" applyFont="1" applyFill="1" applyAlignment="1">
      <alignment vertical="center"/>
    </xf>
    <xf numFmtId="0" fontId="99" fillId="52" borderId="38" xfId="1" applyFont="1" applyFill="1" applyBorder="1" applyAlignment="1">
      <alignment vertical="center"/>
    </xf>
    <xf numFmtId="0" fontId="107" fillId="5" borderId="0" xfId="10" applyFont="1" applyFill="1" applyAlignment="1">
      <alignment horizontal="left" vertical="center"/>
    </xf>
    <xf numFmtId="0" fontId="95" fillId="45" borderId="0" xfId="12" applyFont="1" applyFill="1" applyAlignment="1" applyProtection="1">
      <alignment horizontal="left" vertical="center"/>
      <protection locked="0"/>
    </xf>
    <xf numFmtId="0" fontId="108" fillId="45" borderId="0" xfId="12" applyFont="1" applyFill="1" applyAlignment="1" applyProtection="1">
      <alignment horizontal="left" vertical="center"/>
      <protection locked="0"/>
    </xf>
    <xf numFmtId="0" fontId="109" fillId="5" borderId="0" xfId="7" applyFont="1" applyFill="1" applyAlignment="1">
      <alignment horizontal="left" vertical="center"/>
    </xf>
    <xf numFmtId="0" fontId="109" fillId="45" borderId="0" xfId="12" applyFont="1" applyFill="1" applyAlignment="1" applyProtection="1">
      <alignment horizontal="left" vertical="center"/>
      <protection locked="0"/>
    </xf>
    <xf numFmtId="0" fontId="110" fillId="5" borderId="0" xfId="12" applyFont="1" applyFill="1" applyAlignment="1" applyProtection="1">
      <alignment horizontal="left" vertical="center"/>
      <protection locked="0"/>
    </xf>
    <xf numFmtId="0" fontId="34" fillId="0" borderId="0" xfId="3" applyFont="1" applyAlignment="1">
      <alignment horizontal="center" vertical="center"/>
    </xf>
    <xf numFmtId="0" fontId="89" fillId="51" borderId="0" xfId="12" applyFont="1" applyFill="1" applyAlignment="1" applyProtection="1">
      <alignment horizontal="left" vertical="center"/>
      <protection locked="0"/>
    </xf>
    <xf numFmtId="0" fontId="98" fillId="5" borderId="0" xfId="12" applyFont="1" applyFill="1" applyAlignment="1" applyProtection="1">
      <alignment horizontal="left" vertical="center"/>
      <protection locked="0"/>
    </xf>
    <xf numFmtId="0" fontId="10" fillId="45" borderId="0" xfId="12" applyFont="1" applyFill="1" applyAlignment="1" applyProtection="1">
      <alignment horizontal="right" vertical="center"/>
      <protection locked="0"/>
    </xf>
    <xf numFmtId="0" fontId="20" fillId="5" borderId="0" xfId="4" applyFont="1" applyFill="1" applyAlignment="1">
      <alignment horizontal="left" vertical="center"/>
    </xf>
    <xf numFmtId="0" fontId="101" fillId="5" borderId="38" xfId="1" applyFont="1" applyFill="1" applyBorder="1" applyAlignment="1">
      <alignment horizontal="center" vertical="center"/>
    </xf>
    <xf numFmtId="0" fontId="106" fillId="5" borderId="0" xfId="1" applyFont="1" applyFill="1" applyAlignment="1">
      <alignment horizontal="center" vertical="center"/>
    </xf>
    <xf numFmtId="0" fontId="75" fillId="5" borderId="0" xfId="3" applyFont="1" applyFill="1" applyAlignment="1">
      <alignment horizontal="left" vertical="center"/>
    </xf>
    <xf numFmtId="0" fontId="74" fillId="5" borderId="0" xfId="4" applyFont="1" applyFill="1" applyAlignment="1">
      <alignment horizontal="left" vertical="center"/>
    </xf>
    <xf numFmtId="0" fontId="111" fillId="55" borderId="1" xfId="2" applyFont="1" applyFill="1" applyBorder="1" applyAlignment="1">
      <alignment vertical="center"/>
    </xf>
    <xf numFmtId="0" fontId="2" fillId="55" borderId="36" xfId="2" applyFont="1" applyFill="1" applyBorder="1" applyAlignment="1">
      <alignment horizontal="right" vertical="center"/>
    </xf>
    <xf numFmtId="0" fontId="74" fillId="5" borderId="0" xfId="4" applyFont="1" applyFill="1" applyAlignment="1">
      <alignment horizontal="center"/>
    </xf>
    <xf numFmtId="0" fontId="4" fillId="55" borderId="0" xfId="4" applyFont="1" applyFill="1"/>
    <xf numFmtId="0" fontId="4" fillId="55" borderId="0" xfId="4" applyFont="1" applyFill="1" applyAlignment="1">
      <alignment horizontal="right" vertical="center"/>
    </xf>
    <xf numFmtId="0" fontId="69" fillId="55" borderId="0" xfId="4" applyFont="1" applyFill="1" applyAlignment="1">
      <alignment horizontal="right" vertical="center"/>
    </xf>
    <xf numFmtId="0" fontId="69" fillId="55" borderId="0" xfId="4" applyFont="1" applyFill="1" applyAlignment="1">
      <alignment horizontal="left" vertical="center"/>
    </xf>
    <xf numFmtId="0" fontId="4" fillId="55" borderId="38" xfId="4" applyFont="1" applyFill="1" applyBorder="1"/>
    <xf numFmtId="0" fontId="112" fillId="5" borderId="0" xfId="1" applyFont="1" applyFill="1" applyAlignment="1">
      <alignment horizontal="center" vertical="center"/>
    </xf>
    <xf numFmtId="0" fontId="2" fillId="55" borderId="0" xfId="4" applyFont="1" applyFill="1" applyAlignment="1">
      <alignment horizontal="center" vertical="center"/>
    </xf>
    <xf numFmtId="1" fontId="2" fillId="56" borderId="0" xfId="13" applyNumberFormat="1" applyFont="1" applyFill="1" applyAlignment="1">
      <alignment horizontal="center" vertical="center"/>
    </xf>
    <xf numFmtId="0" fontId="38" fillId="56" borderId="50" xfId="7" applyFont="1" applyFill="1" applyBorder="1" applyAlignment="1">
      <alignment horizontal="left" vertical="center"/>
    </xf>
    <xf numFmtId="0" fontId="69" fillId="56" borderId="50" xfId="7" applyFont="1" applyFill="1" applyBorder="1" applyAlignment="1">
      <alignment horizontal="right" vertical="center"/>
    </xf>
    <xf numFmtId="1" fontId="69" fillId="56" borderId="50" xfId="13" applyNumberFormat="1" applyFont="1" applyFill="1" applyBorder="1" applyAlignment="1">
      <alignment horizontal="right" vertical="center"/>
    </xf>
    <xf numFmtId="170" fontId="69" fillId="56" borderId="50" xfId="4" applyNumberFormat="1" applyFont="1" applyFill="1" applyBorder="1" applyAlignment="1">
      <alignment horizontal="center" vertical="center"/>
    </xf>
    <xf numFmtId="0" fontId="38" fillId="56" borderId="50" xfId="4" applyFont="1" applyFill="1" applyBorder="1" applyAlignment="1">
      <alignment horizontal="right" vertical="center"/>
    </xf>
    <xf numFmtId="164" fontId="38" fillId="56" borderId="51" xfId="4" applyNumberFormat="1" applyFont="1" applyFill="1" applyBorder="1" applyAlignment="1">
      <alignment horizontal="left" vertical="center"/>
    </xf>
    <xf numFmtId="170" fontId="2" fillId="56" borderId="0" xfId="4" applyNumberFormat="1" applyFont="1" applyFill="1" applyAlignment="1">
      <alignment horizontal="center" vertical="center"/>
    </xf>
    <xf numFmtId="0" fontId="69" fillId="56" borderId="54" xfId="1" applyFont="1" applyFill="1" applyBorder="1" applyAlignment="1">
      <alignment horizontal="center" vertical="center" wrapText="1"/>
    </xf>
    <xf numFmtId="0" fontId="114" fillId="45" borderId="0" xfId="12" applyFont="1" applyFill="1" applyAlignment="1" applyProtection="1">
      <alignment vertical="center"/>
      <protection locked="0"/>
    </xf>
    <xf numFmtId="0" fontId="4" fillId="56" borderId="0" xfId="4" applyFont="1" applyFill="1" applyAlignment="1">
      <alignment horizontal="center" vertical="center"/>
    </xf>
    <xf numFmtId="164" fontId="4" fillId="56" borderId="0" xfId="4" applyNumberFormat="1" applyFont="1" applyFill="1" applyAlignment="1">
      <alignment horizontal="center" vertical="center"/>
    </xf>
    <xf numFmtId="0" fontId="1" fillId="0" borderId="0" xfId="4" applyFont="1" applyAlignment="1">
      <alignment horizontal="center"/>
    </xf>
    <xf numFmtId="164" fontId="99" fillId="51" borderId="0" xfId="12" applyNumberFormat="1" applyFont="1" applyFill="1" applyAlignment="1" applyProtection="1">
      <alignment horizontal="center" vertical="center"/>
      <protection locked="0"/>
    </xf>
    <xf numFmtId="0" fontId="42" fillId="5" borderId="0" xfId="6" applyFill="1" applyAlignment="1">
      <alignment horizontal="center" vertical="center"/>
    </xf>
    <xf numFmtId="0" fontId="109" fillId="45" borderId="0" xfId="12" applyFont="1" applyFill="1" applyAlignment="1" applyProtection="1">
      <alignment horizontal="right" vertical="center"/>
      <protection locked="0"/>
    </xf>
    <xf numFmtId="0" fontId="115" fillId="51" borderId="0" xfId="12" applyFont="1" applyFill="1" applyAlignment="1" applyProtection="1">
      <alignment horizontal="center" vertical="center"/>
      <protection locked="0"/>
    </xf>
    <xf numFmtId="0" fontId="46" fillId="5" borderId="0" xfId="4" applyFont="1" applyFill="1" applyAlignment="1">
      <alignment horizontal="right" vertical="top"/>
    </xf>
    <xf numFmtId="0" fontId="46" fillId="5" borderId="38" xfId="4" applyFont="1" applyFill="1" applyBorder="1" applyAlignment="1">
      <alignment horizontal="left" vertical="top"/>
    </xf>
    <xf numFmtId="0" fontId="46" fillId="5" borderId="0" xfId="4" applyFont="1" applyFill="1" applyAlignment="1">
      <alignment horizontal="center" vertical="top"/>
    </xf>
    <xf numFmtId="164" fontId="116" fillId="51" borderId="0" xfId="12" applyNumberFormat="1" applyFont="1" applyFill="1" applyAlignment="1" applyProtection="1">
      <alignment horizontal="center" vertical="center"/>
      <protection locked="0"/>
    </xf>
    <xf numFmtId="0" fontId="1" fillId="5" borderId="0" xfId="4" quotePrefix="1" applyFont="1" applyFill="1" applyAlignment="1">
      <alignment vertical="center"/>
    </xf>
    <xf numFmtId="1" fontId="99" fillId="57" borderId="0" xfId="1" applyNumberFormat="1" applyFont="1" applyFill="1" applyAlignment="1">
      <alignment horizontal="center" vertical="center"/>
    </xf>
    <xf numFmtId="168" fontId="46" fillId="54" borderId="0" xfId="1" applyNumberFormat="1" applyFont="1" applyFill="1" applyAlignment="1">
      <alignment vertical="center"/>
    </xf>
    <xf numFmtId="0" fontId="100" fillId="5" borderId="0" xfId="1" applyFont="1" applyFill="1" applyAlignment="1">
      <alignment horizontal="center" vertical="center"/>
    </xf>
    <xf numFmtId="0" fontId="101" fillId="5" borderId="0" xfId="1" applyFont="1" applyFill="1" applyAlignment="1">
      <alignment horizontal="right" vertical="center"/>
    </xf>
    <xf numFmtId="0" fontId="40" fillId="59" borderId="1" xfId="2" applyFont="1" applyFill="1" applyBorder="1" applyAlignment="1">
      <alignment vertical="center"/>
    </xf>
    <xf numFmtId="0" fontId="41" fillId="59" borderId="36" xfId="2" applyFont="1" applyFill="1" applyBorder="1" applyAlignment="1">
      <alignment horizontal="right" vertical="center"/>
    </xf>
    <xf numFmtId="0" fontId="1" fillId="59" borderId="0" xfId="4" applyFont="1" applyFill="1"/>
    <xf numFmtId="0" fontId="1" fillId="59" borderId="0" xfId="4" applyFont="1" applyFill="1" applyAlignment="1">
      <alignment horizontal="right" vertical="center"/>
    </xf>
    <xf numFmtId="0" fontId="39" fillId="59" borderId="0" xfId="4" applyFont="1" applyFill="1" applyAlignment="1">
      <alignment horizontal="right" vertical="center"/>
    </xf>
    <xf numFmtId="0" fontId="39" fillId="59" borderId="0" xfId="4" applyFont="1" applyFill="1" applyAlignment="1">
      <alignment horizontal="left" vertical="center"/>
    </xf>
    <xf numFmtId="0" fontId="39" fillId="59" borderId="38" xfId="4" applyFont="1" applyFill="1" applyBorder="1"/>
    <xf numFmtId="0" fontId="22" fillId="48" borderId="0" xfId="7" applyFont="1" applyFill="1" applyAlignment="1">
      <alignment horizontal="left" vertical="center"/>
    </xf>
    <xf numFmtId="0" fontId="22" fillId="48" borderId="0" xfId="7" applyFont="1" applyFill="1" applyAlignment="1">
      <alignment horizontal="right" vertical="center"/>
    </xf>
    <xf numFmtId="0" fontId="106" fillId="48" borderId="0" xfId="13" applyFont="1" applyFill="1" applyAlignment="1">
      <alignment horizontal="center" vertical="center"/>
    </xf>
    <xf numFmtId="0" fontId="106" fillId="48" borderId="0" xfId="12" applyFont="1" applyFill="1" applyAlignment="1" applyProtection="1">
      <alignment horizontal="left" vertical="center"/>
      <protection locked="0"/>
    </xf>
    <xf numFmtId="0" fontId="0" fillId="48" borderId="0" xfId="0" applyFill="1"/>
    <xf numFmtId="0" fontId="0" fillId="48" borderId="38" xfId="0" applyFill="1" applyBorder="1"/>
    <xf numFmtId="0" fontId="106" fillId="48" borderId="0" xfId="1" applyFont="1" applyFill="1" applyAlignment="1">
      <alignment horizontal="right" vertical="center"/>
    </xf>
    <xf numFmtId="192" fontId="106" fillId="48" borderId="0" xfId="13" applyNumberFormat="1" applyFont="1" applyFill="1" applyAlignment="1">
      <alignment horizontal="center" vertical="center"/>
    </xf>
    <xf numFmtId="0" fontId="3" fillId="48" borderId="0" xfId="0" applyFont="1" applyFill="1" applyAlignment="1">
      <alignment vertical="center"/>
    </xf>
    <xf numFmtId="0" fontId="3" fillId="48" borderId="38" xfId="0" applyFont="1" applyFill="1" applyBorder="1" applyAlignment="1">
      <alignment vertical="center"/>
    </xf>
    <xf numFmtId="0" fontId="0" fillId="48" borderId="50" xfId="0" applyFill="1" applyBorder="1" applyAlignment="1">
      <alignment horizontal="right" vertical="center"/>
    </xf>
    <xf numFmtId="0" fontId="0" fillId="48" borderId="50" xfId="0" applyFill="1" applyBorder="1" applyAlignment="1">
      <alignment horizontal="center" vertical="center"/>
    </xf>
    <xf numFmtId="0" fontId="117" fillId="48" borderId="50" xfId="0" applyFont="1" applyFill="1" applyBorder="1" applyAlignment="1">
      <alignment horizontal="right" vertical="center"/>
    </xf>
    <xf numFmtId="188" fontId="76" fillId="60" borderId="50" xfId="12" applyNumberFormat="1" applyFont="1" applyFill="1" applyBorder="1" applyAlignment="1" applyProtection="1">
      <alignment horizontal="center" vertical="center"/>
      <protection locked="0"/>
    </xf>
    <xf numFmtId="188" fontId="76" fillId="60" borderId="51" xfId="12" applyNumberFormat="1" applyFont="1" applyFill="1" applyBorder="1" applyAlignment="1" applyProtection="1">
      <alignment horizontal="center" vertical="center"/>
      <protection locked="0"/>
    </xf>
    <xf numFmtId="0" fontId="96" fillId="46" borderId="0" xfId="12" applyFont="1" applyFill="1" applyAlignment="1" applyProtection="1">
      <alignment vertical="center"/>
      <protection locked="0"/>
    </xf>
    <xf numFmtId="0" fontId="96" fillId="5" borderId="38" xfId="12" applyFont="1" applyFill="1" applyBorder="1" applyAlignment="1" applyProtection="1">
      <alignment vertical="center"/>
      <protection locked="0"/>
    </xf>
    <xf numFmtId="0" fontId="118" fillId="5" borderId="0" xfId="0" applyFont="1" applyFill="1" applyAlignment="1">
      <alignment horizontal="right" vertical="center"/>
    </xf>
    <xf numFmtId="0" fontId="119" fillId="51" borderId="0" xfId="12" applyFont="1" applyFill="1" applyAlignment="1" applyProtection="1">
      <alignment horizontal="center" vertical="center" wrapText="1"/>
      <protection locked="0"/>
    </xf>
    <xf numFmtId="0" fontId="120" fillId="5" borderId="0" xfId="12" applyFont="1" applyFill="1" applyAlignment="1" applyProtection="1">
      <alignment horizontal="left" vertical="center"/>
      <protection locked="0"/>
    </xf>
    <xf numFmtId="0" fontId="96" fillId="5" borderId="38" xfId="12" applyFont="1" applyFill="1" applyBorder="1" applyAlignment="1" applyProtection="1">
      <alignment horizontal="center" vertical="center"/>
      <protection locked="0"/>
    </xf>
    <xf numFmtId="1" fontId="99" fillId="51" borderId="0" xfId="12" applyNumberFormat="1" applyFont="1" applyFill="1" applyAlignment="1" applyProtection="1">
      <alignment horizontal="center" vertical="center"/>
      <protection locked="0"/>
    </xf>
    <xf numFmtId="0" fontId="0" fillId="0" borderId="38" xfId="0" applyBorder="1"/>
    <xf numFmtId="0" fontId="29" fillId="5" borderId="0" xfId="0" applyFont="1" applyFill="1" applyAlignment="1">
      <alignment horizontal="right" vertical="center"/>
    </xf>
    <xf numFmtId="0" fontId="100" fillId="5" borderId="0" xfId="1" applyFont="1" applyFill="1" applyAlignment="1">
      <alignment horizontal="left" vertical="center"/>
    </xf>
    <xf numFmtId="0" fontId="121" fillId="45" borderId="0" xfId="12" applyFont="1" applyFill="1" applyAlignment="1" applyProtection="1">
      <alignment horizontal="right" vertical="center"/>
      <protection locked="0"/>
    </xf>
    <xf numFmtId="0" fontId="122" fillId="5" borderId="0" xfId="12" applyFont="1" applyFill="1" applyAlignment="1" applyProtection="1">
      <alignment horizontal="right" vertical="center"/>
      <protection locked="0"/>
    </xf>
    <xf numFmtId="0" fontId="79" fillId="61" borderId="0" xfId="13" applyFont="1" applyFill="1" applyAlignment="1">
      <alignment horizontal="center" vertical="center"/>
    </xf>
    <xf numFmtId="168" fontId="37" fillId="54" borderId="0" xfId="1" applyNumberFormat="1" applyFont="1" applyFill="1" applyAlignment="1">
      <alignment vertical="center"/>
    </xf>
    <xf numFmtId="191" fontId="99" fillId="51" borderId="0" xfId="12" applyNumberFormat="1" applyFont="1" applyFill="1" applyAlignment="1" applyProtection="1">
      <alignment horizontal="center" vertical="center"/>
      <protection locked="0"/>
    </xf>
    <xf numFmtId="164" fontId="76" fillId="45" borderId="0" xfId="12" applyNumberFormat="1" applyFont="1" applyFill="1" applyAlignment="1" applyProtection="1">
      <alignment horizontal="center" vertical="center"/>
      <protection locked="0"/>
    </xf>
    <xf numFmtId="191" fontId="99" fillId="45" borderId="0" xfId="12" applyNumberFormat="1" applyFont="1" applyFill="1" applyAlignment="1" applyProtection="1">
      <alignment horizontal="center" vertical="center"/>
      <protection locked="0"/>
    </xf>
    <xf numFmtId="0" fontId="20" fillId="5" borderId="0" xfId="0" applyFont="1" applyFill="1" applyAlignment="1">
      <alignment horizontal="left" vertical="center"/>
    </xf>
    <xf numFmtId="188" fontId="76" fillId="45" borderId="0" xfId="12" applyNumberFormat="1" applyFont="1" applyFill="1" applyAlignment="1" applyProtection="1">
      <alignment horizontal="center" vertical="center"/>
      <protection locked="0"/>
    </xf>
    <xf numFmtId="0" fontId="117" fillId="5" borderId="0" xfId="1" applyFont="1" applyFill="1" applyAlignment="1">
      <alignment horizontal="left" vertical="center"/>
    </xf>
    <xf numFmtId="0" fontId="122" fillId="5" borderId="0" xfId="12" applyFont="1" applyFill="1" applyAlignment="1" applyProtection="1">
      <alignment horizontal="left" vertical="center"/>
      <protection locked="0"/>
    </xf>
    <xf numFmtId="0" fontId="20" fillId="5" borderId="0" xfId="4" applyFont="1" applyFill="1" applyAlignment="1">
      <alignment horizontal="right" vertical="center"/>
    </xf>
    <xf numFmtId="0" fontId="101" fillId="5" borderId="0" xfId="1" applyFont="1" applyFill="1" applyAlignment="1">
      <alignment horizontal="left" vertical="center"/>
    </xf>
    <xf numFmtId="0" fontId="67" fillId="62" borderId="55" xfId="13" applyFont="1" applyFill="1" applyBorder="1" applyAlignment="1" applyProtection="1">
      <alignment horizontal="centerContinuous" vertical="center"/>
      <protection locked="0"/>
    </xf>
    <xf numFmtId="0" fontId="67" fillId="62" borderId="56" xfId="13" applyFont="1" applyFill="1" applyBorder="1" applyAlignment="1" applyProtection="1">
      <alignment horizontal="centerContinuous" vertical="center"/>
      <protection locked="0"/>
    </xf>
    <xf numFmtId="0" fontId="67" fillId="63" borderId="56" xfId="13" applyFont="1" applyFill="1" applyBorder="1" applyAlignment="1" applyProtection="1">
      <alignment horizontal="centerContinuous" vertical="center"/>
      <protection locked="0"/>
    </xf>
    <xf numFmtId="0" fontId="67" fillId="62" borderId="57" xfId="13" applyFont="1" applyFill="1" applyBorder="1" applyAlignment="1" applyProtection="1">
      <alignment horizontal="right" vertical="center"/>
      <protection locked="0"/>
    </xf>
    <xf numFmtId="0" fontId="76" fillId="5" borderId="0" xfId="3" applyFont="1" applyFill="1" applyAlignment="1">
      <alignment vertical="center"/>
    </xf>
    <xf numFmtId="0" fontId="1" fillId="9" borderId="58" xfId="14" applyFill="1" applyBorder="1" applyAlignment="1">
      <alignment horizontal="center" vertical="center"/>
    </xf>
    <xf numFmtId="0" fontId="92" fillId="5" borderId="50" xfId="1" applyFont="1" applyFill="1" applyBorder="1" applyAlignment="1">
      <alignment horizontal="left" vertical="center"/>
    </xf>
    <xf numFmtId="0" fontId="42" fillId="5" borderId="54" xfId="6" applyFill="1" applyBorder="1" applyAlignment="1">
      <alignment vertical="center"/>
    </xf>
    <xf numFmtId="0" fontId="42" fillId="5" borderId="59" xfId="6" applyFill="1" applyBorder="1" applyAlignment="1">
      <alignment vertical="center"/>
    </xf>
    <xf numFmtId="0" fontId="123" fillId="5" borderId="0" xfId="14" applyFont="1" applyFill="1" applyAlignment="1" applyProtection="1">
      <alignment horizontal="left" vertical="center"/>
      <protection locked="0"/>
    </xf>
    <xf numFmtId="0" fontId="123" fillId="5" borderId="52" xfId="14" applyFont="1" applyFill="1" applyBorder="1" applyAlignment="1" applyProtection="1">
      <alignment horizontal="right" vertical="center"/>
      <protection locked="0"/>
    </xf>
    <xf numFmtId="193" fontId="124" fillId="65" borderId="19" xfId="14" applyNumberFormat="1" applyFont="1" applyFill="1" applyBorder="1" applyAlignment="1" applyProtection="1">
      <alignment horizontal="center" vertical="center"/>
      <protection locked="0"/>
    </xf>
    <xf numFmtId="0" fontId="76" fillId="5" borderId="0" xfId="1" applyFont="1" applyFill="1" applyProtection="1">
      <protection hidden="1"/>
    </xf>
    <xf numFmtId="0" fontId="123" fillId="5" borderId="0" xfId="14" applyFont="1" applyFill="1" applyAlignment="1" applyProtection="1">
      <alignment horizontal="right" vertical="center"/>
      <protection locked="0"/>
    </xf>
    <xf numFmtId="0" fontId="125" fillId="5" borderId="0" xfId="14" applyFont="1" applyFill="1" applyAlignment="1" applyProtection="1">
      <alignment horizontal="right" vertical="center"/>
      <protection locked="0"/>
    </xf>
    <xf numFmtId="193" fontId="126" fillId="65" borderId="38" xfId="14" applyNumberFormat="1" applyFont="1" applyFill="1" applyBorder="1" applyAlignment="1" applyProtection="1">
      <alignment horizontal="center" vertical="center"/>
      <protection locked="0"/>
    </xf>
    <xf numFmtId="0" fontId="127" fillId="5" borderId="0" xfId="14" applyFont="1" applyFill="1" applyAlignment="1" applyProtection="1">
      <alignment horizontal="left" vertical="center"/>
      <protection locked="0"/>
    </xf>
    <xf numFmtId="0" fontId="127" fillId="5" borderId="0" xfId="14" applyFont="1" applyFill="1" applyAlignment="1" applyProtection="1">
      <alignment horizontal="right" vertical="center"/>
      <protection locked="0"/>
    </xf>
    <xf numFmtId="180" fontId="126" fillId="65" borderId="19" xfId="14" applyNumberFormat="1" applyFont="1" applyFill="1" applyBorder="1" applyAlignment="1" applyProtection="1">
      <alignment horizontal="center" vertical="center"/>
      <protection locked="0"/>
    </xf>
    <xf numFmtId="193" fontId="126" fillId="65" borderId="19" xfId="14" applyNumberFormat="1" applyFont="1" applyFill="1" applyBorder="1" applyAlignment="1" applyProtection="1">
      <alignment horizontal="center" vertical="center"/>
      <protection locked="0"/>
    </xf>
    <xf numFmtId="193" fontId="124" fillId="46" borderId="38" xfId="14" applyNumberFormat="1" applyFont="1" applyFill="1" applyBorder="1" applyAlignment="1" applyProtection="1">
      <alignment horizontal="center" vertical="center"/>
      <protection locked="0"/>
    </xf>
    <xf numFmtId="0" fontId="22" fillId="5" borderId="0" xfId="14" applyFont="1" applyFill="1" applyAlignment="1" applyProtection="1">
      <alignment horizontal="left" vertical="center"/>
      <protection locked="0"/>
    </xf>
    <xf numFmtId="0" fontId="22" fillId="5" borderId="0" xfId="14" applyFont="1" applyFill="1" applyAlignment="1" applyProtection="1">
      <alignment horizontal="right" vertical="center"/>
      <protection locked="0"/>
    </xf>
    <xf numFmtId="193" fontId="59" fillId="5" borderId="19" xfId="14" applyNumberFormat="1" applyFont="1" applyFill="1" applyBorder="1" applyAlignment="1" applyProtection="1">
      <alignment horizontal="center" vertical="center"/>
      <protection locked="0"/>
    </xf>
    <xf numFmtId="0" fontId="76" fillId="5" borderId="0" xfId="14" applyFont="1" applyFill="1" applyAlignment="1" applyProtection="1">
      <alignment horizontal="right" vertical="center"/>
      <protection locked="0"/>
    </xf>
    <xf numFmtId="193" fontId="59" fillId="5" borderId="38" xfId="14" applyNumberFormat="1" applyFont="1" applyFill="1" applyBorder="1" applyAlignment="1" applyProtection="1">
      <alignment horizontal="center" vertical="center"/>
      <protection locked="0"/>
    </xf>
    <xf numFmtId="0" fontId="1" fillId="5" borderId="0" xfId="0" applyFont="1" applyFill="1" applyAlignment="1">
      <alignment vertical="center"/>
    </xf>
    <xf numFmtId="0" fontId="76" fillId="5" borderId="50" xfId="14" applyFont="1" applyFill="1" applyBorder="1" applyAlignment="1" applyProtection="1">
      <alignment horizontal="left" vertical="center"/>
      <protection locked="0"/>
    </xf>
    <xf numFmtId="0" fontId="59" fillId="5" borderId="0" xfId="14" applyFont="1" applyFill="1" applyAlignment="1" applyProtection="1">
      <alignment horizontal="right" vertical="center"/>
      <protection locked="0"/>
    </xf>
    <xf numFmtId="180" fontId="59" fillId="5" borderId="19" xfId="14" applyNumberFormat="1" applyFont="1" applyFill="1" applyBorder="1" applyAlignment="1" applyProtection="1">
      <alignment horizontal="center" vertical="center"/>
      <protection locked="0"/>
    </xf>
    <xf numFmtId="180" fontId="59" fillId="5" borderId="38" xfId="14" applyNumberFormat="1" applyFont="1" applyFill="1" applyBorder="1" applyAlignment="1" applyProtection="1">
      <alignment horizontal="center" vertical="center"/>
      <protection locked="0"/>
    </xf>
    <xf numFmtId="0" fontId="76" fillId="9" borderId="54" xfId="14" applyFont="1" applyFill="1" applyBorder="1" applyAlignment="1" applyProtection="1">
      <alignment horizontal="left" vertical="center"/>
      <protection locked="0"/>
    </xf>
    <xf numFmtId="0" fontId="76" fillId="9" borderId="54" xfId="14" applyFont="1" applyFill="1" applyBorder="1" applyAlignment="1" applyProtection="1">
      <alignment horizontal="right" vertical="center"/>
      <protection locked="0"/>
    </xf>
    <xf numFmtId="193" fontId="59" fillId="9" borderId="54" xfId="14" applyNumberFormat="1" applyFont="1" applyFill="1" applyBorder="1" applyAlignment="1" applyProtection="1">
      <alignment horizontal="center" vertical="center"/>
      <protection locked="0"/>
    </xf>
    <xf numFmtId="0" fontId="76" fillId="9" borderId="54" xfId="1" applyFont="1" applyFill="1" applyBorder="1" applyProtection="1">
      <protection hidden="1"/>
    </xf>
    <xf numFmtId="0" fontId="59" fillId="9" borderId="54" xfId="14" applyFont="1" applyFill="1" applyBorder="1" applyAlignment="1" applyProtection="1">
      <alignment horizontal="right" vertical="center"/>
      <protection locked="0"/>
    </xf>
    <xf numFmtId="180" fontId="59" fillId="9" borderId="54" xfId="14" applyNumberFormat="1" applyFont="1" applyFill="1" applyBorder="1" applyAlignment="1" applyProtection="1">
      <alignment horizontal="center" vertical="center"/>
      <protection locked="0"/>
    </xf>
    <xf numFmtId="180" fontId="59" fillId="9" borderId="59" xfId="14" applyNumberFormat="1" applyFont="1" applyFill="1" applyBorder="1" applyAlignment="1" applyProtection="1">
      <alignment horizontal="center" vertical="center"/>
      <protection locked="0"/>
    </xf>
    <xf numFmtId="0" fontId="125" fillId="5" borderId="0" xfId="14" applyFont="1" applyFill="1" applyAlignment="1" applyProtection="1">
      <alignment horizontal="left" vertical="center"/>
      <protection locked="0"/>
    </xf>
    <xf numFmtId="189" fontId="128" fillId="65" borderId="19" xfId="14" applyNumberFormat="1" applyFont="1" applyFill="1" applyBorder="1" applyAlignment="1" applyProtection="1">
      <alignment horizontal="center" vertical="center"/>
      <protection locked="0"/>
    </xf>
    <xf numFmtId="0" fontId="59" fillId="5" borderId="17" xfId="14" applyFont="1" applyFill="1" applyBorder="1" applyAlignment="1" applyProtection="1">
      <alignment horizontal="left" vertical="center"/>
      <protection locked="0"/>
    </xf>
    <xf numFmtId="0" fontId="59" fillId="5" borderId="17" xfId="14" applyFont="1" applyFill="1" applyBorder="1" applyAlignment="1" applyProtection="1">
      <alignment horizontal="right" vertical="center"/>
      <protection locked="0"/>
    </xf>
    <xf numFmtId="180" fontId="59" fillId="5" borderId="16" xfId="14" applyNumberFormat="1" applyFont="1" applyFill="1" applyBorder="1" applyAlignment="1" applyProtection="1">
      <alignment horizontal="center" vertical="center"/>
      <protection locked="0"/>
    </xf>
    <xf numFmtId="0" fontId="76" fillId="5" borderId="17" xfId="14" applyFont="1" applyFill="1" applyBorder="1" applyAlignment="1" applyProtection="1">
      <alignment horizontal="right" vertical="center"/>
      <protection locked="0"/>
    </xf>
    <xf numFmtId="193" fontId="59" fillId="5" borderId="16" xfId="14" applyNumberFormat="1" applyFont="1" applyFill="1" applyBorder="1" applyAlignment="1" applyProtection="1">
      <alignment horizontal="center" vertical="center"/>
      <protection locked="0"/>
    </xf>
    <xf numFmtId="180" fontId="59" fillId="5" borderId="60" xfId="14" applyNumberFormat="1" applyFont="1" applyFill="1" applyBorder="1" applyAlignment="1" applyProtection="1">
      <alignment horizontal="center" vertical="center"/>
      <protection locked="0"/>
    </xf>
    <xf numFmtId="0" fontId="67" fillId="6" borderId="63" xfId="13" applyFont="1" applyFill="1" applyBorder="1" applyAlignment="1" applyProtection="1">
      <alignment horizontal="left" vertical="center"/>
      <protection locked="0"/>
    </xf>
    <xf numFmtId="0" fontId="67" fillId="6" borderId="64" xfId="13" applyFont="1" applyFill="1" applyBorder="1" applyAlignment="1" applyProtection="1">
      <alignment horizontal="centerContinuous" vertical="center"/>
      <protection locked="0"/>
    </xf>
    <xf numFmtId="0" fontId="67" fillId="6" borderId="65" xfId="13" applyFont="1" applyFill="1" applyBorder="1" applyAlignment="1" applyProtection="1">
      <alignment horizontal="right" vertical="center"/>
      <protection locked="0"/>
    </xf>
    <xf numFmtId="0" fontId="1" fillId="9" borderId="22" xfId="14" applyFill="1" applyBorder="1" applyAlignment="1">
      <alignment horizontal="center" vertical="center"/>
    </xf>
    <xf numFmtId="0" fontId="1" fillId="0" borderId="22" xfId="0" applyFont="1" applyBorder="1"/>
    <xf numFmtId="0" fontId="1" fillId="5" borderId="22" xfId="0" applyFont="1" applyFill="1" applyBorder="1"/>
    <xf numFmtId="0" fontId="77" fillId="5" borderId="22" xfId="1" applyFont="1" applyFill="1" applyBorder="1" applyAlignment="1">
      <alignment horizontal="center" vertical="center"/>
    </xf>
    <xf numFmtId="0" fontId="77" fillId="5" borderId="66" xfId="1" applyFont="1" applyFill="1" applyBorder="1" applyAlignment="1">
      <alignment horizontal="center" vertical="center"/>
    </xf>
    <xf numFmtId="0" fontId="1" fillId="9" borderId="50" xfId="14" applyFill="1" applyBorder="1" applyAlignment="1">
      <alignment horizontal="center" vertical="center"/>
    </xf>
    <xf numFmtId="0" fontId="131" fillId="66" borderId="22" xfId="14" applyFont="1" applyFill="1" applyBorder="1" applyAlignment="1" applyProtection="1">
      <alignment horizontal="right" vertical="center"/>
      <protection locked="0"/>
    </xf>
    <xf numFmtId="194" fontId="131" fillId="65" borderId="21" xfId="14" applyNumberFormat="1" applyFont="1" applyFill="1" applyBorder="1" applyAlignment="1" applyProtection="1">
      <alignment horizontal="center" vertical="center"/>
      <protection locked="0"/>
    </xf>
    <xf numFmtId="0" fontId="1" fillId="5" borderId="23" xfId="0" applyFont="1" applyFill="1" applyBorder="1"/>
    <xf numFmtId="0" fontId="131" fillId="5" borderId="22" xfId="14" applyFont="1" applyFill="1" applyBorder="1" applyAlignment="1" applyProtection="1">
      <alignment horizontal="right" vertical="center"/>
      <protection locked="0"/>
    </xf>
    <xf numFmtId="0" fontId="77" fillId="5" borderId="23" xfId="1" applyFont="1" applyFill="1" applyBorder="1" applyAlignment="1">
      <alignment horizontal="center" vertical="center"/>
    </xf>
    <xf numFmtId="194" fontId="131" fillId="65" borderId="66" xfId="14" applyNumberFormat="1" applyFont="1" applyFill="1" applyBorder="1" applyAlignment="1" applyProtection="1">
      <alignment horizontal="center" vertical="center"/>
      <protection locked="0"/>
    </xf>
    <xf numFmtId="0" fontId="133" fillId="66" borderId="0" xfId="14" applyFont="1" applyFill="1" applyAlignment="1" applyProtection="1">
      <alignment horizontal="right" vertical="center"/>
      <protection locked="0"/>
    </xf>
    <xf numFmtId="194" fontId="133" fillId="65" borderId="19" xfId="14" applyNumberFormat="1" applyFont="1" applyFill="1" applyBorder="1" applyAlignment="1" applyProtection="1">
      <alignment horizontal="center" vertical="center"/>
      <protection locked="0"/>
    </xf>
    <xf numFmtId="0" fontId="1" fillId="5" borderId="20" xfId="0" applyFont="1" applyFill="1" applyBorder="1"/>
    <xf numFmtId="0" fontId="133" fillId="5" borderId="0" xfId="14" applyFont="1" applyFill="1" applyAlignment="1" applyProtection="1">
      <alignment horizontal="right" vertical="center"/>
      <protection locked="0"/>
    </xf>
    <xf numFmtId="0" fontId="77" fillId="5" borderId="20" xfId="1" applyFont="1" applyFill="1" applyBorder="1" applyAlignment="1">
      <alignment horizontal="center" vertical="center"/>
    </xf>
    <xf numFmtId="189" fontId="133" fillId="65" borderId="38" xfId="14" applyNumberFormat="1" applyFont="1" applyFill="1" applyBorder="1" applyAlignment="1" applyProtection="1">
      <alignment horizontal="center" vertical="center"/>
      <protection locked="0"/>
    </xf>
    <xf numFmtId="0" fontId="22" fillId="66" borderId="0" xfId="14" applyFont="1" applyFill="1" applyAlignment="1" applyProtection="1">
      <alignment horizontal="right" vertical="center"/>
      <protection locked="0"/>
    </xf>
    <xf numFmtId="194" fontId="22" fillId="66" borderId="19" xfId="14" applyNumberFormat="1" applyFont="1" applyFill="1" applyBorder="1" applyAlignment="1" applyProtection="1">
      <alignment horizontal="center" vertical="center"/>
      <protection locked="0"/>
    </xf>
    <xf numFmtId="194" fontId="22" fillId="66" borderId="38" xfId="14" applyNumberFormat="1" applyFont="1" applyFill="1" applyBorder="1" applyAlignment="1" applyProtection="1">
      <alignment horizontal="center" vertical="center"/>
      <protection locked="0"/>
    </xf>
    <xf numFmtId="0" fontId="1" fillId="5" borderId="17" xfId="0" applyFont="1" applyFill="1" applyBorder="1"/>
    <xf numFmtId="0" fontId="22" fillId="66" borderId="17" xfId="14" applyFont="1" applyFill="1" applyBorder="1" applyAlignment="1" applyProtection="1">
      <alignment horizontal="right" vertical="center"/>
      <protection locked="0"/>
    </xf>
    <xf numFmtId="195" fontId="22" fillId="66" borderId="16" xfId="14" applyNumberFormat="1" applyFont="1" applyFill="1" applyBorder="1" applyAlignment="1" applyProtection="1">
      <alignment horizontal="center" vertical="center"/>
      <protection locked="0"/>
    </xf>
    <xf numFmtId="0" fontId="1" fillId="5" borderId="18" xfId="0" applyFont="1" applyFill="1" applyBorder="1"/>
    <xf numFmtId="0" fontId="77" fillId="5" borderId="18" xfId="1" applyFont="1" applyFill="1" applyBorder="1" applyAlignment="1">
      <alignment horizontal="center" vertical="center"/>
    </xf>
    <xf numFmtId="196" fontId="22" fillId="66" borderId="60" xfId="14" applyNumberFormat="1" applyFont="1" applyFill="1" applyBorder="1" applyAlignment="1" applyProtection="1">
      <alignment horizontal="center" vertical="center"/>
      <protection locked="0"/>
    </xf>
    <xf numFmtId="0" fontId="17" fillId="66" borderId="22" xfId="14" applyFont="1" applyFill="1" applyBorder="1" applyAlignment="1" applyProtection="1">
      <alignment horizontal="right" vertical="center"/>
      <protection locked="0"/>
    </xf>
    <xf numFmtId="194" fontId="17" fillId="65" borderId="21" xfId="14" applyNumberFormat="1" applyFont="1" applyFill="1" applyBorder="1" applyAlignment="1" applyProtection="1">
      <alignment horizontal="center" vertical="center"/>
      <protection locked="0"/>
    </xf>
    <xf numFmtId="194" fontId="17" fillId="65" borderId="66" xfId="14" applyNumberFormat="1" applyFont="1" applyFill="1" applyBorder="1" applyAlignment="1" applyProtection="1">
      <alignment horizontal="center" vertical="center"/>
      <protection locked="0"/>
    </xf>
    <xf numFmtId="2" fontId="59" fillId="67" borderId="67" xfId="14" applyNumberFormat="1" applyFont="1" applyFill="1" applyBorder="1" applyAlignment="1" applyProtection="1">
      <alignment horizontal="center" vertical="center" wrapText="1"/>
      <protection locked="0"/>
    </xf>
    <xf numFmtId="0" fontId="1" fillId="9" borderId="0" xfId="14" applyFill="1"/>
    <xf numFmtId="197" fontId="10" fillId="9" borderId="68" xfId="14" applyNumberFormat="1" applyFont="1" applyFill="1" applyBorder="1" applyAlignment="1">
      <alignment horizontal="center" vertical="center"/>
    </xf>
    <xf numFmtId="0" fontId="76" fillId="9" borderId="69" xfId="14" applyFont="1" applyFill="1" applyBorder="1" applyAlignment="1">
      <alignment horizontal="center" vertical="center"/>
    </xf>
    <xf numFmtId="2" fontId="10" fillId="9" borderId="70" xfId="14" applyNumberFormat="1" applyFont="1" applyFill="1" applyBorder="1" applyAlignment="1">
      <alignment horizontal="center" vertical="center"/>
    </xf>
    <xf numFmtId="0" fontId="72" fillId="66" borderId="0" xfId="14" applyFont="1" applyFill="1" applyAlignment="1" applyProtection="1">
      <alignment horizontal="right" vertical="center"/>
      <protection locked="0"/>
    </xf>
    <xf numFmtId="194" fontId="72" fillId="65" borderId="19" xfId="14" applyNumberFormat="1" applyFont="1" applyFill="1" applyBorder="1" applyAlignment="1" applyProtection="1">
      <alignment horizontal="center" vertical="center"/>
      <protection locked="0"/>
    </xf>
    <xf numFmtId="189" fontId="72" fillId="65" borderId="38" xfId="14" applyNumberFormat="1" applyFont="1" applyFill="1" applyBorder="1" applyAlignment="1" applyProtection="1">
      <alignment horizontal="center" vertical="center"/>
      <protection locked="0"/>
    </xf>
    <xf numFmtId="9" fontId="10" fillId="68" borderId="71" xfId="14" applyNumberFormat="1" applyFont="1" applyFill="1" applyBorder="1" applyAlignment="1">
      <alignment horizontal="center" vertical="center"/>
    </xf>
    <xf numFmtId="0" fontId="67" fillId="9" borderId="0" xfId="13" applyFont="1" applyFill="1" applyAlignment="1">
      <alignment horizontal="centerContinuous" vertical="center"/>
    </xf>
    <xf numFmtId="0" fontId="1" fillId="68" borderId="0" xfId="14" applyFill="1" applyAlignment="1">
      <alignment horizontal="centerContinuous" vertical="center" wrapText="1"/>
    </xf>
    <xf numFmtId="0" fontId="10" fillId="68" borderId="0" xfId="13" applyFont="1" applyFill="1" applyAlignment="1">
      <alignment horizontal="right" vertical="center"/>
    </xf>
    <xf numFmtId="164" fontId="123" fillId="46" borderId="72" xfId="13" applyNumberFormat="1" applyFont="1" applyFill="1" applyBorder="1" applyAlignment="1">
      <alignment horizontal="center" vertical="center"/>
    </xf>
    <xf numFmtId="9" fontId="134" fillId="68" borderId="71" xfId="14" applyNumberFormat="1" applyFont="1" applyFill="1" applyBorder="1" applyAlignment="1">
      <alignment horizontal="center" vertical="center"/>
    </xf>
    <xf numFmtId="171" fontId="76" fillId="69" borderId="38" xfId="14" applyNumberFormat="1" applyFont="1" applyFill="1" applyBorder="1" applyAlignment="1">
      <alignment horizontal="centerContinuous" vertical="center" wrapText="1"/>
    </xf>
    <xf numFmtId="195" fontId="125" fillId="65" borderId="71" xfId="14" applyNumberFormat="1" applyFont="1" applyFill="1" applyBorder="1" applyAlignment="1">
      <alignment horizontal="center" vertical="center"/>
    </xf>
    <xf numFmtId="0" fontId="133" fillId="65" borderId="0" xfId="13" applyFont="1" applyFill="1" applyAlignment="1">
      <alignment horizontal="left" vertical="center"/>
    </xf>
    <xf numFmtId="188" fontId="67" fillId="9" borderId="73" xfId="14" applyNumberFormat="1" applyFont="1" applyFill="1" applyBorder="1" applyAlignment="1" applyProtection="1">
      <alignment horizontal="center" vertical="center"/>
      <protection locked="0"/>
    </xf>
    <xf numFmtId="189" fontId="121" fillId="46" borderId="0" xfId="14" applyNumberFormat="1" applyFont="1" applyFill="1" applyAlignment="1" applyProtection="1">
      <alignment horizontal="center" vertical="center"/>
      <protection locked="0"/>
    </xf>
    <xf numFmtId="188" fontId="67" fillId="9" borderId="38" xfId="14" applyNumberFormat="1" applyFont="1" applyFill="1" applyBorder="1" applyAlignment="1" applyProtection="1">
      <alignment horizontal="center" vertical="center"/>
      <protection locked="0"/>
    </xf>
    <xf numFmtId="194" fontId="22" fillId="66" borderId="60" xfId="14" applyNumberFormat="1" applyFont="1" applyFill="1" applyBorder="1" applyAlignment="1" applyProtection="1">
      <alignment horizontal="center" vertical="center"/>
      <protection locked="0"/>
    </xf>
    <xf numFmtId="188" fontId="67" fillId="9" borderId="0" xfId="14" applyNumberFormat="1" applyFont="1" applyFill="1" applyAlignment="1" applyProtection="1">
      <alignment horizontal="center" vertical="center"/>
      <protection locked="0"/>
    </xf>
    <xf numFmtId="189" fontId="121" fillId="65" borderId="0" xfId="14" applyNumberFormat="1" applyFont="1" applyFill="1" applyAlignment="1" applyProtection="1">
      <alignment horizontal="center" vertical="center"/>
      <protection locked="0"/>
    </xf>
    <xf numFmtId="0" fontId="42" fillId="5" borderId="50" xfId="6" applyFill="1" applyBorder="1" applyAlignment="1">
      <alignment vertical="center"/>
    </xf>
    <xf numFmtId="0" fontId="56" fillId="5" borderId="50" xfId="7" applyFont="1" applyFill="1" applyBorder="1" applyAlignment="1">
      <alignment horizontal="center" vertical="center"/>
    </xf>
    <xf numFmtId="0" fontId="1" fillId="0" borderId="50" xfId="0" applyFont="1" applyBorder="1"/>
    <xf numFmtId="0" fontId="1" fillId="0" borderId="51" xfId="0" applyFont="1" applyBorder="1"/>
    <xf numFmtId="0" fontId="59" fillId="5" borderId="50" xfId="1" applyFont="1" applyFill="1" applyBorder="1" applyAlignment="1" applyProtection="1">
      <alignment horizontal="center" vertical="center"/>
      <protection hidden="1"/>
    </xf>
    <xf numFmtId="0" fontId="3" fillId="5" borderId="50" xfId="14" applyFont="1" applyFill="1" applyBorder="1" applyAlignment="1">
      <alignment horizontal="center"/>
    </xf>
    <xf numFmtId="0" fontId="3" fillId="5" borderId="0" xfId="14" applyFont="1" applyFill="1" applyAlignment="1">
      <alignment horizontal="left"/>
    </xf>
    <xf numFmtId="198" fontId="92" fillId="5" borderId="0" xfId="1" applyNumberFormat="1" applyFont="1" applyFill="1" applyAlignment="1" applyProtection="1">
      <alignment horizontal="center" vertical="center"/>
      <protection hidden="1"/>
    </xf>
    <xf numFmtId="167" fontId="106" fillId="5" borderId="0" xfId="1" applyNumberFormat="1" applyFont="1" applyFill="1" applyAlignment="1" applyProtection="1">
      <alignment horizontal="center" vertical="center"/>
      <protection hidden="1"/>
    </xf>
    <xf numFmtId="164" fontId="59" fillId="31" borderId="38" xfId="7" applyNumberFormat="1" applyFont="1" applyFill="1" applyBorder="1" applyAlignment="1">
      <alignment horizontal="center" vertical="center"/>
    </xf>
    <xf numFmtId="195" fontId="125" fillId="65" borderId="74" xfId="14" applyNumberFormat="1" applyFont="1" applyFill="1" applyBorder="1" applyAlignment="1">
      <alignment horizontal="center" vertical="center"/>
    </xf>
    <xf numFmtId="0" fontId="133" fillId="65" borderId="17" xfId="13" applyFont="1" applyFill="1" applyBorder="1" applyAlignment="1">
      <alignment horizontal="left" vertical="center"/>
    </xf>
    <xf numFmtId="188" fontId="67" fillId="9" borderId="17" xfId="14" applyNumberFormat="1" applyFont="1" applyFill="1" applyBorder="1" applyAlignment="1" applyProtection="1">
      <alignment horizontal="center" vertical="center"/>
      <protection locked="0"/>
    </xf>
    <xf numFmtId="189" fontId="121" fillId="65" borderId="17" xfId="14" applyNumberFormat="1" applyFont="1" applyFill="1" applyBorder="1" applyAlignment="1" applyProtection="1">
      <alignment horizontal="center" vertical="center"/>
      <protection locked="0"/>
    </xf>
    <xf numFmtId="188" fontId="67" fillId="9" borderId="60" xfId="14" applyNumberFormat="1" applyFont="1" applyFill="1" applyBorder="1" applyAlignment="1" applyProtection="1">
      <alignment horizontal="center" vertical="center"/>
      <protection locked="0"/>
    </xf>
    <xf numFmtId="0" fontId="22" fillId="5" borderId="0" xfId="1" applyFont="1" applyFill="1" applyAlignment="1">
      <alignment horizontal="left" vertical="center"/>
    </xf>
    <xf numFmtId="0" fontId="1" fillId="5" borderId="0" xfId="14" applyFill="1"/>
    <xf numFmtId="0" fontId="52" fillId="5" borderId="0" xfId="14" applyFont="1" applyFill="1"/>
    <xf numFmtId="0" fontId="135" fillId="5" borderId="0" xfId="1" applyFont="1" applyFill="1" applyAlignment="1">
      <alignment horizontal="center" vertical="center" wrapText="1"/>
    </xf>
    <xf numFmtId="0" fontId="135" fillId="5" borderId="38" xfId="1" applyFont="1" applyFill="1" applyBorder="1" applyAlignment="1">
      <alignment horizontal="center" vertical="center" wrapText="1"/>
    </xf>
    <xf numFmtId="0" fontId="77" fillId="6" borderId="19" xfId="1" applyFont="1" applyFill="1" applyBorder="1" applyAlignment="1">
      <alignment horizontal="center" vertical="center"/>
    </xf>
    <xf numFmtId="0" fontId="77" fillId="9" borderId="75" xfId="1" applyFont="1" applyFill="1" applyBorder="1" applyAlignment="1">
      <alignment horizontal="center" vertical="center"/>
    </xf>
    <xf numFmtId="0" fontId="67" fillId="70" borderId="19" xfId="1" applyFont="1" applyFill="1" applyBorder="1" applyAlignment="1" applyProtection="1">
      <alignment horizontal="center" vertical="center"/>
      <protection locked="0"/>
    </xf>
    <xf numFmtId="0" fontId="2" fillId="3" borderId="16" xfId="1" applyFont="1" applyFill="1" applyBorder="1" applyAlignment="1">
      <alignment horizontal="center" vertical="center"/>
    </xf>
    <xf numFmtId="0" fontId="13" fillId="25" borderId="10" xfId="0" applyFont="1" applyFill="1" applyBorder="1" applyAlignment="1">
      <alignment horizontal="center" vertical="center"/>
    </xf>
    <xf numFmtId="0" fontId="13" fillId="25" borderId="0" xfId="0" applyFont="1" applyFill="1" applyAlignment="1">
      <alignment horizontal="center" vertical="center"/>
    </xf>
    <xf numFmtId="0" fontId="4" fillId="4" borderId="0" xfId="2" applyFont="1" applyFill="1" applyAlignment="1">
      <alignment horizontal="center" vertical="center"/>
    </xf>
    <xf numFmtId="0" fontId="137" fillId="10" borderId="0" xfId="0" applyFont="1" applyFill="1" applyAlignment="1">
      <alignment horizontal="center" vertical="center"/>
    </xf>
    <xf numFmtId="0" fontId="0" fillId="11" borderId="0" xfId="0" applyFill="1"/>
    <xf numFmtId="0" fontId="137" fillId="25" borderId="0" xfId="0" applyFont="1" applyFill="1" applyAlignment="1">
      <alignment horizontal="center" vertical="center"/>
    </xf>
    <xf numFmtId="0" fontId="35" fillId="71" borderId="0" xfId="2" applyFont="1" applyFill="1" applyAlignment="1">
      <alignment horizontal="center" vertical="center"/>
    </xf>
    <xf numFmtId="0" fontId="36" fillId="72" borderId="0" xfId="0" applyFont="1" applyFill="1" applyAlignment="1">
      <alignment vertical="top"/>
    </xf>
    <xf numFmtId="0" fontId="35" fillId="29" borderId="0" xfId="0" applyFont="1" applyFill="1" applyAlignment="1" applyProtection="1">
      <alignment horizontal="center" vertical="center"/>
      <protection locked="0"/>
    </xf>
    <xf numFmtId="0" fontId="7" fillId="15" borderId="0" xfId="0" applyFont="1" applyFill="1" applyAlignment="1">
      <alignment horizontal="center" vertical="center"/>
    </xf>
    <xf numFmtId="0" fontId="137" fillId="73" borderId="0" xfId="0" applyFont="1" applyFill="1" applyAlignment="1">
      <alignment horizontal="center" vertical="center"/>
    </xf>
    <xf numFmtId="0" fontId="138" fillId="5" borderId="0" xfId="1" applyFont="1" applyFill="1" applyAlignment="1" applyProtection="1">
      <alignment horizontal="left" vertical="center"/>
      <protection hidden="1"/>
    </xf>
    <xf numFmtId="0" fontId="138" fillId="5" borderId="0" xfId="1" applyFont="1" applyFill="1" applyAlignment="1" applyProtection="1">
      <alignment vertical="center"/>
      <protection hidden="1"/>
    </xf>
    <xf numFmtId="0" fontId="138" fillId="5" borderId="0" xfId="4" applyFont="1" applyFill="1" applyAlignment="1">
      <alignment horizontal="left" vertical="center"/>
    </xf>
    <xf numFmtId="0" fontId="37" fillId="5" borderId="0" xfId="5" applyFont="1" applyFill="1" applyAlignment="1">
      <alignment horizontal="left" vertical="center"/>
    </xf>
    <xf numFmtId="0" fontId="92" fillId="5" borderId="0" xfId="1" applyFont="1" applyFill="1" applyAlignment="1" applyProtection="1">
      <alignment horizontal="right" vertical="center"/>
      <protection hidden="1"/>
    </xf>
    <xf numFmtId="0" fontId="59" fillId="5" borderId="0" xfId="1" applyFont="1" applyFill="1" applyAlignment="1" applyProtection="1">
      <alignment vertical="center"/>
      <protection hidden="1"/>
    </xf>
    <xf numFmtId="0" fontId="48" fillId="2" borderId="26" xfId="0" applyFont="1" applyFill="1" applyBorder="1" applyAlignment="1">
      <alignment horizontal="center" vertical="center" wrapText="1"/>
    </xf>
    <xf numFmtId="0" fontId="49" fillId="34" borderId="32" xfId="0" applyFont="1" applyFill="1" applyBorder="1" applyAlignment="1">
      <alignment horizontal="center" vertical="center" wrapText="1"/>
    </xf>
    <xf numFmtId="0" fontId="49" fillId="34" borderId="33" xfId="0" applyFont="1" applyFill="1" applyBorder="1" applyAlignment="1">
      <alignment horizontal="center" vertical="center" wrapText="1"/>
    </xf>
    <xf numFmtId="0" fontId="49" fillId="34" borderId="34" xfId="0" applyFont="1" applyFill="1" applyBorder="1" applyAlignment="1">
      <alignment horizontal="center" vertical="center" wrapText="1"/>
    </xf>
    <xf numFmtId="0" fontId="19" fillId="30" borderId="39" xfId="0" applyFont="1" applyFill="1" applyBorder="1" applyAlignment="1">
      <alignment horizontal="center" vertical="center"/>
    </xf>
    <xf numFmtId="0" fontId="19" fillId="30" borderId="40" xfId="0" applyFont="1" applyFill="1" applyBorder="1" applyAlignment="1">
      <alignment horizontal="center" vertical="center"/>
    </xf>
    <xf numFmtId="0" fontId="19" fillId="30" borderId="41" xfId="0" applyFont="1" applyFill="1" applyBorder="1" applyAlignment="1">
      <alignment horizontal="center" vertical="center"/>
    </xf>
    <xf numFmtId="0" fontId="19" fillId="30" borderId="42" xfId="0" applyFont="1" applyFill="1" applyBorder="1" applyAlignment="1">
      <alignment horizontal="center" vertical="center"/>
    </xf>
    <xf numFmtId="0" fontId="19" fillId="30" borderId="43" xfId="0" applyFont="1" applyFill="1" applyBorder="1" applyAlignment="1">
      <alignment horizontal="center" vertical="center"/>
    </xf>
    <xf numFmtId="0" fontId="19" fillId="30" borderId="44" xfId="0" applyFont="1" applyFill="1" applyBorder="1" applyAlignment="1">
      <alignment horizontal="center" vertical="center"/>
    </xf>
    <xf numFmtId="0" fontId="16" fillId="11" borderId="0" xfId="0" applyFont="1" applyFill="1" applyAlignment="1">
      <alignment horizontal="center" vertical="center"/>
    </xf>
    <xf numFmtId="0" fontId="47" fillId="25" borderId="37" xfId="0" applyFont="1" applyFill="1" applyBorder="1" applyAlignment="1">
      <alignment horizontal="center" vertical="center" wrapText="1"/>
    </xf>
    <xf numFmtId="0" fontId="47" fillId="25" borderId="0" xfId="0" applyFont="1" applyFill="1" applyAlignment="1">
      <alignment horizontal="center" vertical="center" wrapText="1"/>
    </xf>
    <xf numFmtId="0" fontId="47" fillId="25" borderId="38" xfId="0" applyFont="1" applyFill="1" applyBorder="1" applyAlignment="1">
      <alignment horizontal="center" vertical="center" wrapText="1"/>
    </xf>
    <xf numFmtId="0" fontId="48" fillId="2" borderId="28" xfId="0" applyFont="1" applyFill="1" applyBorder="1" applyAlignment="1">
      <alignment horizontal="center" vertical="center" wrapText="1"/>
    </xf>
    <xf numFmtId="0" fontId="48" fillId="2" borderId="30" xfId="0" applyFont="1" applyFill="1" applyBorder="1" applyAlignment="1">
      <alignment horizontal="center" vertical="center" wrapText="1"/>
    </xf>
    <xf numFmtId="0" fontId="28" fillId="2" borderId="0" xfId="0" applyFont="1" applyFill="1" applyAlignment="1">
      <alignment horizontal="center" vertical="center" wrapText="1"/>
    </xf>
    <xf numFmtId="0" fontId="29" fillId="2" borderId="0" xfId="0" applyFont="1" applyFill="1" applyAlignment="1">
      <alignment horizontal="left" vertical="center" wrapText="1"/>
    </xf>
    <xf numFmtId="0" fontId="28" fillId="26" borderId="0" xfId="0" applyFont="1" applyFill="1" applyAlignment="1">
      <alignment horizontal="center" vertical="center" wrapText="1"/>
    </xf>
    <xf numFmtId="0" fontId="29" fillId="26" borderId="0" xfId="0" applyFont="1" applyFill="1" applyAlignment="1">
      <alignment horizontal="left" vertical="center" wrapText="1"/>
    </xf>
    <xf numFmtId="0" fontId="25" fillId="2" borderId="2" xfId="0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4" xfId="0" applyFont="1" applyFill="1" applyBorder="1" applyAlignment="1">
      <alignment horizontal="center" vertical="center" wrapText="1"/>
    </xf>
    <xf numFmtId="0" fontId="25" fillId="2" borderId="5" xfId="0" applyFont="1" applyFill="1" applyBorder="1" applyAlignment="1">
      <alignment horizontal="center" vertical="center" wrapText="1"/>
    </xf>
    <xf numFmtId="0" fontId="25" fillId="2" borderId="6" xfId="0" applyFont="1" applyFill="1" applyBorder="1" applyAlignment="1">
      <alignment horizontal="center" vertical="center" wrapText="1"/>
    </xf>
    <xf numFmtId="0" fontId="25" fillId="2" borderId="7" xfId="0" applyFont="1" applyFill="1" applyBorder="1" applyAlignment="1">
      <alignment horizontal="center" vertical="center" wrapText="1"/>
    </xf>
    <xf numFmtId="173" fontId="72" fillId="46" borderId="0" xfId="1" applyNumberFormat="1" applyFont="1" applyFill="1" applyAlignment="1" applyProtection="1">
      <alignment horizontal="center" vertical="center"/>
      <protection hidden="1"/>
    </xf>
    <xf numFmtId="176" fontId="67" fillId="9" borderId="0" xfId="1" applyNumberFormat="1" applyFont="1" applyFill="1" applyAlignment="1" applyProtection="1">
      <alignment horizontal="center" vertical="center"/>
      <protection hidden="1"/>
    </xf>
    <xf numFmtId="0" fontId="130" fillId="6" borderId="1" xfId="13" applyFont="1" applyFill="1" applyBorder="1" applyAlignment="1" applyProtection="1">
      <alignment horizontal="right" vertical="center"/>
      <protection locked="0"/>
    </xf>
    <xf numFmtId="0" fontId="130" fillId="6" borderId="36" xfId="13" applyFont="1" applyFill="1" applyBorder="1" applyAlignment="1" applyProtection="1">
      <alignment horizontal="right" vertical="center"/>
      <protection locked="0"/>
    </xf>
    <xf numFmtId="0" fontId="92" fillId="64" borderId="37" xfId="1" applyFont="1" applyFill="1" applyBorder="1" applyAlignment="1">
      <alignment horizontal="center"/>
    </xf>
    <xf numFmtId="0" fontId="92" fillId="64" borderId="46" xfId="1" applyFont="1" applyFill="1" applyBorder="1" applyAlignment="1">
      <alignment horizontal="center"/>
    </xf>
    <xf numFmtId="0" fontId="20" fillId="5" borderId="52" xfId="14" applyFont="1" applyFill="1" applyBorder="1" applyAlignment="1">
      <alignment horizontal="center" vertical="center"/>
    </xf>
    <xf numFmtId="0" fontId="20" fillId="5" borderId="50" xfId="14" applyFont="1" applyFill="1" applyBorder="1" applyAlignment="1">
      <alignment horizontal="center" vertical="center"/>
    </xf>
    <xf numFmtId="0" fontId="132" fillId="46" borderId="52" xfId="14" applyFont="1" applyFill="1" applyBorder="1" applyAlignment="1">
      <alignment horizontal="center" vertical="center"/>
    </xf>
    <xf numFmtId="0" fontId="132" fillId="46" borderId="53" xfId="14" applyFont="1" applyFill="1" applyBorder="1" applyAlignment="1">
      <alignment horizontal="center" vertical="center"/>
    </xf>
    <xf numFmtId="0" fontId="132" fillId="46" borderId="50" xfId="14" applyFont="1" applyFill="1" applyBorder="1" applyAlignment="1">
      <alignment horizontal="center" vertical="center"/>
    </xf>
    <xf numFmtId="0" fontId="132" fillId="46" borderId="51" xfId="14" applyFont="1" applyFill="1" applyBorder="1" applyAlignment="1">
      <alignment horizontal="center" vertical="center"/>
    </xf>
    <xf numFmtId="0" fontId="1" fillId="0" borderId="52" xfId="14" applyBorder="1" applyAlignment="1">
      <alignment horizontal="center" vertical="center"/>
    </xf>
    <xf numFmtId="0" fontId="1" fillId="0" borderId="50" xfId="14" applyBorder="1" applyAlignment="1">
      <alignment horizontal="center" vertical="center"/>
    </xf>
    <xf numFmtId="195" fontId="67" fillId="5" borderId="52" xfId="13" applyNumberFormat="1" applyFont="1" applyFill="1" applyBorder="1" applyAlignment="1">
      <alignment horizontal="left" vertical="center"/>
    </xf>
    <xf numFmtId="195" fontId="67" fillId="5" borderId="0" xfId="13" applyNumberFormat="1" applyFont="1" applyFill="1" applyAlignment="1">
      <alignment horizontal="left" vertical="center"/>
    </xf>
    <xf numFmtId="0" fontId="55" fillId="5" borderId="52" xfId="13" applyFont="1" applyFill="1" applyBorder="1" applyAlignment="1">
      <alignment horizontal="right" vertical="center"/>
    </xf>
    <xf numFmtId="0" fontId="55" fillId="5" borderId="50" xfId="13" applyFont="1" applyFill="1" applyBorder="1" applyAlignment="1">
      <alignment horizontal="right" vertical="center"/>
    </xf>
    <xf numFmtId="9" fontId="55" fillId="5" borderId="53" xfId="14" applyNumberFormat="1" applyFont="1" applyFill="1" applyBorder="1" applyAlignment="1">
      <alignment horizontal="center" vertical="center"/>
    </xf>
    <xf numFmtId="9" fontId="55" fillId="5" borderId="51" xfId="14" applyNumberFormat="1" applyFont="1" applyFill="1" applyBorder="1" applyAlignment="1">
      <alignment horizontal="center" vertical="center"/>
    </xf>
    <xf numFmtId="0" fontId="129" fillId="46" borderId="22" xfId="14" applyFont="1" applyFill="1" applyBorder="1" applyAlignment="1">
      <alignment horizontal="center" vertical="center"/>
    </xf>
    <xf numFmtId="0" fontId="129" fillId="46" borderId="66" xfId="14" applyFont="1" applyFill="1" applyBorder="1" applyAlignment="1">
      <alignment horizontal="center" vertical="center"/>
    </xf>
    <xf numFmtId="0" fontId="135" fillId="5" borderId="22" xfId="1" applyFont="1" applyFill="1" applyBorder="1" applyAlignment="1">
      <alignment horizontal="center" vertical="center" wrapText="1"/>
    </xf>
    <xf numFmtId="0" fontId="135" fillId="5" borderId="66" xfId="1" applyFont="1" applyFill="1" applyBorder="1" applyAlignment="1">
      <alignment horizontal="center" vertical="center" wrapText="1"/>
    </xf>
    <xf numFmtId="0" fontId="136" fillId="5" borderId="22" xfId="1" applyFont="1" applyFill="1" applyBorder="1" applyAlignment="1">
      <alignment horizontal="center" vertical="center" wrapText="1"/>
    </xf>
    <xf numFmtId="0" fontId="136" fillId="5" borderId="21" xfId="1" applyFont="1" applyFill="1" applyBorder="1" applyAlignment="1">
      <alignment horizontal="center" vertical="center" wrapText="1"/>
    </xf>
    <xf numFmtId="49" fontId="69" fillId="39" borderId="1" xfId="1" applyNumberFormat="1" applyFont="1" applyFill="1" applyBorder="1" applyAlignment="1">
      <alignment horizontal="center" vertical="center"/>
    </xf>
    <xf numFmtId="49" fontId="69" fillId="39" borderId="36" xfId="1" applyNumberFormat="1" applyFont="1" applyFill="1" applyBorder="1" applyAlignment="1">
      <alignment horizontal="center" vertical="center"/>
    </xf>
    <xf numFmtId="0" fontId="92" fillId="64" borderId="37" xfId="1" applyFont="1" applyFill="1" applyBorder="1" applyAlignment="1">
      <alignment horizontal="center" wrapText="1"/>
    </xf>
    <xf numFmtId="0" fontId="92" fillId="64" borderId="46" xfId="1" applyFont="1" applyFill="1" applyBorder="1" applyAlignment="1">
      <alignment horizontal="center" wrapText="1"/>
    </xf>
    <xf numFmtId="0" fontId="59" fillId="5" borderId="50" xfId="1" applyFont="1" applyFill="1" applyBorder="1" applyAlignment="1" applyProtection="1">
      <alignment horizontal="center" vertical="center"/>
      <protection hidden="1"/>
    </xf>
    <xf numFmtId="0" fontId="106" fillId="5" borderId="50" xfId="1" applyFont="1" applyFill="1" applyBorder="1" applyAlignment="1" applyProtection="1">
      <alignment horizontal="center" vertical="center"/>
      <protection hidden="1"/>
    </xf>
    <xf numFmtId="0" fontId="106" fillId="5" borderId="51" xfId="1" applyFont="1" applyFill="1" applyBorder="1" applyAlignment="1" applyProtection="1">
      <alignment horizontal="center" vertical="center"/>
      <protection hidden="1"/>
    </xf>
    <xf numFmtId="0" fontId="92" fillId="59" borderId="37" xfId="1" applyFont="1" applyFill="1" applyBorder="1" applyAlignment="1">
      <alignment horizontal="center"/>
    </xf>
    <xf numFmtId="0" fontId="92" fillId="59" borderId="46" xfId="1" applyFont="1" applyFill="1" applyBorder="1" applyAlignment="1">
      <alignment horizontal="center"/>
    </xf>
    <xf numFmtId="0" fontId="93" fillId="48" borderId="0" xfId="3" applyFont="1" applyFill="1" applyAlignment="1">
      <alignment horizontal="center" vertical="center"/>
    </xf>
    <xf numFmtId="0" fontId="93" fillId="48" borderId="38" xfId="3" applyFont="1" applyFill="1" applyBorder="1" applyAlignment="1">
      <alignment horizontal="center" vertical="center"/>
    </xf>
    <xf numFmtId="0" fontId="22" fillId="5" borderId="0" xfId="1" applyFont="1" applyFill="1" applyAlignment="1">
      <alignment horizontal="left" vertical="center" wrapText="1"/>
    </xf>
    <xf numFmtId="0" fontId="22" fillId="5" borderId="38" xfId="1" applyFont="1" applyFill="1" applyBorder="1" applyAlignment="1">
      <alignment horizontal="left" vertical="center" wrapText="1"/>
    </xf>
    <xf numFmtId="0" fontId="67" fillId="59" borderId="52" xfId="3" applyFont="1" applyFill="1" applyBorder="1" applyAlignment="1">
      <alignment horizontal="center" vertical="center"/>
    </xf>
    <xf numFmtId="0" fontId="67" fillId="59" borderId="53" xfId="3" applyFont="1" applyFill="1" applyBorder="1" applyAlignment="1">
      <alignment horizontal="center" vertical="center"/>
    </xf>
    <xf numFmtId="0" fontId="129" fillId="46" borderId="61" xfId="14" applyFont="1" applyFill="1" applyBorder="1" applyAlignment="1">
      <alignment horizontal="center" vertical="center"/>
    </xf>
    <xf numFmtId="0" fontId="129" fillId="46" borderId="62" xfId="14" applyFont="1" applyFill="1" applyBorder="1" applyAlignment="1">
      <alignment horizontal="center" vertical="center"/>
    </xf>
    <xf numFmtId="0" fontId="51" fillId="39" borderId="35" xfId="1" applyFont="1" applyFill="1" applyBorder="1" applyAlignment="1">
      <alignment horizontal="center" vertical="center"/>
    </xf>
    <xf numFmtId="0" fontId="51" fillId="39" borderId="37" xfId="1" applyFont="1" applyFill="1" applyBorder="1" applyAlignment="1">
      <alignment horizontal="center" vertical="center"/>
    </xf>
    <xf numFmtId="0" fontId="41" fillId="59" borderId="1" xfId="2" applyFont="1" applyFill="1" applyBorder="1" applyAlignment="1">
      <alignment horizontal="center" vertical="center"/>
    </xf>
    <xf numFmtId="0" fontId="92" fillId="47" borderId="37" xfId="1" applyFont="1" applyFill="1" applyBorder="1" applyAlignment="1">
      <alignment horizontal="center"/>
    </xf>
    <xf numFmtId="0" fontId="92" fillId="47" borderId="46" xfId="1" applyFont="1" applyFill="1" applyBorder="1" applyAlignment="1">
      <alignment horizontal="center"/>
    </xf>
    <xf numFmtId="0" fontId="96" fillId="46" borderId="0" xfId="12" applyFont="1" applyFill="1" applyAlignment="1" applyProtection="1">
      <alignment horizontal="center" vertical="center"/>
      <protection locked="0"/>
    </xf>
    <xf numFmtId="0" fontId="96" fillId="46" borderId="38" xfId="12" applyFont="1" applyFill="1" applyBorder="1" applyAlignment="1" applyProtection="1">
      <alignment horizontal="center" vertical="center"/>
      <protection locked="0"/>
    </xf>
    <xf numFmtId="0" fontId="67" fillId="47" borderId="52" xfId="3" applyFont="1" applyFill="1" applyBorder="1" applyAlignment="1">
      <alignment horizontal="center" vertical="center"/>
    </xf>
    <xf numFmtId="0" fontId="67" fillId="47" borderId="53" xfId="3" applyFont="1" applyFill="1" applyBorder="1" applyAlignment="1">
      <alignment horizontal="center" vertical="center"/>
    </xf>
    <xf numFmtId="0" fontId="56" fillId="55" borderId="1" xfId="2" applyFont="1" applyFill="1" applyBorder="1" applyAlignment="1">
      <alignment horizontal="center" vertical="center"/>
    </xf>
    <xf numFmtId="0" fontId="68" fillId="55" borderId="37" xfId="1" applyFont="1" applyFill="1" applyBorder="1" applyAlignment="1">
      <alignment horizontal="center"/>
    </xf>
    <xf numFmtId="0" fontId="68" fillId="55" borderId="46" xfId="1" applyFont="1" applyFill="1" applyBorder="1" applyAlignment="1">
      <alignment horizontal="center"/>
    </xf>
    <xf numFmtId="0" fontId="113" fillId="56" borderId="0" xfId="3" applyFont="1" applyFill="1" applyAlignment="1">
      <alignment horizontal="center" vertical="center"/>
    </xf>
    <xf numFmtId="0" fontId="113" fillId="56" borderId="38" xfId="3" applyFont="1" applyFill="1" applyBorder="1" applyAlignment="1">
      <alignment horizontal="center" vertical="center"/>
    </xf>
    <xf numFmtId="0" fontId="69" fillId="58" borderId="52" xfId="3" applyFont="1" applyFill="1" applyBorder="1" applyAlignment="1">
      <alignment horizontal="center" vertical="center"/>
    </xf>
    <xf numFmtId="0" fontId="69" fillId="58" borderId="53" xfId="3" applyFont="1" applyFill="1" applyBorder="1" applyAlignment="1">
      <alignment horizontal="center" vertical="center"/>
    </xf>
    <xf numFmtId="0" fontId="41" fillId="47" borderId="1" xfId="2" applyFont="1" applyFill="1" applyBorder="1" applyAlignment="1">
      <alignment horizontal="center" vertical="center"/>
    </xf>
    <xf numFmtId="0" fontId="1" fillId="5" borderId="0" xfId="4" applyFont="1" applyFill="1" applyAlignment="1">
      <alignment horizontal="center" vertical="top" wrapText="1"/>
    </xf>
    <xf numFmtId="0" fontId="1" fillId="5" borderId="38" xfId="4" applyFont="1" applyFill="1" applyBorder="1" applyAlignment="1">
      <alignment horizontal="center" vertical="top" wrapText="1"/>
    </xf>
    <xf numFmtId="0" fontId="30" fillId="5" borderId="0" xfId="4" applyFill="1" applyAlignment="1">
      <alignment horizontal="left" vertical="center" wrapText="1"/>
    </xf>
    <xf numFmtId="0" fontId="30" fillId="5" borderId="38" xfId="4" applyFill="1" applyBorder="1" applyAlignment="1">
      <alignment horizontal="left" vertical="center" wrapText="1"/>
    </xf>
    <xf numFmtId="0" fontId="39" fillId="6" borderId="1" xfId="0" applyFont="1" applyFill="1" applyBorder="1" applyAlignment="1">
      <alignment horizontal="center" vertical="center"/>
    </xf>
    <xf numFmtId="0" fontId="39" fillId="6" borderId="36" xfId="0" applyFont="1" applyFill="1" applyBorder="1" applyAlignment="1">
      <alignment horizontal="center" vertical="center"/>
    </xf>
    <xf numFmtId="0" fontId="30" fillId="5" borderId="0" xfId="4" applyFill="1" applyAlignment="1">
      <alignment horizontal="left" wrapText="1"/>
    </xf>
    <xf numFmtId="0" fontId="30" fillId="5" borderId="38" xfId="4" applyFill="1" applyBorder="1" applyAlignment="1">
      <alignment horizontal="left" wrapText="1"/>
    </xf>
    <xf numFmtId="0" fontId="0" fillId="6" borderId="37" xfId="0" applyFill="1" applyBorder="1" applyAlignment="1">
      <alignment horizontal="center"/>
    </xf>
    <xf numFmtId="0" fontId="0" fillId="6" borderId="46" xfId="0" applyFill="1" applyBorder="1" applyAlignment="1">
      <alignment horizontal="center"/>
    </xf>
    <xf numFmtId="0" fontId="0" fillId="0" borderId="0" xfId="0" applyAlignment="1">
      <alignment horizontal="center" wrapText="1"/>
    </xf>
    <xf numFmtId="0" fontId="0" fillId="0" borderId="38" xfId="0" applyBorder="1" applyAlignment="1">
      <alignment horizontal="center" wrapText="1"/>
    </xf>
    <xf numFmtId="0" fontId="81" fillId="0" borderId="0" xfId="8" applyFont="1" applyBorder="1" applyAlignment="1">
      <alignment horizontal="left" vertical="center"/>
    </xf>
    <xf numFmtId="0" fontId="84" fillId="44" borderId="0" xfId="4" applyFont="1" applyFill="1" applyAlignment="1">
      <alignment horizontal="center" vertical="center"/>
    </xf>
    <xf numFmtId="0" fontId="85" fillId="33" borderId="0" xfId="3" applyFont="1" applyFill="1" applyAlignment="1">
      <alignment horizontal="center" vertical="center"/>
    </xf>
    <xf numFmtId="0" fontId="90" fillId="46" borderId="0" xfId="3" applyFont="1" applyFill="1" applyAlignment="1">
      <alignment horizontal="center" vertical="center"/>
    </xf>
    <xf numFmtId="165" fontId="60" fillId="5" borderId="0" xfId="3" applyNumberFormat="1" applyFont="1" applyFill="1" applyAlignment="1">
      <alignment horizontal="center" vertical="center"/>
    </xf>
    <xf numFmtId="0" fontId="41" fillId="6" borderId="1" xfId="4" applyFont="1" applyFill="1" applyBorder="1" applyAlignment="1">
      <alignment horizontal="center" vertical="center"/>
    </xf>
    <xf numFmtId="0" fontId="41" fillId="6" borderId="36" xfId="4" applyFont="1" applyFill="1" applyBorder="1" applyAlignment="1">
      <alignment horizontal="center" vertical="center"/>
    </xf>
    <xf numFmtId="0" fontId="68" fillId="6" borderId="37" xfId="1" applyFont="1" applyFill="1" applyBorder="1" applyAlignment="1">
      <alignment horizontal="center" vertical="center" textRotation="90"/>
    </xf>
    <xf numFmtId="0" fontId="68" fillId="6" borderId="46" xfId="1" applyFont="1" applyFill="1" applyBorder="1" applyAlignment="1">
      <alignment horizontal="center" vertical="center" textRotation="90"/>
    </xf>
    <xf numFmtId="0" fontId="1" fillId="5" borderId="0" xfId="4" applyFont="1" applyFill="1" applyAlignment="1">
      <alignment horizontal="left" vertical="center" wrapText="1"/>
    </xf>
    <xf numFmtId="0" fontId="1" fillId="5" borderId="38" xfId="4" applyFont="1" applyFill="1" applyBorder="1" applyAlignment="1">
      <alignment horizontal="left" vertical="center" wrapText="1"/>
    </xf>
    <xf numFmtId="0" fontId="30" fillId="5" borderId="0" xfId="4" applyFill="1" applyAlignment="1">
      <alignment horizontal="left" vertical="top" wrapText="1"/>
    </xf>
    <xf numFmtId="0" fontId="30" fillId="5" borderId="38" xfId="4" applyFill="1" applyBorder="1" applyAlignment="1">
      <alignment horizontal="left" vertical="top" wrapText="1"/>
    </xf>
    <xf numFmtId="0" fontId="1" fillId="5" borderId="0" xfId="4" applyFont="1" applyFill="1" applyAlignment="1">
      <alignment horizontal="left" vertical="top" wrapText="1"/>
    </xf>
    <xf numFmtId="0" fontId="1" fillId="5" borderId="38" xfId="4" applyFont="1" applyFill="1" applyBorder="1" applyAlignment="1">
      <alignment horizontal="left" vertical="top" wrapText="1"/>
    </xf>
    <xf numFmtId="0" fontId="30" fillId="5" borderId="0" xfId="4" applyFill="1" applyAlignment="1">
      <alignment horizontal="center" vertical="top" wrapText="1"/>
    </xf>
    <xf numFmtId="0" fontId="30" fillId="5" borderId="38" xfId="4" applyFill="1" applyBorder="1" applyAlignment="1">
      <alignment horizontal="center" vertical="top" wrapText="1"/>
    </xf>
  </cellXfs>
  <cellStyles count="15">
    <cellStyle name="Lien hypertexte" xfId="6" builtinId="8"/>
    <cellStyle name="Lien hypertexte 2 2 3" xfId="9" xr:uid="{8C660EAE-1BB4-4F9C-BB2F-80A4D3FF2459}"/>
    <cellStyle name="Lien hypertexte 3 2 2" xfId="8" xr:uid="{9A5A2F7F-BAD9-4147-BC74-B7AA601093FB}"/>
    <cellStyle name="Normal" xfId="0" builtinId="0"/>
    <cellStyle name="Normal 10 2 2 2 2 3 2 3 2 2 4 2" xfId="3" xr:uid="{6F871FE6-DAAF-4F49-B03A-1A2226FEF9E6}"/>
    <cellStyle name="Normal 12 2" xfId="11" xr:uid="{1228CFEA-9B0B-4ED4-A584-AB544E4042C6}"/>
    <cellStyle name="Normal 2 2 2 2 2" xfId="1" xr:uid="{040D0716-4C57-46B3-9BB3-2D2D5E9377B0}"/>
    <cellStyle name="Normal 2 2 2 2 3" xfId="5" xr:uid="{F765D8D3-BBF9-4ED6-B224-738D5281F823}"/>
    <cellStyle name="Normal 2 2 5" xfId="4" xr:uid="{5FDE23DF-E7C4-45F9-9D3A-9933A9293C6D}"/>
    <cellStyle name="Normal 4 2 2 2 2 2 2 6 2 2 3 2 3 3 2 2 4 2" xfId="14" xr:uid="{CE6F5933-83B8-4F53-AC2E-C8154C5094D8}"/>
    <cellStyle name="Normal 4 2 2 2 3 2 2 3 2 2" xfId="10" xr:uid="{E1DE8029-6C34-47BE-AEAD-0939098A21D9}"/>
    <cellStyle name="Normal 4 3 4 2 2 2" xfId="2" xr:uid="{EF0A9936-1284-4B83-A16D-C358490A0447}"/>
    <cellStyle name="Normal_Bons de commande livraison" xfId="12" xr:uid="{30C3FC52-BF4F-4741-8698-B35C59C7F5D1}"/>
    <cellStyle name="Normal_Comparer recettes 2009 OK 2 2" xfId="7" xr:uid="{73132CE2-0355-4971-BFCD-50FDC2D8B2AF}"/>
    <cellStyle name="Normal_Forum Marais 15 09 2001 2 2 2" xfId="13" xr:uid="{6BC80F3F-04E0-46CF-8BDC-15D2DAD17323}"/>
  </cellStyles>
  <dxfs count="21"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color theme="9" tint="-0.499984740745262"/>
      </font>
      <fill>
        <patternFill>
          <bgColor theme="9" tint="0.79998168889431442"/>
        </patternFill>
      </fill>
    </dxf>
    <dxf>
      <font>
        <b/>
        <i val="0"/>
        <color theme="5" tint="-0.24994659260841701"/>
      </font>
      <fill>
        <patternFill>
          <bgColor theme="5" tint="0.79998168889431442"/>
        </patternFill>
      </fill>
    </dxf>
    <dxf>
      <font>
        <b/>
        <i val="0"/>
        <color theme="0"/>
      </font>
      <fill>
        <patternFill>
          <bgColor rgb="FF7030A0"/>
        </patternFill>
      </fill>
    </dxf>
  </dxfs>
  <tableStyles count="0" defaultTableStyle="TableStyleMedium2" defaultPivotStyle="PivotStyleLight16"/>
  <colors>
    <mruColors>
      <color rgb="FFFCF8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png"/><Relationship Id="rId3" Type="http://schemas.openxmlformats.org/officeDocument/2006/relationships/image" Target="../media/image3.png"/><Relationship Id="rId7" Type="http://schemas.openxmlformats.org/officeDocument/2006/relationships/image" Target="../media/image7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6.pn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228599</xdr:colOff>
      <xdr:row>88</xdr:row>
      <xdr:rowOff>9525</xdr:rowOff>
    </xdr:from>
    <xdr:to>
      <xdr:col>4</xdr:col>
      <xdr:colOff>636737</xdr:colOff>
      <xdr:row>89</xdr:row>
      <xdr:rowOff>150963</xdr:rowOff>
    </xdr:to>
    <xdr:pic>
      <xdr:nvPicPr>
        <xdr:cNvPr id="2" name="Image 1" descr="Google (Android 12L)">
          <a:extLst>
            <a:ext uri="{FF2B5EF4-FFF2-40B4-BE49-F238E27FC236}">
              <a16:creationId xmlns:a16="http://schemas.microsoft.com/office/drawing/2014/main" id="{9538C4C6-72A6-4A20-B5A8-E898577130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rot="5936220" flipH="1" flipV="1">
          <a:off x="3009899" y="25898475"/>
          <a:ext cx="408138" cy="40813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5</xdr:col>
      <xdr:colOff>142875</xdr:colOff>
      <xdr:row>88</xdr:row>
      <xdr:rowOff>0</xdr:rowOff>
    </xdr:from>
    <xdr:to>
      <xdr:col>5</xdr:col>
      <xdr:colOff>447675</xdr:colOff>
      <xdr:row>89</xdr:row>
      <xdr:rowOff>38100</xdr:rowOff>
    </xdr:to>
    <xdr:pic>
      <xdr:nvPicPr>
        <xdr:cNvPr id="3" name="Image 2" descr="🔗 Lien">
          <a:extLst>
            <a:ext uri="{FF2B5EF4-FFF2-40B4-BE49-F238E27FC236}">
              <a16:creationId xmlns:a16="http://schemas.microsoft.com/office/drawing/2014/main" id="{26081C84-6915-4DD1-9615-7D781BE7B9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00" y="258889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6</xdr:col>
      <xdr:colOff>0</xdr:colOff>
      <xdr:row>88</xdr:row>
      <xdr:rowOff>1</xdr:rowOff>
    </xdr:from>
    <xdr:to>
      <xdr:col>6</xdr:col>
      <xdr:colOff>333375</xdr:colOff>
      <xdr:row>89</xdr:row>
      <xdr:rowOff>104417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4CB53CEA-6EF4-4BC8-80F0-C77C268887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52950" y="25888951"/>
          <a:ext cx="333375" cy="371116"/>
        </a:xfrm>
        <a:prstGeom prst="rect">
          <a:avLst/>
        </a:prstGeom>
      </xdr:spPr>
    </xdr:pic>
    <xdr:clientData/>
  </xdr:twoCellAnchor>
  <xdr:oneCellAnchor>
    <xdr:from>
      <xdr:col>9</xdr:col>
      <xdr:colOff>0</xdr:colOff>
      <xdr:row>42</xdr:row>
      <xdr:rowOff>0</xdr:rowOff>
    </xdr:from>
    <xdr:ext cx="1438476" cy="781159"/>
    <xdr:pic>
      <xdr:nvPicPr>
        <xdr:cNvPr id="5" name="Image 4">
          <a:extLst>
            <a:ext uri="{FF2B5EF4-FFF2-40B4-BE49-F238E27FC236}">
              <a16:creationId xmlns:a16="http://schemas.microsoft.com/office/drawing/2014/main" id="{BE82A06D-4C3C-4B59-8030-BDFF704F71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0" y="13620750"/>
          <a:ext cx="1438476" cy="781159"/>
        </a:xfrm>
        <a:prstGeom prst="rect">
          <a:avLst/>
        </a:prstGeom>
      </xdr:spPr>
    </xdr:pic>
    <xdr:clientData/>
  </xdr:oneCellAnchor>
  <xdr:oneCellAnchor>
    <xdr:from>
      <xdr:col>9</xdr:col>
      <xdr:colOff>0</xdr:colOff>
      <xdr:row>47</xdr:row>
      <xdr:rowOff>0</xdr:rowOff>
    </xdr:from>
    <xdr:ext cx="3639058" cy="2133898"/>
    <xdr:pic>
      <xdr:nvPicPr>
        <xdr:cNvPr id="6" name="Image 5">
          <a:extLst>
            <a:ext uri="{FF2B5EF4-FFF2-40B4-BE49-F238E27FC236}">
              <a16:creationId xmlns:a16="http://schemas.microsoft.com/office/drawing/2014/main" id="{D4BEC48E-A605-480A-B0A2-4F1026A0AD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67600" y="14954250"/>
          <a:ext cx="3639058" cy="2133898"/>
        </a:xfrm>
        <a:prstGeom prst="rect">
          <a:avLst/>
        </a:prstGeom>
      </xdr:spPr>
    </xdr:pic>
    <xdr:clientData/>
  </xdr:oneCellAnchor>
  <xdr:twoCellAnchor editAs="oneCell">
    <xdr:from>
      <xdr:col>12</xdr:col>
      <xdr:colOff>796925</xdr:colOff>
      <xdr:row>5</xdr:row>
      <xdr:rowOff>31750</xdr:rowOff>
    </xdr:from>
    <xdr:to>
      <xdr:col>13</xdr:col>
      <xdr:colOff>392953</xdr:colOff>
      <xdr:row>6</xdr:row>
      <xdr:rowOff>219075</xdr:rowOff>
    </xdr:to>
    <xdr:pic>
      <xdr:nvPicPr>
        <xdr:cNvPr id="7" name="Image 6">
          <a:extLst>
            <a:ext uri="{FF2B5EF4-FFF2-40B4-BE49-F238E27FC236}">
              <a16:creationId xmlns:a16="http://schemas.microsoft.com/office/drawing/2014/main" id="{4558A0AB-FC38-4C01-A5C8-6D422723C0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11760200" y="1155700"/>
          <a:ext cx="815228" cy="568325"/>
        </a:xfrm>
        <a:prstGeom prst="rect">
          <a:avLst/>
        </a:prstGeom>
      </xdr:spPr>
    </xdr:pic>
    <xdr:clientData/>
  </xdr:twoCellAnchor>
  <xdr:twoCellAnchor editAs="oneCell">
    <xdr:from>
      <xdr:col>24</xdr:col>
      <xdr:colOff>73025</xdr:colOff>
      <xdr:row>4</xdr:row>
      <xdr:rowOff>165100</xdr:rowOff>
    </xdr:from>
    <xdr:to>
      <xdr:col>25</xdr:col>
      <xdr:colOff>3588</xdr:colOff>
      <xdr:row>6</xdr:row>
      <xdr:rowOff>127000</xdr:rowOff>
    </xdr:to>
    <xdr:pic>
      <xdr:nvPicPr>
        <xdr:cNvPr id="8" name="Image 7">
          <a:extLst>
            <a:ext uri="{FF2B5EF4-FFF2-40B4-BE49-F238E27FC236}">
              <a16:creationId xmlns:a16="http://schemas.microsoft.com/office/drawing/2014/main" id="{E7A47E95-654E-409D-BC5E-76FC7E1BD0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2685375" y="1022350"/>
          <a:ext cx="844963" cy="609600"/>
        </a:xfrm>
        <a:prstGeom prst="rect">
          <a:avLst/>
        </a:prstGeom>
      </xdr:spPr>
    </xdr:pic>
    <xdr:clientData/>
  </xdr:twoCellAnchor>
  <xdr:twoCellAnchor editAs="oneCell">
    <xdr:from>
      <xdr:col>40</xdr:col>
      <xdr:colOff>593725</xdr:colOff>
      <xdr:row>5</xdr:row>
      <xdr:rowOff>82550</xdr:rowOff>
    </xdr:from>
    <xdr:to>
      <xdr:col>41</xdr:col>
      <xdr:colOff>546221</xdr:colOff>
      <xdr:row>6</xdr:row>
      <xdr:rowOff>298534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FCE95E1E-29E6-404E-8B03-4D467812B76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40151050" y="1206500"/>
          <a:ext cx="866896" cy="59698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uprt.fr/mesimages/fichiers-uprt/hop-alimentation/hop-photos-quantit%C3%A9s.pdf" TargetMode="External"/><Relationship Id="rId3" Type="http://schemas.openxmlformats.org/officeDocument/2006/relationships/hyperlink" Target="https://bepo.fr/wiki/Menu" TargetMode="External"/><Relationship Id="rId7" Type="http://schemas.openxmlformats.org/officeDocument/2006/relationships/hyperlink" Target="https://everything.fr.softonic.com/" TargetMode="External"/><Relationship Id="rId12" Type="http://schemas.openxmlformats.org/officeDocument/2006/relationships/drawing" Target="../drawings/drawing1.xml"/><Relationship Id="rId2" Type="http://schemas.openxmlformats.org/officeDocument/2006/relationships/hyperlink" Target="https://bepo.fr/wiki/Manuel" TargetMode="External"/><Relationship Id="rId1" Type="http://schemas.openxmlformats.org/officeDocument/2006/relationships/hyperlink" Target="http://www.symbole-clavier.com/" TargetMode="External"/><Relationship Id="rId6" Type="http://schemas.openxmlformats.org/officeDocument/2006/relationships/hyperlink" Target="https://www.youtube.com/watch?v=BEAwIv4fIw4" TargetMode="External"/><Relationship Id="rId11" Type="http://schemas.openxmlformats.org/officeDocument/2006/relationships/printerSettings" Target="../printerSettings/printerSettings1.bin"/><Relationship Id="rId5" Type="http://schemas.openxmlformats.org/officeDocument/2006/relationships/hyperlink" Target="https://www.premiers-clics.fr/cours-informatique/windows-convertir-un-cd-en-fichiers-mp3/" TargetMode="External"/><Relationship Id="rId10" Type="http://schemas.openxmlformats.org/officeDocument/2006/relationships/hyperlink" Target="https://www.youtube.com/watch?v=2TmdhLLUsOQ" TargetMode="External"/><Relationship Id="rId4" Type="http://schemas.openxmlformats.org/officeDocument/2006/relationships/hyperlink" Target="https://www.premiers-clics.fr/cours-informatique/windows-les-fonctionnalites-du-clavier/" TargetMode="External"/><Relationship Id="rId9" Type="http://schemas.openxmlformats.org/officeDocument/2006/relationships/hyperlink" Target="http://www.diet-life.fr/visuellement-100-calories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21F100-9149-4039-9B86-3B43F8AF464C}">
  <dimension ref="A1:AE782"/>
  <sheetViews>
    <sheetView showZeros="0" tabSelected="1" zoomScaleNormal="100" workbookViewId="0">
      <selection activeCell="B6" sqref="B6:C6"/>
    </sheetView>
  </sheetViews>
  <sheetFormatPr baseColWidth="10" defaultRowHeight="15" x14ac:dyDescent="0.25"/>
  <cols>
    <col min="1" max="1" width="4.85546875" style="3" customWidth="1"/>
    <col min="2" max="2" width="11.42578125" style="3"/>
    <col min="3" max="3" width="14.28515625" style="3" customWidth="1"/>
    <col min="4" max="5" width="40.7109375" style="3" customWidth="1"/>
    <col min="6" max="6" width="26.42578125" style="3" customWidth="1"/>
    <col min="7" max="7" width="27" style="3" hidden="1" customWidth="1"/>
    <col min="8" max="8" width="2" style="3" hidden="1" customWidth="1"/>
    <col min="9" max="10" width="22" style="3" hidden="1" customWidth="1"/>
    <col min="11" max="11" width="16" style="3" hidden="1" customWidth="1"/>
    <col min="12" max="12" width="28" style="3" hidden="1" customWidth="1"/>
    <col min="13" max="13" width="0" style="3" hidden="1" customWidth="1"/>
    <col min="14" max="14" width="6.28515625" style="3" hidden="1" customWidth="1"/>
    <col min="15" max="15" width="26.28515625" style="3" hidden="1" customWidth="1"/>
    <col min="16" max="16" width="10.140625" style="3" hidden="1" customWidth="1"/>
    <col min="17" max="18" width="21.7109375" style="3" customWidth="1"/>
    <col min="19" max="19" width="15.7109375" style="3" customWidth="1"/>
    <col min="20" max="20" width="27.7109375" style="3" customWidth="1"/>
    <col min="21" max="21" width="11.7109375" style="3" customWidth="1"/>
    <col min="22" max="22" width="7" style="3" customWidth="1"/>
    <col min="23" max="23" width="26.28515625" style="3" customWidth="1"/>
    <col min="24" max="24" width="33.140625" style="3" customWidth="1"/>
    <col min="25" max="25" width="32.42578125" style="3" customWidth="1"/>
    <col min="26" max="26" width="32.28515625" style="3" customWidth="1"/>
    <col min="27" max="27" width="20.85546875" style="3" customWidth="1"/>
    <col min="28" max="28" width="11.140625" style="3" customWidth="1"/>
    <col min="29" max="29" width="8.7109375" style="3" customWidth="1"/>
    <col min="30" max="30" width="11.42578125" style="3"/>
    <col min="31" max="31" width="86" style="3" customWidth="1"/>
    <col min="32" max="16384" width="11.42578125" style="3"/>
  </cols>
  <sheetData>
    <row r="1" spans="1:31" x14ac:dyDescent="0.25">
      <c r="A1" s="1" t="str">
        <f>ADDRESS(ROW(),COLUMN(),4)</f>
        <v>A1</v>
      </c>
      <c r="B1" s="2" t="str">
        <f t="shared" ref="B1:G1" si="0">SUBSTITUTE(ADDRESS(1,COLUMN(),4),"1","")</f>
        <v>B</v>
      </c>
      <c r="C1" s="2" t="str">
        <f t="shared" si="0"/>
        <v>C</v>
      </c>
      <c r="D1" s="2" t="str">
        <f t="shared" si="0"/>
        <v>D</v>
      </c>
      <c r="E1" s="2" t="str">
        <f t="shared" si="0"/>
        <v>E</v>
      </c>
      <c r="F1" s="2" t="str">
        <f t="shared" si="0"/>
        <v>F</v>
      </c>
      <c r="G1" s="2" t="str">
        <f t="shared" si="0"/>
        <v>G</v>
      </c>
      <c r="I1" s="2" t="str">
        <f>SUBSTITUTE(ADDRESS(1,COLUMN(),4),"1","")</f>
        <v>I</v>
      </c>
      <c r="J1" s="2" t="str">
        <f>SUBSTITUTE(ADDRESS(1,COLUMN(),4),"1","")</f>
        <v>J</v>
      </c>
      <c r="K1" s="2" t="str">
        <f>SUBSTITUTE(ADDRESS(1,COLUMN(),4),"1","")</f>
        <v>K</v>
      </c>
      <c r="L1" s="2" t="str">
        <f>SUBSTITUTE(ADDRESS(1,COLUMN(),4),"1","")</f>
        <v>L</v>
      </c>
      <c r="M1" s="2" t="str">
        <f>SUBSTITUTE(ADDRESS(1,COLUMN(),4),"1","")</f>
        <v>M</v>
      </c>
      <c r="N1" s="2" t="str">
        <f t="shared" ref="N1:S1" si="1">SUBSTITUTE(ADDRESS(1,COLUMN(),4),"1","")</f>
        <v>N</v>
      </c>
      <c r="O1" s="2" t="str">
        <f t="shared" si="1"/>
        <v>O</v>
      </c>
      <c r="P1" s="2" t="str">
        <f t="shared" si="1"/>
        <v>P</v>
      </c>
      <c r="Q1" s="2" t="str">
        <f t="shared" si="1"/>
        <v>Q</v>
      </c>
      <c r="R1" s="2" t="str">
        <f t="shared" si="1"/>
        <v>R</v>
      </c>
      <c r="S1" s="2" t="str">
        <f t="shared" si="1"/>
        <v>S</v>
      </c>
      <c r="T1" s="2" t="str">
        <f>SUBSTITUTE(ADDRESS(1,COLUMN(),4),"1","")</f>
        <v>T</v>
      </c>
      <c r="U1" s="2" t="str">
        <f>SUBSTITUTE(ADDRESS(1,COLUMN(),4),"1","")</f>
        <v>U</v>
      </c>
      <c r="V1" s="4"/>
      <c r="W1" s="4"/>
      <c r="X1" s="8"/>
      <c r="Y1" s="8"/>
      <c r="Z1" s="8"/>
      <c r="AA1" s="8"/>
      <c r="AB1" s="8"/>
      <c r="AC1" s="5">
        <v>1</v>
      </c>
      <c r="AD1" s="6" t="str">
        <f>SUBSTITUTE(ADDRESS(1,COLUMN(),4),"1","")</f>
        <v>AD</v>
      </c>
      <c r="AE1" s="7" t="str">
        <f>SUBSTITUTE(ADDRESS(1,COLUMN(),4),"1","")</f>
        <v>AE</v>
      </c>
    </row>
    <row r="2" spans="1:31" ht="26.25" customHeight="1" x14ac:dyDescent="0.25">
      <c r="A2" s="8"/>
      <c r="B2" s="9">
        <f t="shared" ref="B2:G2" ca="1" si="2">CELL("largeur",B2)</f>
        <v>11</v>
      </c>
      <c r="C2" s="9">
        <f t="shared" ca="1" si="2"/>
        <v>14</v>
      </c>
      <c r="D2" s="9">
        <f t="shared" ca="1" si="2"/>
        <v>40</v>
      </c>
      <c r="E2" s="9">
        <f t="shared" ca="1" si="2"/>
        <v>40</v>
      </c>
      <c r="F2" s="9">
        <f t="shared" ca="1" si="2"/>
        <v>26</v>
      </c>
      <c r="G2" s="9">
        <f t="shared" ca="1" si="2"/>
        <v>0</v>
      </c>
      <c r="I2" s="9">
        <f ca="1">CELL("largeur",I2)</f>
        <v>0</v>
      </c>
      <c r="J2" s="9">
        <f ca="1">CELL("largeur",J2)</f>
        <v>0</v>
      </c>
      <c r="K2" s="9">
        <f ca="1">CELL("largeur",K2)</f>
        <v>0</v>
      </c>
      <c r="L2" s="9">
        <f ca="1">CELL("largeur",L2)</f>
        <v>0</v>
      </c>
      <c r="M2" s="9">
        <f ca="1">CELL("largeur",M2)</f>
        <v>0</v>
      </c>
      <c r="N2" s="9">
        <f t="shared" ref="N2:S2" ca="1" si="3">CELL("largeur",N2)</f>
        <v>0</v>
      </c>
      <c r="O2" s="9">
        <f t="shared" ca="1" si="3"/>
        <v>0</v>
      </c>
      <c r="P2" s="9">
        <f t="shared" ca="1" si="3"/>
        <v>0</v>
      </c>
      <c r="Q2" s="9">
        <f t="shared" ca="1" si="3"/>
        <v>21</v>
      </c>
      <c r="R2" s="9">
        <f t="shared" ca="1" si="3"/>
        <v>21</v>
      </c>
      <c r="S2" s="9">
        <f t="shared" ca="1" si="3"/>
        <v>15</v>
      </c>
      <c r="T2" s="9">
        <f ca="1">CELL("largeur",T2)</f>
        <v>27</v>
      </c>
      <c r="U2" s="9">
        <f ca="1">CELL("largeur",U2)</f>
        <v>11</v>
      </c>
      <c r="V2" s="8" t="s">
        <v>329</v>
      </c>
      <c r="W2" s="4"/>
      <c r="X2" s="8"/>
      <c r="Y2" s="8"/>
      <c r="Z2" s="8"/>
      <c r="AA2" s="107" t="s">
        <v>334</v>
      </c>
      <c r="AB2" s="108" t="str">
        <f>$AC$782</f>
        <v>AC782</v>
      </c>
      <c r="AC2" s="5">
        <v>1</v>
      </c>
      <c r="AD2" s="10" t="s">
        <v>0</v>
      </c>
      <c r="AE2" s="11"/>
    </row>
    <row r="3" spans="1:31" ht="21" customHeight="1" x14ac:dyDescent="0.25">
      <c r="A3" s="8"/>
      <c r="B3" s="12">
        <v>11</v>
      </c>
      <c r="C3" s="12">
        <v>14</v>
      </c>
      <c r="D3" s="12">
        <v>40</v>
      </c>
      <c r="E3" s="12">
        <v>40</v>
      </c>
      <c r="F3" s="12">
        <v>26</v>
      </c>
      <c r="G3" s="12">
        <v>26</v>
      </c>
      <c r="I3" s="12">
        <v>21</v>
      </c>
      <c r="J3" s="12">
        <v>21</v>
      </c>
      <c r="K3" s="12">
        <v>15</v>
      </c>
      <c r="L3" s="12">
        <v>27</v>
      </c>
      <c r="M3" s="12">
        <v>11</v>
      </c>
      <c r="N3" s="12">
        <v>11</v>
      </c>
      <c r="O3" s="12">
        <v>11</v>
      </c>
      <c r="P3" s="12">
        <v>11</v>
      </c>
      <c r="Q3" s="12">
        <v>21</v>
      </c>
      <c r="R3" s="12">
        <v>21</v>
      </c>
      <c r="S3" s="12">
        <v>15</v>
      </c>
      <c r="T3" s="12">
        <v>27</v>
      </c>
      <c r="U3" s="12">
        <v>11</v>
      </c>
      <c r="V3" s="66" t="s">
        <v>330</v>
      </c>
      <c r="W3" s="4"/>
      <c r="X3" s="8"/>
      <c r="Y3" s="8"/>
      <c r="Z3" s="8"/>
      <c r="AA3" s="109" t="s">
        <v>335</v>
      </c>
      <c r="AB3" s="65"/>
      <c r="AC3" s="5">
        <v>1</v>
      </c>
      <c r="AD3" s="13">
        <f ca="1">COUNTA(A1:AC782) + COUNTBLANK(A1:AC782)</f>
        <v>27422</v>
      </c>
      <c r="AE3" s="14" t="str">
        <f>"cellules entre -cells -celdas  "&amp;" " &amp;A1&amp;" et  "&amp;AC782</f>
        <v>cellules entre -cells -celdas   A1 et  AC782</v>
      </c>
    </row>
    <row r="4" spans="1:31" ht="21" customHeight="1" x14ac:dyDescent="0.25">
      <c r="A4" s="8"/>
      <c r="B4" s="553" t="s">
        <v>1</v>
      </c>
      <c r="C4" s="553"/>
      <c r="D4" s="553"/>
      <c r="E4" s="553"/>
      <c r="F4" s="553"/>
      <c r="G4" s="553"/>
      <c r="H4" s="553"/>
      <c r="I4" s="553"/>
      <c r="J4" s="553"/>
      <c r="K4" s="553"/>
      <c r="L4" s="553"/>
      <c r="M4" s="553"/>
      <c r="N4" s="553"/>
      <c r="O4" s="553"/>
      <c r="P4" s="553"/>
      <c r="Q4" s="553"/>
      <c r="R4" s="553"/>
      <c r="S4" s="553"/>
      <c r="T4" s="553"/>
      <c r="U4" s="553"/>
      <c r="V4" s="4"/>
      <c r="W4" s="4"/>
      <c r="X4" s="8"/>
      <c r="Y4" s="8"/>
      <c r="Z4" s="8"/>
      <c r="AA4" s="12" t="str">
        <f ca="1">"Page "&amp;_xlfn.SHEET()&amp;" sur "&amp;_xlfn.SHEETS()</f>
        <v>Page 1 sur 2</v>
      </c>
      <c r="AB4" s="8"/>
      <c r="AC4" s="5">
        <v>1</v>
      </c>
      <c r="AD4" s="13">
        <f ca="1">COUNTA(A1:AC782)</f>
        <v>8545</v>
      </c>
      <c r="AE4" s="14" t="s">
        <v>2</v>
      </c>
    </row>
    <row r="5" spans="1:31" ht="21" customHeight="1" x14ac:dyDescent="0.25">
      <c r="A5" s="8"/>
      <c r="B5" s="553"/>
      <c r="C5" s="553"/>
      <c r="D5" s="553"/>
      <c r="E5" s="553"/>
      <c r="F5" s="553"/>
      <c r="G5" s="553"/>
      <c r="H5" s="553"/>
      <c r="I5" s="553"/>
      <c r="J5" s="553"/>
      <c r="K5" s="553"/>
      <c r="L5" s="553"/>
      <c r="M5" s="553"/>
      <c r="N5" s="553"/>
      <c r="O5" s="553"/>
      <c r="P5" s="553"/>
      <c r="Q5" s="553"/>
      <c r="R5" s="553"/>
      <c r="S5" s="553"/>
      <c r="T5" s="553"/>
      <c r="U5" s="553"/>
      <c r="V5" s="4"/>
      <c r="W5" s="4"/>
      <c r="X5" s="8"/>
      <c r="Y5" s="8"/>
      <c r="Z5" s="8"/>
      <c r="AA5" s="8"/>
      <c r="AB5" s="8"/>
      <c r="AC5" s="5">
        <v>1</v>
      </c>
      <c r="AD5" s="13">
        <f ca="1">COUNTBLANK(A1:AC782)</f>
        <v>18877</v>
      </c>
      <c r="AE5" s="14" t="s">
        <v>3</v>
      </c>
    </row>
    <row r="6" spans="1:31" ht="21" customHeight="1" x14ac:dyDescent="0.25">
      <c r="A6" s="8"/>
      <c r="B6" s="541" t="s">
        <v>376</v>
      </c>
      <c r="C6" s="542" t="str">
        <f ca="1">CELL("nomfichier")</f>
        <v>D:\Données\1.UPRT\0-UPRT.fait\1-UPRT.FR-SITE-WEB\ff-fiches-fabrications\ff.fiches.fabrication.2023\ffr.restaurant.2023\[ff.ALLERGENES.Auto.detection.26.01.2026.12h30.xlsx]Transmission des savoirs.2025</v>
      </c>
      <c r="D6" s="15"/>
      <c r="E6" s="15"/>
      <c r="F6" s="15"/>
      <c r="G6" s="101" t="s">
        <v>282</v>
      </c>
      <c r="H6" s="101"/>
      <c r="I6" s="101"/>
      <c r="J6" s="101"/>
      <c r="K6" s="101"/>
      <c r="L6" s="101"/>
      <c r="M6" s="101"/>
      <c r="N6" s="101"/>
      <c r="O6" s="101"/>
      <c r="P6" s="101"/>
      <c r="Q6" s="4"/>
      <c r="R6" s="4"/>
      <c r="S6" s="4"/>
      <c r="T6" s="4"/>
      <c r="U6" s="106" t="str" cm="1">
        <f t="array" aca="1" ref="U6" ca="1">IF(COUNTIF(B2:U2,"&lt;0.5")=0,"Aucune colonne masquée ",COUNTIF(B2:U2,"&lt;0.5") &amp; " " &amp; IF(COUNTIF(B2:U2,"&lt;0.5")&gt;1,"colonnes masquées","colonne masquée") &amp; " " &amp; _xlfn.TEXTJOIN(" ", TRUE, IF(B2:U2&lt;0.5,B1:U1,"")))&amp;" "</f>
        <v xml:space="preserve">9 colonnes masquées G 0 I J K L M N O P </v>
      </c>
      <c r="V6" s="4"/>
      <c r="W6" s="4"/>
      <c r="X6" s="8"/>
      <c r="Y6" s="8"/>
      <c r="Z6" s="8"/>
      <c r="AA6" s="8"/>
      <c r="AB6" s="8"/>
      <c r="AC6" s="5">
        <v>1</v>
      </c>
      <c r="AD6" s="13">
        <f>SUM(AC1:AC780)+2</f>
        <v>782</v>
      </c>
      <c r="AE6" s="14" t="s">
        <v>4</v>
      </c>
    </row>
    <row r="7" spans="1:31" ht="21" customHeight="1" x14ac:dyDescent="0.25">
      <c r="A7" s="8"/>
      <c r="B7" s="8" t="s">
        <v>328</v>
      </c>
      <c r="C7" s="15"/>
      <c r="D7" s="15"/>
      <c r="E7" s="15"/>
      <c r="F7" s="15"/>
      <c r="G7" s="91"/>
      <c r="H7" s="92"/>
      <c r="I7" s="95"/>
      <c r="J7" s="95"/>
      <c r="K7" s="95"/>
      <c r="L7" s="95"/>
      <c r="M7" s="95"/>
      <c r="N7" s="94"/>
      <c r="O7" s="94"/>
      <c r="P7" s="94"/>
      <c r="Q7" s="16" t="s">
        <v>5</v>
      </c>
      <c r="R7" s="17" t="s">
        <v>6</v>
      </c>
      <c r="S7" s="15"/>
      <c r="T7" s="18" t="s">
        <v>7</v>
      </c>
      <c r="U7" s="19" t="s">
        <v>8</v>
      </c>
      <c r="V7" s="4"/>
      <c r="W7" s="4"/>
      <c r="X7" s="8"/>
      <c r="Y7" s="8"/>
      <c r="Z7" s="8"/>
      <c r="AA7" s="8"/>
      <c r="AB7" s="8"/>
      <c r="AC7" s="5">
        <v>1</v>
      </c>
      <c r="AD7" s="13" cm="1">
        <f t="array" ref="AD7">SUM(A782:AB782+1)</f>
        <v>56</v>
      </c>
      <c r="AE7" s="14" t="s">
        <v>9</v>
      </c>
    </row>
    <row r="8" spans="1:31" ht="21" customHeight="1" x14ac:dyDescent="0.25">
      <c r="A8" s="8"/>
      <c r="B8" s="8"/>
      <c r="C8" s="15"/>
      <c r="D8" s="15"/>
      <c r="E8" s="15"/>
      <c r="F8" s="15"/>
      <c r="G8" s="91"/>
      <c r="H8" s="92"/>
      <c r="I8" s="95"/>
      <c r="J8" s="95"/>
      <c r="K8" s="95"/>
      <c r="L8" s="95"/>
      <c r="M8" s="95"/>
      <c r="N8" s="94"/>
      <c r="O8" s="94"/>
      <c r="P8" s="94"/>
      <c r="Q8" s="20" t="s">
        <v>10</v>
      </c>
      <c r="R8" s="21" t="s">
        <v>11</v>
      </c>
      <c r="S8" s="15"/>
      <c r="T8" s="22" t="s">
        <v>12</v>
      </c>
      <c r="U8" s="23" t="s">
        <v>13</v>
      </c>
      <c r="V8" s="4"/>
      <c r="W8" s="4"/>
      <c r="X8" s="8"/>
      <c r="Y8" s="8"/>
      <c r="Z8" s="8"/>
      <c r="AA8" s="8"/>
      <c r="AB8" s="8"/>
      <c r="AC8" s="5">
        <v>1</v>
      </c>
      <c r="AD8" s="13"/>
      <c r="AE8" s="14"/>
    </row>
    <row r="9" spans="1:31" ht="21" customHeight="1" x14ac:dyDescent="0.25">
      <c r="A9" s="8"/>
      <c r="B9" s="8"/>
      <c r="C9" s="24" t="s">
        <v>14</v>
      </c>
      <c r="D9" s="15"/>
      <c r="E9" s="15"/>
      <c r="F9" s="15"/>
      <c r="G9" s="91"/>
      <c r="H9" s="92"/>
      <c r="I9" s="95"/>
      <c r="J9" s="95"/>
      <c r="K9" s="95"/>
      <c r="L9" s="95"/>
      <c r="M9" s="95"/>
      <c r="N9" s="94"/>
      <c r="O9" s="94"/>
      <c r="P9" s="94"/>
      <c r="Q9" s="25" t="s">
        <v>15</v>
      </c>
      <c r="R9" s="26" t="s">
        <v>16</v>
      </c>
      <c r="S9" s="15"/>
      <c r="T9" s="27" t="s">
        <v>17</v>
      </c>
      <c r="U9" s="28" t="s">
        <v>18</v>
      </c>
      <c r="V9" s="4"/>
      <c r="W9" s="4"/>
      <c r="X9" s="8"/>
      <c r="Y9" s="8"/>
      <c r="Z9" s="8"/>
      <c r="AA9" s="8"/>
      <c r="AB9" s="8"/>
      <c r="AC9" s="5">
        <v>1</v>
      </c>
    </row>
    <row r="10" spans="1:31" ht="21" customHeight="1" x14ac:dyDescent="0.25">
      <c r="A10" s="8"/>
      <c r="B10" s="8"/>
      <c r="C10" s="24" t="s">
        <v>19</v>
      </c>
      <c r="D10" s="15"/>
      <c r="E10" s="15"/>
      <c r="F10" s="15"/>
      <c r="G10" s="91"/>
      <c r="H10" s="92"/>
      <c r="I10" s="95"/>
      <c r="J10" s="95"/>
      <c r="K10" s="95"/>
      <c r="L10" s="95"/>
      <c r="M10" s="95"/>
      <c r="N10" s="94"/>
      <c r="O10" s="94"/>
      <c r="P10" s="94"/>
      <c r="Q10" s="29" t="s">
        <v>20</v>
      </c>
      <c r="R10" s="30" t="s">
        <v>21</v>
      </c>
      <c r="S10" s="15"/>
      <c r="T10" s="31" t="s">
        <v>22</v>
      </c>
      <c r="U10" s="32" t="s">
        <v>23</v>
      </c>
      <c r="V10" s="4"/>
      <c r="W10" s="4"/>
      <c r="X10" s="8"/>
      <c r="Y10" s="8"/>
      <c r="Z10" s="8"/>
      <c r="AA10" s="8"/>
      <c r="AB10" s="8"/>
      <c r="AC10" s="5">
        <v>1</v>
      </c>
      <c r="AD10" s="33" t="s">
        <v>24</v>
      </c>
      <c r="AE10" s="8"/>
    </row>
    <row r="11" spans="1:31" ht="21" customHeight="1" x14ac:dyDescent="0.25">
      <c r="A11" s="8"/>
      <c r="B11" s="8"/>
      <c r="C11" s="24" t="s">
        <v>25</v>
      </c>
      <c r="D11" s="15"/>
      <c r="E11" s="15"/>
      <c r="F11" s="15"/>
      <c r="G11" s="91"/>
      <c r="H11" s="92"/>
      <c r="I11" s="95"/>
      <c r="J11" s="95"/>
      <c r="K11" s="95"/>
      <c r="L11" s="95"/>
      <c r="M11" s="95"/>
      <c r="N11" s="94"/>
      <c r="O11" s="94"/>
      <c r="P11" s="94"/>
      <c r="Q11" s="34" t="s">
        <v>26</v>
      </c>
      <c r="R11" s="35" t="s">
        <v>27</v>
      </c>
      <c r="S11" s="15"/>
      <c r="T11" s="36" t="s">
        <v>28</v>
      </c>
      <c r="U11" s="37" t="s">
        <v>29</v>
      </c>
      <c r="V11" s="4"/>
      <c r="W11" s="4"/>
      <c r="X11" s="8"/>
      <c r="Y11" s="8"/>
      <c r="Z11" s="8"/>
      <c r="AA11" s="8"/>
      <c r="AB11" s="8"/>
      <c r="AC11" s="5">
        <v>1</v>
      </c>
      <c r="AD11" s="33" t="s">
        <v>30</v>
      </c>
      <c r="AE11" s="8"/>
    </row>
    <row r="12" spans="1:31" ht="21" customHeight="1" x14ac:dyDescent="0.25">
      <c r="A12" s="8"/>
      <c r="B12" s="8"/>
      <c r="C12" s="24" t="s">
        <v>31</v>
      </c>
      <c r="D12" s="15"/>
      <c r="E12" s="15"/>
      <c r="F12" s="15"/>
      <c r="G12" s="91"/>
      <c r="H12" s="92"/>
      <c r="I12" s="95"/>
      <c r="J12" s="95"/>
      <c r="K12" s="95"/>
      <c r="L12" s="95"/>
      <c r="M12" s="95"/>
      <c r="N12" s="94"/>
      <c r="O12" s="94"/>
      <c r="P12" s="94"/>
      <c r="Q12" s="38" t="s">
        <v>32</v>
      </c>
      <c r="R12" s="39" t="s">
        <v>33</v>
      </c>
      <c r="S12" s="15"/>
      <c r="T12" s="40" t="s">
        <v>34</v>
      </c>
      <c r="U12" s="41" t="s">
        <v>35</v>
      </c>
      <c r="V12" s="4"/>
      <c r="W12" s="4"/>
      <c r="X12" s="8"/>
      <c r="Y12" s="8"/>
      <c r="Z12" s="8"/>
      <c r="AA12" s="8"/>
      <c r="AB12" s="8"/>
      <c r="AC12" s="5">
        <v>1</v>
      </c>
      <c r="AD12" s="33"/>
      <c r="AE12" s="8"/>
    </row>
    <row r="13" spans="1:31" ht="21" customHeight="1" x14ac:dyDescent="0.25">
      <c r="A13" s="8"/>
      <c r="B13" s="8"/>
      <c r="C13" s="42" t="s">
        <v>621</v>
      </c>
      <c r="D13" s="15"/>
      <c r="E13" s="15"/>
      <c r="F13" s="15"/>
      <c r="G13" s="91"/>
      <c r="H13" s="92"/>
      <c r="I13" s="95"/>
      <c r="J13" s="95"/>
      <c r="K13" s="95"/>
      <c r="L13" s="95"/>
      <c r="M13" s="95"/>
      <c r="N13" s="94"/>
      <c r="O13" s="94"/>
      <c r="P13" s="94"/>
      <c r="Q13" s="43" t="s">
        <v>36</v>
      </c>
      <c r="R13" s="44" t="s">
        <v>37</v>
      </c>
      <c r="S13" s="15"/>
      <c r="T13" s="45" t="s">
        <v>38</v>
      </c>
      <c r="U13" s="46" t="s">
        <v>39</v>
      </c>
      <c r="V13" s="4"/>
      <c r="W13" s="4"/>
      <c r="X13" s="8"/>
      <c r="Y13" s="8"/>
      <c r="Z13" s="8"/>
      <c r="AA13" s="8"/>
      <c r="AB13" s="8"/>
      <c r="AC13" s="5">
        <v>1</v>
      </c>
      <c r="AD13" s="33" t="s">
        <v>40</v>
      </c>
      <c r="AE13" s="8"/>
    </row>
    <row r="14" spans="1:31" ht="21" customHeight="1" x14ac:dyDescent="0.25">
      <c r="A14" s="8"/>
      <c r="B14" s="8"/>
      <c r="C14" s="47" t="s">
        <v>41</v>
      </c>
      <c r="D14" s="15"/>
      <c r="E14" s="15"/>
      <c r="F14" s="15"/>
      <c r="G14" s="91"/>
      <c r="H14" s="92"/>
      <c r="I14" s="95"/>
      <c r="J14" s="95"/>
      <c r="K14" s="95"/>
      <c r="L14" s="95"/>
      <c r="M14" s="95"/>
      <c r="N14" s="94"/>
      <c r="O14" s="94"/>
      <c r="P14" s="94"/>
      <c r="Q14" s="15"/>
      <c r="R14" s="48"/>
      <c r="S14" s="15"/>
      <c r="T14" s="15"/>
      <c r="U14" s="15"/>
      <c r="V14" s="4"/>
      <c r="W14" s="4"/>
      <c r="X14" s="8"/>
      <c r="Y14" s="8"/>
      <c r="Z14" s="8"/>
      <c r="AA14" s="8"/>
      <c r="AB14" s="8"/>
      <c r="AC14" s="5">
        <v>1</v>
      </c>
      <c r="AD14" s="33" t="s">
        <v>42</v>
      </c>
      <c r="AE14" s="8"/>
    </row>
    <row r="15" spans="1:31" ht="21" customHeight="1" x14ac:dyDescent="0.25">
      <c r="A15" s="8"/>
      <c r="B15" s="8"/>
      <c r="C15" s="15"/>
      <c r="D15" s="15"/>
      <c r="F15" s="15"/>
      <c r="G15" s="91"/>
      <c r="H15" s="92"/>
      <c r="I15" s="95"/>
      <c r="J15" s="95"/>
      <c r="K15" s="95"/>
      <c r="L15" s="95"/>
      <c r="M15" s="95"/>
      <c r="N15" s="94"/>
      <c r="O15" s="94"/>
      <c r="P15" s="94"/>
      <c r="Q15" s="563" t="s">
        <v>43</v>
      </c>
      <c r="R15" s="564"/>
      <c r="S15" s="564"/>
      <c r="T15" s="564"/>
      <c r="U15" s="565"/>
      <c r="V15" s="4"/>
      <c r="W15" s="4"/>
      <c r="X15" s="8"/>
      <c r="Y15" s="8"/>
      <c r="Z15" s="8"/>
      <c r="AA15" s="8"/>
      <c r="AB15" s="8"/>
      <c r="AC15" s="5">
        <v>1</v>
      </c>
      <c r="AD15" s="8"/>
      <c r="AE15" s="8"/>
    </row>
    <row r="16" spans="1:31" ht="21" customHeight="1" x14ac:dyDescent="0.25">
      <c r="A16" s="8"/>
      <c r="B16" s="8"/>
      <c r="C16" s="67" t="str">
        <f>"1 colonne "&amp;SUBSTITUTE(ADDRESS(1,COLUMN(E490),4),"1","")&amp;" collez ou saisissez les denrées"&amp;" de la ligne "&amp;ROW(E30)&amp;" à la ligne "&amp;ROW(E490)</f>
        <v>1 colonne E collez ou saisissez les denrées de la ligne 30 à la ligne 490</v>
      </c>
      <c r="D16" s="15"/>
      <c r="E16" s="15"/>
      <c r="F16" s="15"/>
      <c r="G16" s="91"/>
      <c r="H16" s="92"/>
      <c r="I16" s="95"/>
      <c r="J16" s="95"/>
      <c r="K16" s="95"/>
      <c r="L16" s="95"/>
      <c r="M16" s="95"/>
      <c r="N16" s="96"/>
      <c r="O16" s="96"/>
      <c r="P16" s="96"/>
      <c r="Q16" s="566"/>
      <c r="R16" s="567"/>
      <c r="S16" s="567"/>
      <c r="T16" s="567"/>
      <c r="U16" s="568"/>
      <c r="V16" s="4"/>
      <c r="W16" s="4"/>
      <c r="X16" s="8"/>
      <c r="Y16" s="8"/>
      <c r="Z16" s="8"/>
      <c r="AA16" s="8"/>
      <c r="AB16" s="8"/>
      <c r="AC16" s="5">
        <v>1</v>
      </c>
      <c r="AD16" s="8"/>
      <c r="AE16" s="8"/>
    </row>
    <row r="17" spans="1:31" ht="21" customHeight="1" x14ac:dyDescent="0.25">
      <c r="A17" s="8"/>
      <c r="B17" s="8"/>
      <c r="C17" s="15"/>
      <c r="D17" s="15"/>
      <c r="E17" s="15"/>
      <c r="F17" s="15"/>
      <c r="G17" s="91"/>
      <c r="H17" s="92"/>
      <c r="I17" s="95"/>
      <c r="J17" s="95"/>
      <c r="K17" s="95"/>
      <c r="L17" s="95"/>
      <c r="M17" s="95"/>
      <c r="N17" s="96"/>
      <c r="O17" s="96"/>
      <c r="P17" s="96"/>
      <c r="Q17" s="15"/>
      <c r="R17" s="48"/>
      <c r="S17" s="15"/>
      <c r="T17" s="15"/>
      <c r="U17" s="15"/>
      <c r="V17" s="4"/>
      <c r="W17" s="4"/>
      <c r="X17" s="8"/>
      <c r="Y17" s="8"/>
      <c r="Z17" s="8"/>
      <c r="AA17" s="8"/>
      <c r="AB17" s="8"/>
      <c r="AC17" s="5">
        <v>1</v>
      </c>
      <c r="AD17" s="33" t="s">
        <v>45</v>
      </c>
      <c r="AE17" s="8"/>
    </row>
    <row r="18" spans="1:31" ht="21" customHeight="1" x14ac:dyDescent="0.25">
      <c r="A18" s="8"/>
      <c r="B18" s="8"/>
      <c r="C18" s="68" t="str">
        <f>"2 colonne " &amp;SUBSTITUTE(ADDRESS(1,COLUMN(D29),4),"1","")&amp;" copiez les denrées et collez les dans votre document"</f>
        <v>2 colonne D copiez les denrées et collez les dans votre document</v>
      </c>
      <c r="D18" s="15"/>
      <c r="E18" s="15"/>
      <c r="F18" s="15"/>
      <c r="G18" s="95"/>
      <c r="H18" s="92"/>
      <c r="I18" s="95"/>
      <c r="J18" s="95"/>
      <c r="K18" s="95"/>
      <c r="L18" s="95"/>
      <c r="M18" s="95"/>
      <c r="N18" s="96"/>
      <c r="O18" s="96"/>
      <c r="P18" s="96"/>
      <c r="Q18" s="15" t="s">
        <v>272</v>
      </c>
      <c r="R18" s="48"/>
      <c r="S18" s="15"/>
      <c r="T18" s="15"/>
      <c r="U18" s="15"/>
      <c r="V18" s="4"/>
      <c r="W18" s="4"/>
      <c r="X18" s="8"/>
      <c r="Y18" s="8"/>
      <c r="Z18" s="8"/>
      <c r="AA18" s="8"/>
      <c r="AB18" s="8"/>
      <c r="AC18" s="5">
        <v>1</v>
      </c>
      <c r="AD18" s="33" t="s">
        <v>46</v>
      </c>
      <c r="AE18" s="8"/>
    </row>
    <row r="19" spans="1:31" ht="21" customHeight="1" x14ac:dyDescent="0.25">
      <c r="A19" s="8"/>
      <c r="B19" s="8"/>
      <c r="C19" s="51" t="s">
        <v>47</v>
      </c>
      <c r="D19" s="15"/>
      <c r="E19" s="15"/>
      <c r="F19" s="24"/>
      <c r="G19" s="95"/>
      <c r="H19" s="97"/>
      <c r="I19" s="97"/>
      <c r="J19" s="98"/>
      <c r="K19" s="99"/>
      <c r="L19" s="99"/>
      <c r="M19" s="92"/>
      <c r="N19" s="96"/>
      <c r="O19" s="96"/>
      <c r="P19" s="96"/>
      <c r="Q19" s="49"/>
      <c r="R19" s="49"/>
      <c r="S19" s="49"/>
      <c r="T19" s="4"/>
      <c r="U19" s="4"/>
      <c r="V19" s="4"/>
      <c r="W19" s="4"/>
      <c r="X19" s="8"/>
      <c r="Y19" s="8"/>
      <c r="Z19" s="8"/>
      <c r="AA19" s="8"/>
      <c r="AB19" s="8"/>
      <c r="AC19" s="5">
        <v>1</v>
      </c>
      <c r="AD19" s="33"/>
      <c r="AE19" s="8"/>
    </row>
    <row r="20" spans="1:31" ht="21" customHeight="1" x14ac:dyDescent="0.25">
      <c r="A20" s="8"/>
      <c r="B20" s="8"/>
      <c r="C20" s="51"/>
      <c r="D20" s="15"/>
      <c r="E20" s="15"/>
      <c r="F20" s="24"/>
      <c r="G20" s="95"/>
      <c r="H20" s="97"/>
      <c r="I20" s="97"/>
      <c r="J20" s="98"/>
      <c r="K20" s="99"/>
      <c r="L20" s="99"/>
      <c r="M20" s="92"/>
      <c r="N20" s="96"/>
      <c r="O20" s="96"/>
      <c r="P20" s="96"/>
      <c r="Q20" s="49"/>
      <c r="R20" s="49"/>
      <c r="S20" s="49"/>
      <c r="T20" s="4"/>
      <c r="U20" s="4"/>
      <c r="V20" s="4"/>
      <c r="W20" s="4"/>
      <c r="X20" s="8"/>
      <c r="Y20" s="8"/>
      <c r="Z20" s="8"/>
      <c r="AA20" s="8"/>
      <c r="AB20" s="8"/>
      <c r="AC20" s="5">
        <v>1</v>
      </c>
      <c r="AD20" s="33"/>
      <c r="AE20" s="8"/>
    </row>
    <row r="21" spans="1:31" ht="21" customHeight="1" x14ac:dyDescent="0.25">
      <c r="A21" s="8"/>
      <c r="B21" s="8"/>
      <c r="C21" s="15"/>
      <c r="D21" s="50" t="s">
        <v>44</v>
      </c>
      <c r="E21" s="50" t="s">
        <v>48</v>
      </c>
      <c r="F21" s="15"/>
      <c r="G21" s="91"/>
      <c r="H21" s="92"/>
      <c r="I21" s="92"/>
      <c r="J21" s="93"/>
      <c r="K21" s="92"/>
      <c r="L21" s="92"/>
      <c r="M21" s="92"/>
      <c r="N21" s="100"/>
      <c r="O21" s="100"/>
      <c r="P21" s="100"/>
      <c r="Q21" s="52"/>
      <c r="R21" s="52"/>
      <c r="S21" s="52"/>
      <c r="T21" s="4"/>
      <c r="U21" s="4"/>
      <c r="V21" s="4"/>
      <c r="W21" s="4"/>
      <c r="X21" s="8"/>
      <c r="Y21" s="8"/>
      <c r="Z21" s="8"/>
      <c r="AA21" s="8"/>
      <c r="AB21" s="8"/>
      <c r="AC21" s="5">
        <v>1</v>
      </c>
      <c r="AD21" s="33" t="s">
        <v>49</v>
      </c>
      <c r="AE21" s="8"/>
    </row>
    <row r="22" spans="1:31" ht="21" customHeight="1" x14ac:dyDescent="0.25">
      <c r="A22" s="8"/>
      <c r="B22" s="8"/>
      <c r="C22" s="559" t="s">
        <v>51</v>
      </c>
      <c r="D22" s="560" t="str" cm="1">
        <f t="array" ref="D22">IF(D25="","",IFERROR("⚠ Allergènes : "&amp;_xlfn.TEXTJOIN(" • ",TRUE,_xlfn.UNIQUE(_xlfn._xlws.FILTER(S30:S490&amp;" "&amp;T30:T490,ISNUMBER(SEARCH(R30:R490,D25))))),"✅ Allergènes : aucun détecté"))</f>
        <v xml:space="preserve">⚠ Allergènes : ⚠ Gluten • ⚠ Arachides • ⚠ Lait • ⚠ Œufs • ⚠  •  </v>
      </c>
      <c r="E22" s="560"/>
      <c r="F22" s="560"/>
      <c r="G22" s="560"/>
      <c r="H22" s="560"/>
      <c r="I22" s="560"/>
      <c r="J22" s="560"/>
      <c r="K22" s="560"/>
      <c r="L22" s="560"/>
      <c r="M22" s="560"/>
      <c r="N22" s="560"/>
      <c r="O22" s="560"/>
      <c r="P22" s="560"/>
      <c r="Q22" s="560"/>
      <c r="R22" s="560"/>
      <c r="S22" s="560"/>
      <c r="T22" s="560"/>
      <c r="U22" s="8"/>
      <c r="V22" s="8"/>
      <c r="W22" s="8"/>
      <c r="X22" s="8"/>
      <c r="Y22" s="8"/>
      <c r="Z22" s="8"/>
      <c r="AA22" s="8"/>
      <c r="AB22" s="8"/>
      <c r="AC22" s="5">
        <v>1</v>
      </c>
      <c r="AD22" s="33" t="s">
        <v>50</v>
      </c>
      <c r="AE22" s="8"/>
    </row>
    <row r="23" spans="1:31" ht="21" customHeight="1" x14ac:dyDescent="0.25">
      <c r="A23" s="8"/>
      <c r="B23" s="8"/>
      <c r="C23" s="559"/>
      <c r="D23" s="560"/>
      <c r="E23" s="560"/>
      <c r="F23" s="560"/>
      <c r="G23" s="560"/>
      <c r="H23" s="560"/>
      <c r="I23" s="560"/>
      <c r="J23" s="560"/>
      <c r="K23" s="560"/>
      <c r="L23" s="560"/>
      <c r="M23" s="560"/>
      <c r="N23" s="560"/>
      <c r="O23" s="560"/>
      <c r="P23" s="560"/>
      <c r="Q23" s="560"/>
      <c r="R23" s="560"/>
      <c r="S23" s="560"/>
      <c r="T23" s="560"/>
      <c r="U23" s="8"/>
      <c r="V23" s="8"/>
      <c r="W23" s="8"/>
      <c r="X23" s="8"/>
      <c r="Y23" s="8"/>
      <c r="Z23" s="8"/>
      <c r="AA23" s="8"/>
      <c r="AB23" s="8"/>
      <c r="AC23" s="5">
        <v>1</v>
      </c>
      <c r="AE23" s="8"/>
    </row>
    <row r="24" spans="1:31" ht="21" customHeight="1" x14ac:dyDescent="0.25">
      <c r="A24" s="8"/>
      <c r="B24" s="8"/>
      <c r="C24" s="559"/>
      <c r="D24" s="560"/>
      <c r="E24" s="560"/>
      <c r="F24" s="560"/>
      <c r="G24" s="560"/>
      <c r="H24" s="560"/>
      <c r="I24" s="560"/>
      <c r="J24" s="560"/>
      <c r="K24" s="560"/>
      <c r="L24" s="560"/>
      <c r="M24" s="560"/>
      <c r="N24" s="560"/>
      <c r="O24" s="560"/>
      <c r="P24" s="560"/>
      <c r="Q24" s="560"/>
      <c r="R24" s="560"/>
      <c r="S24" s="560"/>
      <c r="T24" s="560"/>
      <c r="U24" s="8"/>
      <c r="V24" s="8"/>
      <c r="W24" s="8"/>
      <c r="X24" s="8"/>
      <c r="Y24" s="8"/>
      <c r="Z24" s="8"/>
      <c r="AA24" s="8"/>
      <c r="AB24" s="8"/>
      <c r="AC24" s="5">
        <v>1</v>
      </c>
      <c r="AD24" s="33" t="s">
        <v>52</v>
      </c>
      <c r="AE24" s="8"/>
    </row>
    <row r="25" spans="1:31" ht="21" customHeight="1" x14ac:dyDescent="0.25">
      <c r="A25" s="8"/>
      <c r="B25" s="8"/>
      <c r="C25" s="561" t="s">
        <v>54</v>
      </c>
      <c r="D25" s="562" t="str" cm="1">
        <f t="array" ref="D25">_xlfn.TEXTJOIN(" • ",TRUE,_xlfn.UNIQUE(_xlfn._xlws.FILTER(D30:D84,(D30:D84&lt;&gt;"")*ISNUMBER(IFERROR(FIND("*",D30:D84),"")))))</f>
        <v>3 cuillère de Farine * • Lait * • Farine * • jaune d'œuf * • blanc d'œuf * • 1 cuillère d'huile d'arachide * • œufs *</v>
      </c>
      <c r="E25" s="562"/>
      <c r="F25" s="562"/>
      <c r="G25" s="562"/>
      <c r="H25" s="562"/>
      <c r="I25" s="562"/>
      <c r="J25" s="562"/>
      <c r="K25" s="562"/>
      <c r="L25" s="562"/>
      <c r="M25" s="562"/>
      <c r="N25" s="562"/>
      <c r="O25" s="562"/>
      <c r="P25" s="562"/>
      <c r="Q25" s="562"/>
      <c r="R25" s="562"/>
      <c r="S25" s="562"/>
      <c r="T25" s="562"/>
      <c r="U25" s="8"/>
      <c r="V25" s="8"/>
      <c r="W25" s="8"/>
      <c r="X25" s="8"/>
      <c r="Y25" s="8"/>
      <c r="Z25" s="8"/>
      <c r="AA25" s="8"/>
      <c r="AB25" s="8"/>
      <c r="AC25" s="5">
        <v>1</v>
      </c>
      <c r="AD25" s="33" t="s">
        <v>53</v>
      </c>
      <c r="AE25" s="8"/>
    </row>
    <row r="26" spans="1:31" ht="21" customHeight="1" x14ac:dyDescent="0.25">
      <c r="A26" s="8"/>
      <c r="B26" s="8"/>
      <c r="C26" s="561"/>
      <c r="D26" s="562"/>
      <c r="E26" s="562"/>
      <c r="F26" s="562"/>
      <c r="G26" s="562"/>
      <c r="H26" s="562"/>
      <c r="I26" s="562"/>
      <c r="J26" s="562"/>
      <c r="K26" s="562"/>
      <c r="L26" s="562"/>
      <c r="M26" s="562"/>
      <c r="N26" s="562"/>
      <c r="O26" s="562"/>
      <c r="P26" s="562"/>
      <c r="Q26" s="562"/>
      <c r="R26" s="562"/>
      <c r="S26" s="562"/>
      <c r="T26" s="562"/>
      <c r="U26" s="8"/>
      <c r="V26" s="8"/>
      <c r="W26" s="8"/>
      <c r="X26" s="8"/>
      <c r="Y26" s="8"/>
      <c r="Z26" s="8"/>
      <c r="AA26" s="8"/>
      <c r="AB26" s="8"/>
      <c r="AC26" s="5">
        <v>1</v>
      </c>
      <c r="AD26" s="33"/>
      <c r="AE26" s="8"/>
    </row>
    <row r="27" spans="1:31" ht="21" customHeight="1" thickBot="1" x14ac:dyDescent="0.3">
      <c r="A27" s="8"/>
      <c r="B27" s="8"/>
      <c r="C27" s="561"/>
      <c r="D27" s="562"/>
      <c r="E27" s="562"/>
      <c r="F27" s="562"/>
      <c r="G27" s="562"/>
      <c r="H27" s="562"/>
      <c r="I27" s="562"/>
      <c r="J27" s="562"/>
      <c r="K27" s="562"/>
      <c r="L27" s="562"/>
      <c r="M27" s="562"/>
      <c r="N27" s="562"/>
      <c r="O27" s="562"/>
      <c r="P27" s="562"/>
      <c r="Q27" s="562"/>
      <c r="R27" s="562"/>
      <c r="S27" s="562"/>
      <c r="T27" s="562"/>
      <c r="U27" s="8"/>
      <c r="V27" s="8"/>
      <c r="W27" s="8"/>
      <c r="X27" s="8"/>
      <c r="Y27" s="8"/>
      <c r="Z27" s="8"/>
      <c r="AA27" s="8"/>
      <c r="AB27" s="8"/>
      <c r="AC27" s="5">
        <v>1</v>
      </c>
      <c r="AD27" s="33" t="s">
        <v>55</v>
      </c>
      <c r="AE27" s="8"/>
    </row>
    <row r="28" spans="1:31" ht="21" customHeight="1" x14ac:dyDescent="0.25">
      <c r="A28" s="8"/>
      <c r="B28" s="8"/>
      <c r="C28" s="50" t="s">
        <v>56</v>
      </c>
      <c r="D28" s="50" t="s">
        <v>57</v>
      </c>
      <c r="E28" s="50" t="s">
        <v>58</v>
      </c>
      <c r="F28" s="50" t="s">
        <v>60</v>
      </c>
      <c r="G28" s="70" t="s">
        <v>274</v>
      </c>
      <c r="H28" s="70" t="s">
        <v>275</v>
      </c>
      <c r="I28" s="70" t="s">
        <v>276</v>
      </c>
      <c r="J28" s="70" t="s">
        <v>277</v>
      </c>
      <c r="K28" s="70" t="s">
        <v>278</v>
      </c>
      <c r="L28" s="70" t="s">
        <v>273</v>
      </c>
      <c r="M28" s="70" t="s">
        <v>59</v>
      </c>
      <c r="N28" s="70" t="s">
        <v>279</v>
      </c>
      <c r="O28" s="70" t="s">
        <v>280</v>
      </c>
      <c r="P28" s="70" t="s">
        <v>281</v>
      </c>
      <c r="Q28" s="50" t="s">
        <v>61</v>
      </c>
      <c r="R28" s="50" t="s">
        <v>62</v>
      </c>
      <c r="S28" s="50" t="s">
        <v>63</v>
      </c>
      <c r="T28" s="50" t="s">
        <v>64</v>
      </c>
      <c r="U28" s="53" t="s">
        <v>65</v>
      </c>
      <c r="W28" s="84" t="str">
        <f t="shared" ref="W28:AA28" si="4">SUBSTITUTE(ADDRESS(1,COLUMN(),4),"1","")</f>
        <v>W</v>
      </c>
      <c r="X28" s="85" t="str">
        <f t="shared" si="4"/>
        <v>X</v>
      </c>
      <c r="Y28" s="85" t="str">
        <f t="shared" si="4"/>
        <v>Y</v>
      </c>
      <c r="Z28" s="85" t="str">
        <f t="shared" si="4"/>
        <v>Z</v>
      </c>
      <c r="AA28" s="86" t="str">
        <f t="shared" si="4"/>
        <v>AA</v>
      </c>
      <c r="AC28" s="5">
        <v>1</v>
      </c>
      <c r="AD28" s="33" t="s">
        <v>67</v>
      </c>
      <c r="AE28" s="8"/>
    </row>
    <row r="29" spans="1:31" ht="21" customHeight="1" x14ac:dyDescent="0.25">
      <c r="A29" s="8"/>
      <c r="B29" s="8"/>
      <c r="C29" s="54">
        <v>1</v>
      </c>
      <c r="D29" s="55" t="str">
        <f t="shared" ref="D29:D37" si="5">IF(E29="","",IF(F29="",E29,E29&amp;" *"))</f>
        <v/>
      </c>
      <c r="E29" s="56"/>
      <c r="F29" s="71" t="str" cm="1">
        <f t="array" ref="F29">IF(M29="","",IFERROR(_xlfn.TEXTJOIN(" • ",TRUE,_xlfn.UNIQUE(_xlfn._xlws.FILTER("⚠ "&amp;$T$30:$T$490,($R$30:$R$490&lt;&gt;"")*ISNUMBER(SEARCH(" "&amp;$R$30:$R$490&amp;" "," "&amp;M29&amp;" "))))),""))</f>
        <v/>
      </c>
      <c r="G29" s="72" t="str">
        <f>IF(R29="","",P29)</f>
        <v>gluten</v>
      </c>
      <c r="H29" s="72" t="str">
        <f>IF(T29="","",S29&amp;" "&amp;T29)</f>
        <v>⚠ Gluten</v>
      </c>
      <c r="I29" s="72" t="str">
        <f>IF(M29="","",SUBSTITUTE(SUBSTITUTE(SUBSTITUTE(SUBSTITUTE(SUBSTITUTE(SUBSTITUTE(SUBSTITUTE(SUBSTITUTE(SUBSTITUTE(LOWER(M29),"œ","oe"),"æ","ae"),"à","a"),"â","a"),"ä","a"),"á","a"),"ã","a"),"å","a"),"ç","c"))</f>
        <v/>
      </c>
      <c r="J29" s="72" t="str">
        <f t="shared" ref="J29:J92" si="6">IF(I29="","",SUBSTITUTE(SUBSTITUTE(SUBSTITUTE(SUBSTITUTE(SUBSTITUTE(SUBSTITUTE(SUBSTITUTE(SUBSTITUTE(I29,"è","e"),"é","e"),"ê","e"),"ë","e"),"ì","i"),"í","i"),"î","i"),"ï","i"))</f>
        <v/>
      </c>
      <c r="K29" s="72" t="str">
        <f t="shared" ref="K29:K92" si="7">IF(J29="","",TRIM(SUBSTITUTE(SUBSTITUTE(SUBSTITUTE(SUBSTITUTE(SUBSTITUTE(SUBSTITUTE(SUBSTITUTE(SUBSTITUTE(SUBSTITUTE(SUBSTITUTE(SUBSTITUTE(SUBSTITUTE(J29,"ò","o"),"ó","o"),"ô","o"),"ö","o"),"õ","o"),"ù","u"),"ú","u"),"û","u"),"ü","u"),"ý","y"),"ÿ","y"),"ñ","n")))</f>
        <v/>
      </c>
      <c r="L29" s="72" t="str">
        <f>IF(M29="","",K29)</f>
        <v/>
      </c>
      <c r="M29" s="72" t="str">
        <f>IF(E29="","",LOWER(TRIM(CLEAN(SUBSTITUTE(SUBSTITUTE(SUBSTITUTE(SUBSTITUTE(SUBSTITUTE(SUBSTITUTE(SUBSTITUTE(SUBSTITUTE(SUBSTITUTE(SUBSTITUTE(SUBSTITUTE(SUBSTITUTE(SUBSTITUTE(SUBSTITUTE(SUBSTITUTE(SUBSTITUTE(SUBSTITUTE(SUBSTITUTE(SUBSTITUTE(SUBSTITUTE(SUBSTITUTE(SUBSTITUTE(E29,CHAR(160)," "),CHAR(9)," "),CHAR(10)," "),CHAR(13)," "),"—"," "),"–"," "),"’"," "),"'"," "),""""," "),","," "),"."," "),";"," "),":"," "),"!"," "),"?"," "),"…"," "),"/"," "),"-"," "),"("," "),")"," "),"«"," "),"»"," ")))))</f>
        <v/>
      </c>
      <c r="N29" s="72" t="str">
        <f>IF(R29="","",SUBSTITUTE(SUBSTITUTE(SUBSTITUTE(SUBSTITUTE(SUBSTITUTE(SUBSTITUTE(SUBSTITUTE(SUBSTITUTE(SUBSTITUTE(LOWER(R29),"œ","oe"),"æ","ae"),"à","a"),"â","a"),"ä","a"),"á","a"),"ã","a"),"å","a"),"ç","c"))</f>
        <v>gluten</v>
      </c>
      <c r="O29" s="72" t="str">
        <f t="shared" ref="O29:O92" si="8">IF(N29="","",SUBSTITUTE(SUBSTITUTE(SUBSTITUTE(SUBSTITUTE(SUBSTITUTE(SUBSTITUTE(SUBSTITUTE(SUBSTITUTE(N29,"è","e"),"é","e"),"ê","e"),"ë","e"),"ì","i"),"í","i"),"î","i"),"ï","i"))</f>
        <v>gluten</v>
      </c>
      <c r="P29" s="72" t="str">
        <f t="shared" ref="P29:P92" si="9">IF(O29="","",TRIM(SUBSTITUTE(SUBSTITUTE(SUBSTITUTE(SUBSTITUTE(SUBSTITUTE(SUBSTITUTE(SUBSTITUTE(SUBSTITUTE(SUBSTITUTE(SUBSTITUTE(SUBSTITUTE(SUBSTITUTE(O29,"ò","o"),"ó","o"),"ô","o"),"ö","o"),"õ","o"),"ù","u"),"ú","u"),"û","u"),"ü","u"),"ý","y"),"ÿ","y"),"ñ","n")))</f>
        <v>gluten</v>
      </c>
      <c r="Q29" s="57" t="s">
        <v>68</v>
      </c>
      <c r="R29" s="58" t="str">
        <f t="shared" ref="R29:R92" si="10">IF(Q29="","",LOWER(TRIM(CLEAN(SUBSTITUTE(SUBSTITUTE(SUBSTITUTE(SUBSTITUTE(SUBSTITUTE(SUBSTITUTE(SUBSTITUTE(SUBSTITUTE(SUBSTITUTE(SUBSTITUTE(SUBSTITUTE(SUBSTITUTE(SUBSTITUTE(SUBSTITUTE(SUBSTITUTE(SUBSTITUTE(SUBSTITUTE(SUBSTITUTE(SUBSTITUTE(SUBSTITUTE(SUBSTITUTE(SUBSTITUTE(Q29,CHAR(160)," "),CHAR(9)," "),CHAR(10)," "),CHAR(13)," "),"—"," "),"–"," "),"’"," "),"'"," "),""""," "),","," "),"."," "),";"," "),":"," "),"!"," "),"?"," "),"…"," "),"/"," "),"-"," "),"("," "),")"," "),"«"," "),"»"," ")))))</f>
        <v>gluten</v>
      </c>
      <c r="S29" s="59" t="s">
        <v>69</v>
      </c>
      <c r="T29" s="60" t="s">
        <v>70</v>
      </c>
      <c r="U29" s="26" t="s">
        <v>16</v>
      </c>
      <c r="W29" s="87">
        <f ca="1">CELL("largeur",W29)</f>
        <v>26</v>
      </c>
      <c r="X29" s="9">
        <f t="shared" ref="X29:AA29" ca="1" si="11">CELL("largeur",X29)</f>
        <v>32</v>
      </c>
      <c r="Y29" s="9">
        <f t="shared" ca="1" si="11"/>
        <v>32</v>
      </c>
      <c r="Z29" s="9">
        <f t="shared" ca="1" si="11"/>
        <v>32</v>
      </c>
      <c r="AA29" s="88">
        <f t="shared" ca="1" si="11"/>
        <v>20</v>
      </c>
      <c r="AC29" s="5">
        <v>1</v>
      </c>
      <c r="AE29" s="8"/>
    </row>
    <row r="30" spans="1:31" ht="21" customHeight="1" x14ac:dyDescent="0.25">
      <c r="A30" s="8"/>
      <c r="B30" s="8"/>
      <c r="C30" s="54">
        <v>2</v>
      </c>
      <c r="D30" s="55" t="str">
        <f t="shared" si="5"/>
        <v>3 cuillère de Farine *</v>
      </c>
      <c r="E30" s="61" t="s">
        <v>332</v>
      </c>
      <c r="F30" s="71" t="str" cm="1">
        <f t="array" ref="F30">IF(M30="","",IFERROR(_xlfn.TEXTJOIN(" • ",TRUE,_xlfn.UNIQUE(_xlfn._xlws.FILTER("⚠ "&amp;$T$30:$T$490,($R$30:$R$490&lt;&gt;"")*ISNUMBER(SEARCH(" "&amp;$R$30:$R$490&amp;" "," "&amp;M30&amp;" "))))),""))</f>
        <v>⚠ Gluten</v>
      </c>
      <c r="G30" s="72" t="str">
        <f>IF(R30="","",P30)</f>
        <v>ble</v>
      </c>
      <c r="H30" s="72" t="str">
        <f>IF(T30="","",S30&amp;" "&amp;T30)</f>
        <v>⚠ Gluten</v>
      </c>
      <c r="I30" s="72" t="str">
        <f>IF(M30="","",SUBSTITUTE(SUBSTITUTE(SUBSTITUTE(SUBSTITUTE(SUBSTITUTE(SUBSTITUTE(SUBSTITUTE(SUBSTITUTE(SUBSTITUTE(LOWER(M30),"œ","oe"),"æ","ae"),"à","a"),"â","a"),"ä","a"),"á","a"),"ã","a"),"å","a"),"ç","c"))</f>
        <v>3 cuillère de farine</v>
      </c>
      <c r="J30" s="72" t="str">
        <f t="shared" si="6"/>
        <v>3 cuillere de farine</v>
      </c>
      <c r="K30" s="72" t="str">
        <f t="shared" si="7"/>
        <v>3 cuillere de farine</v>
      </c>
      <c r="L30" s="72" t="str">
        <f>IF(M30="","",K30)</f>
        <v>3 cuillere de farine</v>
      </c>
      <c r="M30" s="72" t="str">
        <f>IF(E30="","",LOWER(TRIM(CLEAN(SUBSTITUTE(SUBSTITUTE(SUBSTITUTE(SUBSTITUTE(SUBSTITUTE(SUBSTITUTE(SUBSTITUTE(SUBSTITUTE(SUBSTITUTE(SUBSTITUTE(SUBSTITUTE(SUBSTITUTE(SUBSTITUTE(SUBSTITUTE(SUBSTITUTE(SUBSTITUTE(SUBSTITUTE(SUBSTITUTE(SUBSTITUTE(SUBSTITUTE(SUBSTITUTE(SUBSTITUTE(E30,CHAR(160)," "),CHAR(9)," "),CHAR(10)," "),CHAR(13)," "),"—"," "),"–"," "),"’"," "),"'"," "),""""," "),","," "),"."," "),";"," "),":"," "),"!"," "),"?"," "),"…"," "),"/"," "),"-"," "),"("," "),")"," "),"«"," "),"»"," ")))))</f>
        <v>3 cuillère de farine</v>
      </c>
      <c r="N30" s="72" t="str">
        <f>IF(R30="","",SUBSTITUTE(SUBSTITUTE(SUBSTITUTE(SUBSTITUTE(SUBSTITUTE(SUBSTITUTE(SUBSTITUTE(SUBSTITUTE(SUBSTITUTE(LOWER(R30),"œ","oe"),"æ","ae"),"à","a"),"â","a"),"ä","a"),"á","a"),"ã","a"),"å","a"),"ç","c"))</f>
        <v>ble</v>
      </c>
      <c r="O30" s="72" t="str">
        <f t="shared" si="8"/>
        <v>ble</v>
      </c>
      <c r="P30" s="72" t="str">
        <f t="shared" si="9"/>
        <v>ble</v>
      </c>
      <c r="Q30" s="57" t="s">
        <v>72</v>
      </c>
      <c r="R30" s="58" t="str">
        <f t="shared" si="10"/>
        <v>ble</v>
      </c>
      <c r="S30" s="59" t="s">
        <v>69</v>
      </c>
      <c r="T30" s="60" t="s">
        <v>70</v>
      </c>
      <c r="U30" s="26" t="s">
        <v>16</v>
      </c>
      <c r="W30" s="89">
        <v>26</v>
      </c>
      <c r="X30" s="12">
        <v>32</v>
      </c>
      <c r="Y30" s="12">
        <v>32</v>
      </c>
      <c r="Z30" s="12">
        <v>32</v>
      </c>
      <c r="AA30" s="90">
        <v>20</v>
      </c>
      <c r="AC30" s="5">
        <v>1</v>
      </c>
      <c r="AE30" s="8"/>
    </row>
    <row r="31" spans="1:31" ht="21" customHeight="1" x14ac:dyDescent="0.25">
      <c r="A31" s="8"/>
      <c r="B31" s="8"/>
      <c r="C31" s="54">
        <v>3</v>
      </c>
      <c r="D31" s="55" t="str">
        <f t="shared" si="5"/>
        <v>Œuf &lt; pas dans les Mots-clé</v>
      </c>
      <c r="E31" s="61" t="s">
        <v>331</v>
      </c>
      <c r="F31" s="71" t="str" cm="1">
        <f t="array" ref="F31">IF(M31="","",IFERROR(_xlfn.TEXTJOIN(" • ",TRUE,_xlfn.UNIQUE(_xlfn._xlws.FILTER("⚠ "&amp;$T$30:$T$490,($R$30:$R$490&lt;&gt;"")*ISNUMBER(SEARCH(" "&amp;$R$30:$R$490&amp;" "," "&amp;M31&amp;" "))))),""))</f>
        <v/>
      </c>
      <c r="G31" s="72" t="str">
        <f t="shared" ref="G31:G94" si="12">IF(R31="","",P31)</f>
        <v>froment</v>
      </c>
      <c r="H31" s="72" t="str">
        <f t="shared" ref="H31:H94" si="13">IF(T31="","",S31&amp;" "&amp;T31)</f>
        <v>⚠ Gluten</v>
      </c>
      <c r="I31" s="72" t="str">
        <f t="shared" ref="I31:I94" si="14">IF(M31="","",SUBSTITUTE(SUBSTITUTE(SUBSTITUTE(SUBSTITUTE(SUBSTITUTE(SUBSTITUTE(SUBSTITUTE(SUBSTITUTE(SUBSTITUTE(LOWER(M31),"œ","oe"),"æ","ae"),"à","a"),"â","a"),"ä","a"),"á","a"),"ã","a"),"å","a"),"ç","c"))</f>
        <v>oeuf &lt; pas dans les mots clé</v>
      </c>
      <c r="J31" s="72" t="str">
        <f t="shared" si="6"/>
        <v>oeuf &lt; pas dans les mots cle</v>
      </c>
      <c r="K31" s="72" t="str">
        <f t="shared" si="7"/>
        <v>oeuf &lt; pas dans les mots cle</v>
      </c>
      <c r="L31" s="72" t="str">
        <f t="shared" ref="L31:L94" si="15">IF(M31="","",K31)</f>
        <v>oeuf &lt; pas dans les mots cle</v>
      </c>
      <c r="M31" s="72" t="str">
        <f t="shared" ref="M31:M94" si="16">IF(E31="","",LOWER(TRIM(CLEAN(SUBSTITUTE(SUBSTITUTE(SUBSTITUTE(SUBSTITUTE(SUBSTITUTE(SUBSTITUTE(SUBSTITUTE(SUBSTITUTE(SUBSTITUTE(SUBSTITUTE(SUBSTITUTE(SUBSTITUTE(SUBSTITUTE(SUBSTITUTE(SUBSTITUTE(SUBSTITUTE(SUBSTITUTE(SUBSTITUTE(SUBSTITUTE(SUBSTITUTE(SUBSTITUTE(SUBSTITUTE(E31,CHAR(160)," "),CHAR(9)," "),CHAR(10)," "),CHAR(13)," "),"—"," "),"–"," "),"’"," "),"'"," "),""""," "),","," "),"."," "),";"," "),":"," "),"!"," "),"?"," "),"…"," "),"/"," "),"-"," "),"("," "),")"," "),"«"," "),"»"," ")))))</f>
        <v>œuf &lt; pas dans les mots clé</v>
      </c>
      <c r="N31" s="72" t="str">
        <f t="shared" ref="N31:N94" si="17">IF(R31="","",SUBSTITUTE(SUBSTITUTE(SUBSTITUTE(SUBSTITUTE(SUBSTITUTE(SUBSTITUTE(SUBSTITUTE(SUBSTITUTE(SUBSTITUTE(LOWER(R31),"œ","oe"),"æ","ae"),"à","a"),"â","a"),"ä","a"),"á","a"),"ã","a"),"å","a"),"ç","c"))</f>
        <v>froment</v>
      </c>
      <c r="O31" s="72" t="str">
        <f t="shared" si="8"/>
        <v>froment</v>
      </c>
      <c r="P31" s="72" t="str">
        <f t="shared" si="9"/>
        <v>froment</v>
      </c>
      <c r="Q31" s="57" t="s">
        <v>73</v>
      </c>
      <c r="R31" s="58" t="str">
        <f t="shared" si="10"/>
        <v>froment</v>
      </c>
      <c r="S31" s="59" t="s">
        <v>69</v>
      </c>
      <c r="T31" s="60" t="s">
        <v>70</v>
      </c>
      <c r="U31" s="26" t="s">
        <v>16</v>
      </c>
      <c r="W31" s="554" t="s">
        <v>284</v>
      </c>
      <c r="X31" s="555"/>
      <c r="Y31" s="555"/>
      <c r="Z31" s="555"/>
      <c r="AA31" s="556"/>
      <c r="AB31" s="8"/>
      <c r="AC31" s="5">
        <v>1</v>
      </c>
      <c r="AE31" s="8"/>
    </row>
    <row r="32" spans="1:31" ht="21" customHeight="1" x14ac:dyDescent="0.25">
      <c r="A32" s="8"/>
      <c r="B32" s="8"/>
      <c r="C32" s="54">
        <v>4</v>
      </c>
      <c r="D32" s="55" t="str">
        <f t="shared" si="5"/>
        <v>Sucre en poudre</v>
      </c>
      <c r="E32" s="61" t="s">
        <v>74</v>
      </c>
      <c r="F32" s="71" t="str" cm="1">
        <f t="array" ref="F32">IF(M32="","",IFERROR(_xlfn.TEXTJOIN(" • ",TRUE,_xlfn.UNIQUE(_xlfn._xlws.FILTER("⚠ "&amp;$T$30:$T$490,($R$30:$R$490&lt;&gt;"")*ISNUMBER(SEARCH(" "&amp;$R$30:$R$490&amp;" "," "&amp;M32&amp;" "))))),""))</f>
        <v/>
      </c>
      <c r="G32" s="72" t="str">
        <f t="shared" si="12"/>
        <v>seigle</v>
      </c>
      <c r="H32" s="72" t="str">
        <f t="shared" si="13"/>
        <v>⚠ Gluten</v>
      </c>
      <c r="I32" s="72" t="str">
        <f t="shared" si="14"/>
        <v>sucre en poudre</v>
      </c>
      <c r="J32" s="72" t="str">
        <f t="shared" si="6"/>
        <v>sucre en poudre</v>
      </c>
      <c r="K32" s="72" t="str">
        <f t="shared" si="7"/>
        <v>sucre en poudre</v>
      </c>
      <c r="L32" s="72" t="str">
        <f t="shared" si="15"/>
        <v>sucre en poudre</v>
      </c>
      <c r="M32" s="72" t="str">
        <f t="shared" si="16"/>
        <v>sucre en poudre</v>
      </c>
      <c r="N32" s="72" t="str">
        <f t="shared" si="17"/>
        <v>seigle</v>
      </c>
      <c r="O32" s="72" t="str">
        <f t="shared" si="8"/>
        <v>seigle</v>
      </c>
      <c r="P32" s="72" t="str">
        <f t="shared" si="9"/>
        <v>seigle</v>
      </c>
      <c r="Q32" s="57" t="s">
        <v>75</v>
      </c>
      <c r="R32" s="58" t="str">
        <f t="shared" si="10"/>
        <v>seigle</v>
      </c>
      <c r="S32" s="59" t="s">
        <v>69</v>
      </c>
      <c r="T32" s="60" t="s">
        <v>70</v>
      </c>
      <c r="U32" s="26" t="s">
        <v>16</v>
      </c>
      <c r="W32" s="543" t="s">
        <v>285</v>
      </c>
      <c r="X32" s="73" t="s">
        <v>295</v>
      </c>
      <c r="Y32" s="74"/>
      <c r="Z32" s="74"/>
      <c r="AA32" s="79"/>
      <c r="AB32" s="8"/>
      <c r="AC32" s="5">
        <v>1</v>
      </c>
    </row>
    <row r="33" spans="1:29" ht="21" customHeight="1" x14ac:dyDescent="0.25">
      <c r="A33" s="8"/>
      <c r="B33" s="8"/>
      <c r="C33" s="54">
        <v>5</v>
      </c>
      <c r="D33" s="55" t="str">
        <f t="shared" si="5"/>
        <v>Lait *</v>
      </c>
      <c r="E33" s="61" t="s">
        <v>32</v>
      </c>
      <c r="F33" s="71" t="str" cm="1">
        <f t="array" ref="F33">IF(M33="","",IFERROR(_xlfn.TEXTJOIN(" • ",TRUE,_xlfn.UNIQUE(_xlfn._xlws.FILTER("⚠ "&amp;$T$30:$T$490,($R$30:$R$490&lt;&gt;"")*ISNUMBER(SEARCH(" "&amp;$R$30:$R$490&amp;" "," "&amp;M33&amp;" "))))),""))</f>
        <v>⚠ Lait</v>
      </c>
      <c r="G33" s="72" t="str">
        <f t="shared" si="12"/>
        <v>orge</v>
      </c>
      <c r="H33" s="72" t="str">
        <f t="shared" si="13"/>
        <v>⚠ Gluten</v>
      </c>
      <c r="I33" s="72" t="str">
        <f t="shared" si="14"/>
        <v>lait</v>
      </c>
      <c r="J33" s="72" t="str">
        <f t="shared" si="6"/>
        <v>lait</v>
      </c>
      <c r="K33" s="72" t="str">
        <f t="shared" si="7"/>
        <v>lait</v>
      </c>
      <c r="L33" s="72" t="str">
        <f t="shared" si="15"/>
        <v>lait</v>
      </c>
      <c r="M33" s="72" t="str">
        <f t="shared" si="16"/>
        <v>lait</v>
      </c>
      <c r="N33" s="72" t="str">
        <f t="shared" si="17"/>
        <v>orge</v>
      </c>
      <c r="O33" s="72" t="str">
        <f t="shared" si="8"/>
        <v>orge</v>
      </c>
      <c r="P33" s="72" t="str">
        <f t="shared" si="9"/>
        <v>orge</v>
      </c>
      <c r="Q33" s="57" t="s">
        <v>76</v>
      </c>
      <c r="R33" s="58" t="str">
        <f t="shared" si="10"/>
        <v>orge</v>
      </c>
      <c r="S33" s="59" t="s">
        <v>69</v>
      </c>
      <c r="T33" s="60" t="s">
        <v>70</v>
      </c>
      <c r="U33" s="26" t="s">
        <v>16</v>
      </c>
      <c r="W33" s="543"/>
      <c r="X33" s="66" t="s">
        <v>296</v>
      </c>
      <c r="Y33" s="8"/>
      <c r="Z33" s="8"/>
      <c r="AA33" s="80"/>
      <c r="AB33" s="8"/>
      <c r="AC33" s="5">
        <v>1</v>
      </c>
    </row>
    <row r="34" spans="1:29" ht="21" customHeight="1" x14ac:dyDescent="0.25">
      <c r="A34" s="8"/>
      <c r="B34" s="8"/>
      <c r="C34" s="54">
        <v>6</v>
      </c>
      <c r="D34" s="55" t="str">
        <f t="shared" si="5"/>
        <v>Bière</v>
      </c>
      <c r="E34" s="61" t="s">
        <v>77</v>
      </c>
      <c r="F34" s="71" t="str" cm="1">
        <f t="array" ref="F34">IF(M34="","",IFERROR(_xlfn.TEXTJOIN(" • ",TRUE,_xlfn.UNIQUE(_xlfn._xlws.FILTER("⚠ "&amp;$T$30:$T$490,($R$30:$R$490&lt;&gt;"")*ISNUMBER(SEARCH(" "&amp;$R$30:$R$490&amp;" "," "&amp;M34&amp;" "))))),""))</f>
        <v/>
      </c>
      <c r="G34" s="72" t="str">
        <f t="shared" si="12"/>
        <v>avoine</v>
      </c>
      <c r="H34" s="72" t="str">
        <f t="shared" si="13"/>
        <v>⚠ Gluten</v>
      </c>
      <c r="I34" s="72" t="str">
        <f t="shared" si="14"/>
        <v>bière</v>
      </c>
      <c r="J34" s="72" t="str">
        <f t="shared" si="6"/>
        <v>biere</v>
      </c>
      <c r="K34" s="72" t="str">
        <f t="shared" si="7"/>
        <v>biere</v>
      </c>
      <c r="L34" s="72" t="str">
        <f t="shared" si="15"/>
        <v>biere</v>
      </c>
      <c r="M34" s="72" t="str">
        <f t="shared" si="16"/>
        <v>bière</v>
      </c>
      <c r="N34" s="72" t="str">
        <f t="shared" si="17"/>
        <v>avoine</v>
      </c>
      <c r="O34" s="72" t="str">
        <f t="shared" si="8"/>
        <v>avoine</v>
      </c>
      <c r="P34" s="72" t="str">
        <f t="shared" si="9"/>
        <v>avoine</v>
      </c>
      <c r="Q34" s="57" t="s">
        <v>78</v>
      </c>
      <c r="R34" s="58" t="str">
        <f t="shared" si="10"/>
        <v>avoine</v>
      </c>
      <c r="S34" s="59" t="s">
        <v>69</v>
      </c>
      <c r="T34" s="60" t="s">
        <v>70</v>
      </c>
      <c r="U34" s="26" t="s">
        <v>16</v>
      </c>
      <c r="W34" s="543"/>
      <c r="X34" s="66" t="s">
        <v>297</v>
      </c>
      <c r="Y34" s="8"/>
      <c r="Z34" s="8"/>
      <c r="AA34" s="80"/>
      <c r="AB34" s="74"/>
      <c r="AC34" s="5">
        <v>1</v>
      </c>
    </row>
    <row r="35" spans="1:29" ht="21" customHeight="1" x14ac:dyDescent="0.25">
      <c r="A35" s="8"/>
      <c r="B35" s="8"/>
      <c r="C35" s="54">
        <v>7</v>
      </c>
      <c r="D35" s="55" t="str">
        <f t="shared" si="5"/>
        <v>Sucre vanillé</v>
      </c>
      <c r="E35" s="61" t="s">
        <v>79</v>
      </c>
      <c r="F35" s="71" t="str" cm="1">
        <f t="array" ref="F35">IF(M35="","",IFERROR(_xlfn.TEXTJOIN(" • ",TRUE,_xlfn.UNIQUE(_xlfn._xlws.FILTER("⚠ "&amp;$T$30:$T$490,($R$30:$R$490&lt;&gt;"")*ISNUMBER(SEARCH(" "&amp;$R$30:$R$490&amp;" "," "&amp;M35&amp;" "))))),""))</f>
        <v/>
      </c>
      <c r="G35" s="72" t="str">
        <f t="shared" si="12"/>
        <v>epeautre</v>
      </c>
      <c r="H35" s="72" t="str">
        <f t="shared" si="13"/>
        <v>⚠ Gluten</v>
      </c>
      <c r="I35" s="72" t="str">
        <f t="shared" si="14"/>
        <v>sucre vanillé</v>
      </c>
      <c r="J35" s="72" t="str">
        <f t="shared" si="6"/>
        <v>sucre vanille</v>
      </c>
      <c r="K35" s="72" t="str">
        <f t="shared" si="7"/>
        <v>sucre vanille</v>
      </c>
      <c r="L35" s="72" t="str">
        <f t="shared" si="15"/>
        <v>sucre vanille</v>
      </c>
      <c r="M35" s="72" t="str">
        <f t="shared" si="16"/>
        <v>sucre vanillé</v>
      </c>
      <c r="N35" s="72" t="str">
        <f t="shared" si="17"/>
        <v>epeautre</v>
      </c>
      <c r="O35" s="72" t="str">
        <f t="shared" si="8"/>
        <v>epeautre</v>
      </c>
      <c r="P35" s="72" t="str">
        <f t="shared" si="9"/>
        <v>epeautre</v>
      </c>
      <c r="Q35" s="57" t="s">
        <v>80</v>
      </c>
      <c r="R35" s="58" t="str">
        <f t="shared" si="10"/>
        <v>epeautre</v>
      </c>
      <c r="S35" s="59" t="s">
        <v>69</v>
      </c>
      <c r="T35" s="60" t="s">
        <v>70</v>
      </c>
      <c r="U35" s="26" t="s">
        <v>16</v>
      </c>
      <c r="W35" s="543"/>
      <c r="X35" s="66" t="s">
        <v>298</v>
      </c>
      <c r="Y35" s="8"/>
      <c r="Z35" s="8"/>
      <c r="AA35" s="80"/>
      <c r="AB35" s="8"/>
      <c r="AC35" s="5">
        <v>1</v>
      </c>
    </row>
    <row r="36" spans="1:29" ht="21" customHeight="1" x14ac:dyDescent="0.25">
      <c r="A36" s="8"/>
      <c r="B36" s="8"/>
      <c r="C36" s="54">
        <v>8</v>
      </c>
      <c r="D36" s="55" t="str">
        <f t="shared" si="5"/>
        <v>Sel</v>
      </c>
      <c r="E36" s="61" t="s">
        <v>81</v>
      </c>
      <c r="F36" s="71" t="str" cm="1">
        <f t="array" ref="F36">IF(M36="","",IFERROR(_xlfn.TEXTJOIN(" • ",TRUE,_xlfn.UNIQUE(_xlfn._xlws.FILTER("⚠ "&amp;$T$30:$T$490,($R$30:$R$490&lt;&gt;"")*ISNUMBER(SEARCH(" "&amp;$R$30:$R$490&amp;" "," "&amp;M36&amp;" "))))),""))</f>
        <v/>
      </c>
      <c r="G36" s="72" t="str">
        <f t="shared" si="12"/>
        <v>kamut</v>
      </c>
      <c r="H36" s="72" t="str">
        <f t="shared" si="13"/>
        <v>⚠ Gluten</v>
      </c>
      <c r="I36" s="72" t="str">
        <f t="shared" si="14"/>
        <v>sel</v>
      </c>
      <c r="J36" s="72" t="str">
        <f t="shared" si="6"/>
        <v>sel</v>
      </c>
      <c r="K36" s="72" t="str">
        <f t="shared" si="7"/>
        <v>sel</v>
      </c>
      <c r="L36" s="72" t="str">
        <f t="shared" si="15"/>
        <v>sel</v>
      </c>
      <c r="M36" s="72" t="str">
        <f t="shared" si="16"/>
        <v>sel</v>
      </c>
      <c r="N36" s="72" t="str">
        <f t="shared" si="17"/>
        <v>kamut</v>
      </c>
      <c r="O36" s="72" t="str">
        <f t="shared" si="8"/>
        <v>kamut</v>
      </c>
      <c r="P36" s="72" t="str">
        <f t="shared" si="9"/>
        <v>kamut</v>
      </c>
      <c r="Q36" s="57" t="s">
        <v>82</v>
      </c>
      <c r="R36" s="58" t="str">
        <f t="shared" si="10"/>
        <v>kamut</v>
      </c>
      <c r="S36" s="59" t="s">
        <v>69</v>
      </c>
      <c r="T36" s="60" t="s">
        <v>70</v>
      </c>
      <c r="U36" s="26" t="s">
        <v>16</v>
      </c>
      <c r="W36" s="543"/>
      <c r="X36" s="66" t="s">
        <v>299</v>
      </c>
      <c r="Y36" s="8"/>
      <c r="Z36" s="8"/>
      <c r="AA36" s="80"/>
      <c r="AB36" s="8"/>
      <c r="AC36" s="5">
        <v>1</v>
      </c>
    </row>
    <row r="37" spans="1:29" ht="21" customHeight="1" x14ac:dyDescent="0.25">
      <c r="A37" s="8"/>
      <c r="B37" s="8"/>
      <c r="C37" s="54">
        <v>9</v>
      </c>
      <c r="D37" s="55" t="str">
        <f t="shared" si="5"/>
        <v>Fleurs d'acacia</v>
      </c>
      <c r="E37" s="61" t="s">
        <v>83</v>
      </c>
      <c r="F37" s="71" t="str" cm="1">
        <f t="array" ref="F37">IF(M37="","",IFERROR(_xlfn.TEXTJOIN(" • ",TRUE,_xlfn.UNIQUE(_xlfn._xlws.FILTER("⚠ "&amp;$T$30:$T$490,($R$30:$R$490&lt;&gt;"")*ISNUMBER(SEARCH(" "&amp;$R$30:$R$490&amp;" "," "&amp;M37&amp;" "))))),""))</f>
        <v/>
      </c>
      <c r="G37" s="72" t="str">
        <f t="shared" si="12"/>
        <v>triticale</v>
      </c>
      <c r="H37" s="72" t="str">
        <f t="shared" si="13"/>
        <v>⚠ Gluten</v>
      </c>
      <c r="I37" s="72" t="str">
        <f t="shared" si="14"/>
        <v>fleurs d acacia</v>
      </c>
      <c r="J37" s="72" t="str">
        <f t="shared" si="6"/>
        <v>fleurs d acacia</v>
      </c>
      <c r="K37" s="72" t="str">
        <f t="shared" si="7"/>
        <v>fleurs d acacia</v>
      </c>
      <c r="L37" s="72" t="str">
        <f t="shared" si="15"/>
        <v>fleurs d acacia</v>
      </c>
      <c r="M37" s="72" t="str">
        <f t="shared" si="16"/>
        <v>fleurs d acacia</v>
      </c>
      <c r="N37" s="72" t="str">
        <f t="shared" si="17"/>
        <v>triticale</v>
      </c>
      <c r="O37" s="72" t="str">
        <f t="shared" si="8"/>
        <v>triticale</v>
      </c>
      <c r="P37" s="72" t="str">
        <f t="shared" si="9"/>
        <v>triticale</v>
      </c>
      <c r="Q37" s="57" t="s">
        <v>84</v>
      </c>
      <c r="R37" s="58" t="str">
        <f t="shared" si="10"/>
        <v>triticale</v>
      </c>
      <c r="S37" s="59" t="s">
        <v>69</v>
      </c>
      <c r="T37" s="60" t="s">
        <v>70</v>
      </c>
      <c r="U37" s="26" t="s">
        <v>16</v>
      </c>
      <c r="W37" s="557" t="s">
        <v>286</v>
      </c>
      <c r="X37" s="75" t="s">
        <v>300</v>
      </c>
      <c r="Y37" s="76"/>
      <c r="Z37" s="76"/>
      <c r="AA37" s="81"/>
      <c r="AB37" s="74"/>
      <c r="AC37" s="5">
        <v>1</v>
      </c>
    </row>
    <row r="38" spans="1:29" ht="21" customHeight="1" x14ac:dyDescent="0.25">
      <c r="A38" s="8"/>
      <c r="B38" s="8"/>
      <c r="C38" s="54">
        <v>10</v>
      </c>
      <c r="D38" s="55" t="str">
        <f t="shared" ref="D38:D101" si="18">IF(E38="","",IF(F38="",E38,E38&amp;" *"))</f>
        <v>Farine *</v>
      </c>
      <c r="E38" s="61" t="s">
        <v>71</v>
      </c>
      <c r="F38" s="71" t="str" cm="1">
        <f t="array" ref="F38">IF(M38="","",IFERROR(_xlfn.TEXTJOIN(" • ",TRUE,_xlfn.UNIQUE(_xlfn._xlws.FILTER("⚠ "&amp;$T$30:$T$490,($R$30:$R$490&lt;&gt;"")*ISNUMBER(SEARCH(" "&amp;$R$30:$R$490&amp;" "," "&amp;M38&amp;" "))))),""))</f>
        <v>⚠ Gluten</v>
      </c>
      <c r="G38" s="72" t="str">
        <f t="shared" si="12"/>
        <v>malt</v>
      </c>
      <c r="H38" s="72" t="str">
        <f t="shared" si="13"/>
        <v>⚠ Gluten</v>
      </c>
      <c r="I38" s="72" t="str">
        <f t="shared" si="14"/>
        <v>farine</v>
      </c>
      <c r="J38" s="72" t="str">
        <f t="shared" si="6"/>
        <v>farine</v>
      </c>
      <c r="K38" s="72" t="str">
        <f t="shared" si="7"/>
        <v>farine</v>
      </c>
      <c r="L38" s="72" t="str">
        <f t="shared" si="15"/>
        <v>farine</v>
      </c>
      <c r="M38" s="72" t="str">
        <f t="shared" si="16"/>
        <v>farine</v>
      </c>
      <c r="N38" s="72" t="str">
        <f t="shared" si="17"/>
        <v>malt</v>
      </c>
      <c r="O38" s="72" t="str">
        <f t="shared" si="8"/>
        <v>malt</v>
      </c>
      <c r="P38" s="72" t="str">
        <f t="shared" si="9"/>
        <v>malt</v>
      </c>
      <c r="Q38" s="57" t="s">
        <v>85</v>
      </c>
      <c r="R38" s="58" t="str">
        <f t="shared" si="10"/>
        <v>malt</v>
      </c>
      <c r="S38" s="59" t="s">
        <v>69</v>
      </c>
      <c r="T38" s="60" t="s">
        <v>70</v>
      </c>
      <c r="U38" s="26" t="s">
        <v>16</v>
      </c>
      <c r="W38" s="543"/>
      <c r="X38" s="66" t="s">
        <v>301</v>
      </c>
      <c r="Y38" s="8"/>
      <c r="Z38" s="8"/>
      <c r="AA38" s="80"/>
      <c r="AB38" s="8"/>
      <c r="AC38" s="5">
        <v>1</v>
      </c>
    </row>
    <row r="39" spans="1:29" ht="21" customHeight="1" x14ac:dyDescent="0.25">
      <c r="A39" s="8"/>
      <c r="B39" s="8"/>
      <c r="C39" s="54">
        <v>11</v>
      </c>
      <c r="D39" s="55" t="str">
        <f t="shared" si="18"/>
        <v>jaune d'œuf *</v>
      </c>
      <c r="E39" s="61" t="s">
        <v>264</v>
      </c>
      <c r="F39" s="71" t="str" cm="1">
        <f t="array" ref="F39">IF(M39="","",IFERROR(_xlfn.TEXTJOIN(" • ",TRUE,_xlfn.UNIQUE(_xlfn._xlws.FILTER("⚠ "&amp;$T$30:$T$490,($R$30:$R$490&lt;&gt;"")*ISNUMBER(SEARCH(" "&amp;$R$30:$R$490&amp;" "," "&amp;M39&amp;" "))))),""))</f>
        <v>⚠ Œufs</v>
      </c>
      <c r="G39" s="72" t="str">
        <f t="shared" si="12"/>
        <v>boulgour</v>
      </c>
      <c r="H39" s="72" t="str">
        <f t="shared" si="13"/>
        <v>⚠ Gluten</v>
      </c>
      <c r="I39" s="72" t="str">
        <f t="shared" si="14"/>
        <v>jaune d oeuf</v>
      </c>
      <c r="J39" s="72" t="str">
        <f t="shared" si="6"/>
        <v>jaune d oeuf</v>
      </c>
      <c r="K39" s="72" t="str">
        <f t="shared" si="7"/>
        <v>jaune d oeuf</v>
      </c>
      <c r="L39" s="72" t="str">
        <f t="shared" si="15"/>
        <v>jaune d oeuf</v>
      </c>
      <c r="M39" s="72" t="str">
        <f t="shared" si="16"/>
        <v>jaune d œuf</v>
      </c>
      <c r="N39" s="72" t="str">
        <f t="shared" si="17"/>
        <v>boulgour</v>
      </c>
      <c r="O39" s="72" t="str">
        <f t="shared" si="8"/>
        <v>boulgour</v>
      </c>
      <c r="P39" s="72" t="str">
        <f t="shared" si="9"/>
        <v>boulgour</v>
      </c>
      <c r="Q39" s="57" t="s">
        <v>86</v>
      </c>
      <c r="R39" s="58" t="str">
        <f t="shared" si="10"/>
        <v>boulgour</v>
      </c>
      <c r="S39" s="59" t="s">
        <v>69</v>
      </c>
      <c r="T39" s="60" t="s">
        <v>70</v>
      </c>
      <c r="U39" s="26" t="s">
        <v>16</v>
      </c>
      <c r="W39" s="543"/>
      <c r="X39" s="66" t="s">
        <v>302</v>
      </c>
      <c r="Y39" s="8"/>
      <c r="Z39" s="8"/>
      <c r="AA39" s="80"/>
      <c r="AB39" s="8"/>
      <c r="AC39" s="5">
        <v>1</v>
      </c>
    </row>
    <row r="40" spans="1:29" ht="21" customHeight="1" x14ac:dyDescent="0.25">
      <c r="A40" s="8"/>
      <c r="B40" s="8"/>
      <c r="C40" s="54">
        <v>12</v>
      </c>
      <c r="D40" s="55" t="str">
        <f t="shared" si="18"/>
        <v>blanc d'œuf *</v>
      </c>
      <c r="E40" s="61" t="s">
        <v>262</v>
      </c>
      <c r="F40" s="71" t="str" cm="1">
        <f t="array" ref="F40">IF(M40="","",IFERROR(_xlfn.TEXTJOIN(" • ",TRUE,_xlfn.UNIQUE(_xlfn._xlws.FILTER("⚠ "&amp;$T$30:$T$490,($R$30:$R$490&lt;&gt;"")*ISNUMBER(SEARCH(" "&amp;$R$30:$R$490&amp;" "," "&amp;M40&amp;" "))))),""))</f>
        <v>⚠ Œufs</v>
      </c>
      <c r="G40" s="72" t="str">
        <f t="shared" si="12"/>
        <v>couscous</v>
      </c>
      <c r="H40" s="72" t="str">
        <f t="shared" si="13"/>
        <v>⚠ Gluten</v>
      </c>
      <c r="I40" s="72" t="str">
        <f t="shared" si="14"/>
        <v>blanc d oeuf</v>
      </c>
      <c r="J40" s="72" t="str">
        <f t="shared" si="6"/>
        <v>blanc d oeuf</v>
      </c>
      <c r="K40" s="72" t="str">
        <f t="shared" si="7"/>
        <v>blanc d oeuf</v>
      </c>
      <c r="L40" s="72" t="str">
        <f t="shared" si="15"/>
        <v>blanc d oeuf</v>
      </c>
      <c r="M40" s="72" t="str">
        <f t="shared" si="16"/>
        <v>blanc d œuf</v>
      </c>
      <c r="N40" s="72" t="str">
        <f t="shared" si="17"/>
        <v>couscous</v>
      </c>
      <c r="O40" s="72" t="str">
        <f t="shared" si="8"/>
        <v>couscous</v>
      </c>
      <c r="P40" s="72" t="str">
        <f t="shared" si="9"/>
        <v>couscous</v>
      </c>
      <c r="Q40" s="57" t="s">
        <v>87</v>
      </c>
      <c r="R40" s="58" t="str">
        <f t="shared" si="10"/>
        <v>couscous</v>
      </c>
      <c r="S40" s="59" t="s">
        <v>69</v>
      </c>
      <c r="T40" s="60" t="s">
        <v>70</v>
      </c>
      <c r="U40" s="26" t="s">
        <v>16</v>
      </c>
      <c r="W40" s="557" t="s">
        <v>287</v>
      </c>
      <c r="X40" s="75" t="s">
        <v>303</v>
      </c>
      <c r="Y40" s="76"/>
      <c r="Z40" s="76"/>
      <c r="AA40" s="81"/>
      <c r="AB40" s="8"/>
      <c r="AC40" s="5">
        <v>1</v>
      </c>
    </row>
    <row r="41" spans="1:29" ht="21" customHeight="1" x14ac:dyDescent="0.25">
      <c r="A41" s="8"/>
      <c r="B41" s="8"/>
      <c r="C41" s="54">
        <v>13</v>
      </c>
      <c r="D41" s="55" t="str">
        <f t="shared" si="18"/>
        <v>1 cuillère d'huile d'arachide *</v>
      </c>
      <c r="E41" s="61" t="s">
        <v>333</v>
      </c>
      <c r="F41" s="71" t="str" cm="1">
        <f t="array" ref="F41">IF(M41="","",IFERROR(_xlfn.TEXTJOIN(" • ",TRUE,_xlfn.UNIQUE(_xlfn._xlws.FILTER("⚠ "&amp;$T$30:$T$490,($R$30:$R$490&lt;&gt;"")*ISNUMBER(SEARCH(" "&amp;$R$30:$R$490&amp;" "," "&amp;M41&amp;" "))))),""))</f>
        <v>⚠ Arachides</v>
      </c>
      <c r="G41" s="72" t="str">
        <f t="shared" si="12"/>
        <v>semoule</v>
      </c>
      <c r="H41" s="72" t="str">
        <f t="shared" si="13"/>
        <v>⚠ Gluten</v>
      </c>
      <c r="I41" s="72" t="str">
        <f t="shared" si="14"/>
        <v>1 cuillère d huile d arachide</v>
      </c>
      <c r="J41" s="72" t="str">
        <f t="shared" si="6"/>
        <v>1 cuillere d huile d arachide</v>
      </c>
      <c r="K41" s="72" t="str">
        <f t="shared" si="7"/>
        <v>1 cuillere d huile d arachide</v>
      </c>
      <c r="L41" s="72" t="str">
        <f t="shared" si="15"/>
        <v>1 cuillere d huile d arachide</v>
      </c>
      <c r="M41" s="72" t="str">
        <f t="shared" si="16"/>
        <v>1 cuillère d huile d arachide</v>
      </c>
      <c r="N41" s="72" t="str">
        <f t="shared" si="17"/>
        <v>semoule</v>
      </c>
      <c r="O41" s="72" t="str">
        <f t="shared" si="8"/>
        <v>semoule</v>
      </c>
      <c r="P41" s="72" t="str">
        <f t="shared" si="9"/>
        <v>semoule</v>
      </c>
      <c r="Q41" s="57" t="s">
        <v>88</v>
      </c>
      <c r="R41" s="58" t="str">
        <f t="shared" si="10"/>
        <v>semoule</v>
      </c>
      <c r="S41" s="59" t="s">
        <v>69</v>
      </c>
      <c r="T41" s="60" t="s">
        <v>70</v>
      </c>
      <c r="U41" s="26" t="s">
        <v>16</v>
      </c>
      <c r="W41" s="543"/>
      <c r="X41" s="66" t="s">
        <v>304</v>
      </c>
      <c r="Y41" s="8"/>
      <c r="Z41" s="8"/>
      <c r="AA41" s="80"/>
      <c r="AB41" s="74"/>
      <c r="AC41" s="5">
        <v>1</v>
      </c>
    </row>
    <row r="42" spans="1:29" ht="21" customHeight="1" x14ac:dyDescent="0.25">
      <c r="A42" s="8"/>
      <c r="B42" s="8"/>
      <c r="C42" s="54">
        <v>14</v>
      </c>
      <c r="D42" s="55" t="str">
        <f t="shared" si="18"/>
        <v>œufs *</v>
      </c>
      <c r="E42" s="61" t="s">
        <v>283</v>
      </c>
      <c r="F42" s="71" t="str" cm="1">
        <f t="array" ref="F42">IF(M42="","",IFERROR(_xlfn.TEXTJOIN(" • ",TRUE,_xlfn.UNIQUE(_xlfn._xlws.FILTER("⚠ "&amp;$T$30:$T$490,($R$30:$R$490&lt;&gt;"")*ISNUMBER(SEARCH(" "&amp;$R$30:$R$490&amp;" "," "&amp;M42&amp;" "))))),""))</f>
        <v>⚠ Œufs</v>
      </c>
      <c r="G42" s="72" t="str">
        <f t="shared" si="12"/>
        <v>wheat</v>
      </c>
      <c r="H42" s="72" t="str">
        <f t="shared" si="13"/>
        <v>⚠ Gluten</v>
      </c>
      <c r="I42" s="72" t="str">
        <f t="shared" si="14"/>
        <v>oeufs</v>
      </c>
      <c r="J42" s="72" t="str">
        <f t="shared" si="6"/>
        <v>oeufs</v>
      </c>
      <c r="K42" s="72" t="str">
        <f t="shared" si="7"/>
        <v>oeufs</v>
      </c>
      <c r="L42" s="72" t="str">
        <f t="shared" si="15"/>
        <v>oeufs</v>
      </c>
      <c r="M42" s="72" t="str">
        <f t="shared" si="16"/>
        <v>œufs</v>
      </c>
      <c r="N42" s="72" t="str">
        <f t="shared" si="17"/>
        <v>wheat</v>
      </c>
      <c r="O42" s="72" t="str">
        <f t="shared" si="8"/>
        <v>wheat</v>
      </c>
      <c r="P42" s="72" t="str">
        <f t="shared" si="9"/>
        <v>wheat</v>
      </c>
      <c r="Q42" s="57" t="s">
        <v>89</v>
      </c>
      <c r="R42" s="58" t="str">
        <f t="shared" si="10"/>
        <v>wheat</v>
      </c>
      <c r="S42" s="59" t="s">
        <v>69</v>
      </c>
      <c r="T42" s="60" t="s">
        <v>70</v>
      </c>
      <c r="U42" s="26" t="s">
        <v>16</v>
      </c>
      <c r="W42" s="543"/>
      <c r="X42" s="66" t="s">
        <v>305</v>
      </c>
      <c r="Y42" s="8"/>
      <c r="Z42" s="8"/>
      <c r="AA42" s="80"/>
      <c r="AB42" s="8"/>
      <c r="AC42" s="5">
        <v>1</v>
      </c>
    </row>
    <row r="43" spans="1:29" ht="21" customHeight="1" x14ac:dyDescent="0.25">
      <c r="A43" s="8"/>
      <c r="B43" s="8"/>
      <c r="C43" s="54">
        <v>15</v>
      </c>
      <c r="D43" s="55" t="str">
        <f t="shared" si="18"/>
        <v/>
      </c>
      <c r="E43" s="61"/>
      <c r="F43" s="71" t="str" cm="1">
        <f t="array" ref="F43">IF(M43="","",IFERROR(_xlfn.TEXTJOIN(" • ",TRUE,_xlfn.UNIQUE(_xlfn._xlws.FILTER("⚠ "&amp;$T$30:$T$490,($R$30:$R$490&lt;&gt;"")*ISNUMBER(SEARCH(" "&amp;$R$30:$R$490&amp;" "," "&amp;M43&amp;" "))))),""))</f>
        <v/>
      </c>
      <c r="G43" s="72" t="str">
        <f t="shared" si="12"/>
        <v>barley</v>
      </c>
      <c r="H43" s="72" t="str">
        <f t="shared" si="13"/>
        <v>⚠ Gluten</v>
      </c>
      <c r="I43" s="72" t="str">
        <f t="shared" si="14"/>
        <v/>
      </c>
      <c r="J43" s="72" t="str">
        <f t="shared" si="6"/>
        <v/>
      </c>
      <c r="K43" s="72" t="str">
        <f t="shared" si="7"/>
        <v/>
      </c>
      <c r="L43" s="72" t="str">
        <f t="shared" si="15"/>
        <v/>
      </c>
      <c r="M43" s="72" t="str">
        <f t="shared" si="16"/>
        <v/>
      </c>
      <c r="N43" s="72" t="str">
        <f t="shared" si="17"/>
        <v>barley</v>
      </c>
      <c r="O43" s="72" t="str">
        <f t="shared" si="8"/>
        <v>barley</v>
      </c>
      <c r="P43" s="72" t="str">
        <f t="shared" si="9"/>
        <v>barley</v>
      </c>
      <c r="Q43" s="57" t="s">
        <v>90</v>
      </c>
      <c r="R43" s="58" t="str">
        <f t="shared" si="10"/>
        <v>barley</v>
      </c>
      <c r="S43" s="59" t="s">
        <v>69</v>
      </c>
      <c r="T43" s="60" t="s">
        <v>70</v>
      </c>
      <c r="U43" s="26" t="s">
        <v>16</v>
      </c>
      <c r="W43" s="558"/>
      <c r="X43" s="77" t="s">
        <v>306</v>
      </c>
      <c r="Y43" s="78"/>
      <c r="Z43" s="78"/>
      <c r="AA43" s="82"/>
      <c r="AB43" s="74"/>
      <c r="AC43" s="5">
        <v>1</v>
      </c>
    </row>
    <row r="44" spans="1:29" ht="21" customHeight="1" x14ac:dyDescent="0.25">
      <c r="A44" s="8"/>
      <c r="B44" s="8"/>
      <c r="C44" s="54">
        <v>16</v>
      </c>
      <c r="D44" s="55" t="str">
        <f t="shared" si="18"/>
        <v/>
      </c>
      <c r="E44" s="61"/>
      <c r="F44" s="71" t="str" cm="1">
        <f t="array" ref="F44">IF(M44="","",IFERROR(_xlfn.TEXTJOIN(" • ",TRUE,_xlfn.UNIQUE(_xlfn._xlws.FILTER("⚠ "&amp;$T$30:$T$490,($R$30:$R$490&lt;&gt;"")*ISNUMBER(SEARCH(" "&amp;$R$30:$R$490&amp;" "," "&amp;M44&amp;" "))))),""))</f>
        <v/>
      </c>
      <c r="G44" s="72" t="str">
        <f t="shared" si="12"/>
        <v>rye</v>
      </c>
      <c r="H44" s="72" t="str">
        <f t="shared" si="13"/>
        <v>⚠ Gluten</v>
      </c>
      <c r="I44" s="72" t="str">
        <f t="shared" si="14"/>
        <v/>
      </c>
      <c r="J44" s="72" t="str">
        <f t="shared" si="6"/>
        <v/>
      </c>
      <c r="K44" s="72" t="str">
        <f t="shared" si="7"/>
        <v/>
      </c>
      <c r="L44" s="72" t="str">
        <f t="shared" si="15"/>
        <v/>
      </c>
      <c r="M44" s="72" t="str">
        <f t="shared" si="16"/>
        <v/>
      </c>
      <c r="N44" s="72" t="str">
        <f t="shared" si="17"/>
        <v>rye</v>
      </c>
      <c r="O44" s="72" t="str">
        <f t="shared" si="8"/>
        <v>rye</v>
      </c>
      <c r="P44" s="72" t="str">
        <f t="shared" si="9"/>
        <v>rye</v>
      </c>
      <c r="Q44" s="57" t="s">
        <v>91</v>
      </c>
      <c r="R44" s="58" t="str">
        <f t="shared" si="10"/>
        <v>rye</v>
      </c>
      <c r="S44" s="59" t="s">
        <v>69</v>
      </c>
      <c r="T44" s="60" t="s">
        <v>70</v>
      </c>
      <c r="U44" s="26" t="s">
        <v>16</v>
      </c>
      <c r="W44" s="543" t="s">
        <v>288</v>
      </c>
      <c r="X44" s="73" t="s">
        <v>307</v>
      </c>
      <c r="Y44" s="74"/>
      <c r="Z44" s="74"/>
      <c r="AA44" s="79"/>
      <c r="AB44" s="8"/>
      <c r="AC44" s="5">
        <v>1</v>
      </c>
    </row>
    <row r="45" spans="1:29" ht="21" customHeight="1" x14ac:dyDescent="0.25">
      <c r="A45" s="8"/>
      <c r="B45" s="8"/>
      <c r="C45" s="54">
        <v>17</v>
      </c>
      <c r="D45" s="55" t="str">
        <f t="shared" si="18"/>
        <v/>
      </c>
      <c r="E45" s="61"/>
      <c r="F45" s="71" t="str" cm="1">
        <f t="array" ref="F45">IF(M45="","",IFERROR(_xlfn.TEXTJOIN(" • ",TRUE,_xlfn.UNIQUE(_xlfn._xlws.FILTER("⚠ "&amp;$T$30:$T$490,($R$30:$R$490&lt;&gt;"")*ISNUMBER(SEARCH(" "&amp;$R$30:$R$490&amp;" "," "&amp;M45&amp;" "))))),""))</f>
        <v/>
      </c>
      <c r="G45" s="72" t="str">
        <f t="shared" si="12"/>
        <v>oats</v>
      </c>
      <c r="H45" s="72" t="str">
        <f t="shared" si="13"/>
        <v>⚠ Gluten</v>
      </c>
      <c r="I45" s="72" t="str">
        <f t="shared" si="14"/>
        <v/>
      </c>
      <c r="J45" s="72" t="str">
        <f t="shared" si="6"/>
        <v/>
      </c>
      <c r="K45" s="72" t="str">
        <f t="shared" si="7"/>
        <v/>
      </c>
      <c r="L45" s="72" t="str">
        <f t="shared" si="15"/>
        <v/>
      </c>
      <c r="M45" s="72" t="str">
        <f t="shared" si="16"/>
        <v/>
      </c>
      <c r="N45" s="72" t="str">
        <f t="shared" si="17"/>
        <v>oats</v>
      </c>
      <c r="O45" s="72" t="str">
        <f t="shared" si="8"/>
        <v>oats</v>
      </c>
      <c r="P45" s="72" t="str">
        <f t="shared" si="9"/>
        <v>oats</v>
      </c>
      <c r="Q45" s="57" t="s">
        <v>92</v>
      </c>
      <c r="R45" s="58" t="str">
        <f t="shared" si="10"/>
        <v>oats</v>
      </c>
      <c r="S45" s="59" t="s">
        <v>69</v>
      </c>
      <c r="T45" s="60" t="s">
        <v>70</v>
      </c>
      <c r="U45" s="26" t="s">
        <v>16</v>
      </c>
      <c r="W45" s="543"/>
      <c r="X45" s="66" t="s">
        <v>327</v>
      </c>
      <c r="Y45" s="8"/>
      <c r="Z45" s="8"/>
      <c r="AA45" s="80"/>
      <c r="AB45" s="8"/>
      <c r="AC45" s="5">
        <v>1</v>
      </c>
    </row>
    <row r="46" spans="1:29" ht="21" customHeight="1" x14ac:dyDescent="0.25">
      <c r="A46" s="8"/>
      <c r="B46" s="8"/>
      <c r="C46" s="54">
        <v>18</v>
      </c>
      <c r="D46" s="55" t="str">
        <f t="shared" si="18"/>
        <v/>
      </c>
      <c r="E46" s="61"/>
      <c r="F46" s="71" t="str" cm="1">
        <f t="array" ref="F46">IF(M46="","",IFERROR(_xlfn.TEXTJOIN(" • ",TRUE,_xlfn.UNIQUE(_xlfn._xlws.FILTER("⚠ "&amp;$T$30:$T$490,($R$30:$R$490&lt;&gt;"")*ISNUMBER(SEARCH(" "&amp;$R$30:$R$490&amp;" "," "&amp;M46&amp;" "))))),""))</f>
        <v/>
      </c>
      <c r="G46" s="72" t="str">
        <f t="shared" si="12"/>
        <v>spelt</v>
      </c>
      <c r="H46" s="72" t="str">
        <f t="shared" si="13"/>
        <v>⚠ Gluten</v>
      </c>
      <c r="I46" s="72" t="str">
        <f t="shared" si="14"/>
        <v/>
      </c>
      <c r="J46" s="72" t="str">
        <f t="shared" si="6"/>
        <v/>
      </c>
      <c r="K46" s="72" t="str">
        <f t="shared" si="7"/>
        <v/>
      </c>
      <c r="L46" s="72" t="str">
        <f t="shared" si="15"/>
        <v/>
      </c>
      <c r="M46" s="72" t="str">
        <f t="shared" si="16"/>
        <v/>
      </c>
      <c r="N46" s="72" t="str">
        <f t="shared" si="17"/>
        <v>spelt</v>
      </c>
      <c r="O46" s="72" t="str">
        <f t="shared" si="8"/>
        <v>spelt</v>
      </c>
      <c r="P46" s="72" t="str">
        <f t="shared" si="9"/>
        <v>spelt</v>
      </c>
      <c r="Q46" s="57" t="s">
        <v>93</v>
      </c>
      <c r="R46" s="58" t="str">
        <f t="shared" si="10"/>
        <v>spelt</v>
      </c>
      <c r="S46" s="59" t="s">
        <v>69</v>
      </c>
      <c r="T46" s="60" t="s">
        <v>70</v>
      </c>
      <c r="U46" s="26" t="s">
        <v>16</v>
      </c>
      <c r="W46" s="557" t="s">
        <v>289</v>
      </c>
      <c r="X46" s="75" t="s">
        <v>308</v>
      </c>
      <c r="Y46" s="76"/>
      <c r="Z46" s="76"/>
      <c r="AA46" s="81"/>
      <c r="AB46" s="8"/>
      <c r="AC46" s="5">
        <v>1</v>
      </c>
    </row>
    <row r="47" spans="1:29" ht="21" customHeight="1" x14ac:dyDescent="0.25">
      <c r="B47" s="8"/>
      <c r="C47" s="54">
        <v>19</v>
      </c>
      <c r="D47" s="55" t="str">
        <f t="shared" si="18"/>
        <v/>
      </c>
      <c r="E47" s="61"/>
      <c r="F47" s="71" t="str" cm="1">
        <f t="array" ref="F47">IF(M47="","",IFERROR(_xlfn.TEXTJOIN(" • ",TRUE,_xlfn.UNIQUE(_xlfn._xlws.FILTER("⚠ "&amp;$T$30:$T$490,($R$30:$R$490&lt;&gt;"")*ISNUMBER(SEARCH(" "&amp;$R$30:$R$490&amp;" "," "&amp;M47&amp;" "))))),""))</f>
        <v/>
      </c>
      <c r="G47" s="72" t="str">
        <f t="shared" si="12"/>
        <v>durum</v>
      </c>
      <c r="H47" s="72" t="str">
        <f t="shared" si="13"/>
        <v>⚠ Gluten</v>
      </c>
      <c r="I47" s="72" t="str">
        <f t="shared" si="14"/>
        <v/>
      </c>
      <c r="J47" s="72" t="str">
        <f t="shared" si="6"/>
        <v/>
      </c>
      <c r="K47" s="72" t="str">
        <f t="shared" si="7"/>
        <v/>
      </c>
      <c r="L47" s="72" t="str">
        <f t="shared" si="15"/>
        <v/>
      </c>
      <c r="M47" s="72" t="str">
        <f t="shared" si="16"/>
        <v/>
      </c>
      <c r="N47" s="72" t="str">
        <f t="shared" si="17"/>
        <v>durum</v>
      </c>
      <c r="O47" s="72" t="str">
        <f t="shared" si="8"/>
        <v>durum</v>
      </c>
      <c r="P47" s="72" t="str">
        <f t="shared" si="9"/>
        <v>durum</v>
      </c>
      <c r="Q47" s="57" t="s">
        <v>94</v>
      </c>
      <c r="R47" s="58" t="str">
        <f t="shared" si="10"/>
        <v>durum</v>
      </c>
      <c r="S47" s="59" t="s">
        <v>69</v>
      </c>
      <c r="T47" s="60" t="s">
        <v>70</v>
      </c>
      <c r="U47" s="26" t="s">
        <v>16</v>
      </c>
      <c r="W47" s="543"/>
      <c r="X47" s="66" t="s">
        <v>309</v>
      </c>
      <c r="Y47" s="8"/>
      <c r="Z47" s="8"/>
      <c r="AA47" s="80"/>
      <c r="AB47" s="8"/>
      <c r="AC47" s="5">
        <v>1</v>
      </c>
    </row>
    <row r="48" spans="1:29" ht="21" customHeight="1" x14ac:dyDescent="0.25">
      <c r="B48" s="8"/>
      <c r="C48" s="54">
        <v>20</v>
      </c>
      <c r="D48" s="55" t="str">
        <f t="shared" si="18"/>
        <v/>
      </c>
      <c r="E48" s="61"/>
      <c r="F48" s="71" t="str" cm="1">
        <f t="array" ref="F48">IF(M48="","",IFERROR(_xlfn.TEXTJOIN(" • ",TRUE,_xlfn.UNIQUE(_xlfn._xlws.FILTER("⚠ "&amp;$T$30:$T$490,($R$30:$R$490&lt;&gt;"")*ISNUMBER(SEARCH(" "&amp;$R$30:$R$490&amp;" "," "&amp;M48&amp;" "))))),""))</f>
        <v/>
      </c>
      <c r="G48" s="72" t="str">
        <f t="shared" si="12"/>
        <v>semolina</v>
      </c>
      <c r="H48" s="72" t="str">
        <f t="shared" si="13"/>
        <v>⚠ Gluten</v>
      </c>
      <c r="I48" s="72" t="str">
        <f t="shared" si="14"/>
        <v/>
      </c>
      <c r="J48" s="72" t="str">
        <f t="shared" si="6"/>
        <v/>
      </c>
      <c r="K48" s="72" t="str">
        <f t="shared" si="7"/>
        <v/>
      </c>
      <c r="L48" s="72" t="str">
        <f t="shared" si="15"/>
        <v/>
      </c>
      <c r="M48" s="72" t="str">
        <f t="shared" si="16"/>
        <v/>
      </c>
      <c r="N48" s="72" t="str">
        <f t="shared" si="17"/>
        <v>semolina</v>
      </c>
      <c r="O48" s="72" t="str">
        <f t="shared" si="8"/>
        <v>semolina</v>
      </c>
      <c r="P48" s="72" t="str">
        <f t="shared" si="9"/>
        <v>semolina</v>
      </c>
      <c r="Q48" s="57" t="s">
        <v>95</v>
      </c>
      <c r="R48" s="58" t="str">
        <f t="shared" si="10"/>
        <v>semolina</v>
      </c>
      <c r="S48" s="59" t="s">
        <v>69</v>
      </c>
      <c r="T48" s="60" t="s">
        <v>70</v>
      </c>
      <c r="U48" s="26" t="s">
        <v>16</v>
      </c>
      <c r="W48" s="543"/>
      <c r="X48" s="66" t="s">
        <v>310</v>
      </c>
      <c r="Y48" s="8"/>
      <c r="Z48" s="8"/>
      <c r="AA48" s="80"/>
      <c r="AB48" s="74"/>
      <c r="AC48" s="5">
        <v>1</v>
      </c>
    </row>
    <row r="49" spans="2:29" ht="21" customHeight="1" x14ac:dyDescent="0.25">
      <c r="B49" s="8"/>
      <c r="C49" s="54">
        <v>21</v>
      </c>
      <c r="D49" s="55" t="str">
        <f t="shared" si="18"/>
        <v/>
      </c>
      <c r="E49" s="61"/>
      <c r="F49" s="71" t="str" cm="1">
        <f t="array" ref="F49">IF(M49="","",IFERROR(_xlfn.TEXTJOIN(" • ",TRUE,_xlfn.UNIQUE(_xlfn._xlws.FILTER("⚠ "&amp;$T$30:$T$490,($R$30:$R$490&lt;&gt;"")*ISNUMBER(SEARCH(" "&amp;$R$30:$R$490&amp;" "," "&amp;M49&amp;" "))))),""))</f>
        <v/>
      </c>
      <c r="G49" s="72" t="str">
        <f t="shared" si="12"/>
        <v>farine</v>
      </c>
      <c r="H49" s="72" t="str">
        <f t="shared" si="13"/>
        <v>⚠ Gluten</v>
      </c>
      <c r="I49" s="72" t="str">
        <f t="shared" si="14"/>
        <v/>
      </c>
      <c r="J49" s="72" t="str">
        <f t="shared" si="6"/>
        <v/>
      </c>
      <c r="K49" s="72" t="str">
        <f t="shared" si="7"/>
        <v/>
      </c>
      <c r="L49" s="72" t="str">
        <f t="shared" si="15"/>
        <v/>
      </c>
      <c r="M49" s="72" t="str">
        <f t="shared" si="16"/>
        <v/>
      </c>
      <c r="N49" s="72" t="str">
        <f t="shared" si="17"/>
        <v>farine</v>
      </c>
      <c r="O49" s="72" t="str">
        <f t="shared" si="8"/>
        <v>farine</v>
      </c>
      <c r="P49" s="72" t="str">
        <f t="shared" si="9"/>
        <v>farine</v>
      </c>
      <c r="Q49" s="57" t="s">
        <v>96</v>
      </c>
      <c r="R49" s="58" t="str">
        <f t="shared" si="10"/>
        <v>farine</v>
      </c>
      <c r="S49" s="59" t="s">
        <v>69</v>
      </c>
      <c r="T49" s="60" t="s">
        <v>70</v>
      </c>
      <c r="U49" s="26" t="s">
        <v>16</v>
      </c>
      <c r="W49" s="543"/>
      <c r="X49" s="66" t="s">
        <v>311</v>
      </c>
      <c r="Y49" s="8"/>
      <c r="Z49" s="8"/>
      <c r="AA49" s="80"/>
      <c r="AB49" s="8"/>
      <c r="AC49" s="5">
        <v>1</v>
      </c>
    </row>
    <row r="50" spans="2:29" ht="21" customHeight="1" x14ac:dyDescent="0.25">
      <c r="B50" s="8"/>
      <c r="C50" s="54">
        <v>22</v>
      </c>
      <c r="D50" s="55" t="str">
        <f t="shared" si="18"/>
        <v/>
      </c>
      <c r="E50" s="61"/>
      <c r="F50" s="71" t="str" cm="1">
        <f t="array" ref="F50">IF(M50="","",IFERROR(_xlfn.TEXTJOIN(" • ",TRUE,_xlfn.UNIQUE(_xlfn._xlws.FILTER("⚠ "&amp;$T$30:$T$490,($R$30:$R$490&lt;&gt;"")*ISNUMBER(SEARCH(" "&amp;$R$30:$R$490&amp;" "," "&amp;M50&amp;" "))))),""))</f>
        <v/>
      </c>
      <c r="G50" s="72" t="str">
        <f t="shared" si="12"/>
        <v>pates</v>
      </c>
      <c r="H50" s="72" t="str">
        <f t="shared" si="13"/>
        <v>⚠ Gluten</v>
      </c>
      <c r="I50" s="72" t="str">
        <f t="shared" si="14"/>
        <v/>
      </c>
      <c r="J50" s="72" t="str">
        <f t="shared" si="6"/>
        <v/>
      </c>
      <c r="K50" s="72" t="str">
        <f t="shared" si="7"/>
        <v/>
      </c>
      <c r="L50" s="72" t="str">
        <f t="shared" si="15"/>
        <v/>
      </c>
      <c r="M50" s="72" t="str">
        <f t="shared" si="16"/>
        <v/>
      </c>
      <c r="N50" s="72" t="str">
        <f t="shared" si="17"/>
        <v>pates</v>
      </c>
      <c r="O50" s="72" t="str">
        <f t="shared" si="8"/>
        <v>pates</v>
      </c>
      <c r="P50" s="72" t="str">
        <f t="shared" si="9"/>
        <v>pates</v>
      </c>
      <c r="Q50" s="57" t="s">
        <v>97</v>
      </c>
      <c r="R50" s="58" t="str">
        <f t="shared" si="10"/>
        <v>pates</v>
      </c>
      <c r="S50" s="59" t="s">
        <v>69</v>
      </c>
      <c r="T50" s="60" t="s">
        <v>70</v>
      </c>
      <c r="U50" s="26" t="s">
        <v>16</v>
      </c>
      <c r="W50" s="558"/>
      <c r="X50" s="77" t="s">
        <v>312</v>
      </c>
      <c r="Y50" s="78"/>
      <c r="Z50" s="78"/>
      <c r="AA50" s="82"/>
      <c r="AB50" s="8"/>
      <c r="AC50" s="5">
        <v>1</v>
      </c>
    </row>
    <row r="51" spans="2:29" ht="21" customHeight="1" x14ac:dyDescent="0.25">
      <c r="B51" s="8"/>
      <c r="C51" s="54">
        <v>23</v>
      </c>
      <c r="D51" s="55" t="str">
        <f t="shared" si="18"/>
        <v/>
      </c>
      <c r="E51" s="61"/>
      <c r="F51" s="71" t="str" cm="1">
        <f t="array" ref="F51">IF(M51="","",IFERROR(_xlfn.TEXTJOIN(" • ",TRUE,_xlfn.UNIQUE(_xlfn._xlws.FILTER("⚠ "&amp;$T$30:$T$490,($R$30:$R$490&lt;&gt;"")*ISNUMBER(SEARCH(" "&amp;$R$30:$R$490&amp;" "," "&amp;M51&amp;" "))))),""))</f>
        <v/>
      </c>
      <c r="G51" s="72" t="str">
        <f t="shared" si="12"/>
        <v>nouilles</v>
      </c>
      <c r="H51" s="72" t="str">
        <f t="shared" si="13"/>
        <v>⚠ Gluten</v>
      </c>
      <c r="I51" s="72" t="str">
        <f t="shared" si="14"/>
        <v/>
      </c>
      <c r="J51" s="72" t="str">
        <f t="shared" si="6"/>
        <v/>
      </c>
      <c r="K51" s="72" t="str">
        <f t="shared" si="7"/>
        <v/>
      </c>
      <c r="L51" s="72" t="str">
        <f t="shared" si="15"/>
        <v/>
      </c>
      <c r="M51" s="72" t="str">
        <f t="shared" si="16"/>
        <v/>
      </c>
      <c r="N51" s="72" t="str">
        <f t="shared" si="17"/>
        <v>nouilles</v>
      </c>
      <c r="O51" s="72" t="str">
        <f t="shared" si="8"/>
        <v>nouilles</v>
      </c>
      <c r="P51" s="72" t="str">
        <f t="shared" si="9"/>
        <v>nouilles</v>
      </c>
      <c r="Q51" s="57" t="s">
        <v>98</v>
      </c>
      <c r="R51" s="58" t="str">
        <f t="shared" si="10"/>
        <v>nouilles</v>
      </c>
      <c r="S51" s="59" t="s">
        <v>69</v>
      </c>
      <c r="T51" s="60" t="s">
        <v>70</v>
      </c>
      <c r="U51" s="26" t="s">
        <v>16</v>
      </c>
      <c r="W51" s="557" t="s">
        <v>290</v>
      </c>
      <c r="X51" s="75" t="s">
        <v>313</v>
      </c>
      <c r="Y51" s="76"/>
      <c r="Z51" s="76"/>
      <c r="AA51" s="81"/>
      <c r="AB51" s="8"/>
      <c r="AC51" s="5">
        <v>1</v>
      </c>
    </row>
    <row r="52" spans="2:29" ht="21" customHeight="1" x14ac:dyDescent="0.25">
      <c r="B52" s="8"/>
      <c r="C52" s="54">
        <v>24</v>
      </c>
      <c r="D52" s="55" t="str">
        <f t="shared" si="18"/>
        <v/>
      </c>
      <c r="E52" s="61"/>
      <c r="F52" s="71" t="str" cm="1">
        <f t="array" ref="F52">IF(M52="","",IFERROR(_xlfn.TEXTJOIN(" • ",TRUE,_xlfn.UNIQUE(_xlfn._xlws.FILTER("⚠ "&amp;$T$30:$T$490,($R$30:$R$490&lt;&gt;"")*ISNUMBER(SEARCH(" "&amp;$R$30:$R$490&amp;" "," "&amp;M52&amp;" "))))),""))</f>
        <v/>
      </c>
      <c r="G52" s="72" t="str">
        <f t="shared" si="12"/>
        <v>pain</v>
      </c>
      <c r="H52" s="72" t="str">
        <f t="shared" si="13"/>
        <v>⚠ Gluten</v>
      </c>
      <c r="I52" s="72" t="str">
        <f t="shared" si="14"/>
        <v/>
      </c>
      <c r="J52" s="72" t="str">
        <f t="shared" si="6"/>
        <v/>
      </c>
      <c r="K52" s="72" t="str">
        <f t="shared" si="7"/>
        <v/>
      </c>
      <c r="L52" s="72" t="str">
        <f t="shared" si="15"/>
        <v/>
      </c>
      <c r="M52" s="72" t="str">
        <f t="shared" si="16"/>
        <v/>
      </c>
      <c r="N52" s="72" t="str">
        <f t="shared" si="17"/>
        <v>pain</v>
      </c>
      <c r="O52" s="72" t="str">
        <f t="shared" si="8"/>
        <v>pain</v>
      </c>
      <c r="P52" s="72" t="str">
        <f t="shared" si="9"/>
        <v>pain</v>
      </c>
      <c r="Q52" s="57" t="s">
        <v>99</v>
      </c>
      <c r="R52" s="58" t="str">
        <f t="shared" si="10"/>
        <v>pain</v>
      </c>
      <c r="S52" s="59" t="s">
        <v>69</v>
      </c>
      <c r="T52" s="60" t="s">
        <v>70</v>
      </c>
      <c r="U52" s="26" t="s">
        <v>16</v>
      </c>
      <c r="W52" s="543"/>
      <c r="X52" s="66" t="s">
        <v>314</v>
      </c>
      <c r="Y52" s="8"/>
      <c r="Z52" s="8"/>
      <c r="AA52" s="80"/>
      <c r="AB52" s="8"/>
      <c r="AC52" s="5">
        <v>1</v>
      </c>
    </row>
    <row r="53" spans="2:29" ht="21" customHeight="1" x14ac:dyDescent="0.25">
      <c r="B53" s="8"/>
      <c r="C53" s="54">
        <v>25</v>
      </c>
      <c r="D53" s="55" t="str">
        <f t="shared" si="18"/>
        <v/>
      </c>
      <c r="E53" s="61"/>
      <c r="F53" s="71" t="str" cm="1">
        <f t="array" ref="F53">IF(M53="","",IFERROR(_xlfn.TEXTJOIN(" • ",TRUE,_xlfn.UNIQUE(_xlfn._xlws.FILTER("⚠ "&amp;$T$30:$T$490,($R$30:$R$490&lt;&gt;"")*ISNUMBER(SEARCH(" "&amp;$R$30:$R$490&amp;" "," "&amp;M53&amp;" "))))),""))</f>
        <v/>
      </c>
      <c r="G53" s="72" t="str">
        <f t="shared" si="12"/>
        <v>biscuit</v>
      </c>
      <c r="H53" s="72" t="str">
        <f t="shared" si="13"/>
        <v>⚠ Gluten</v>
      </c>
      <c r="I53" s="72" t="str">
        <f t="shared" si="14"/>
        <v/>
      </c>
      <c r="J53" s="72" t="str">
        <f t="shared" si="6"/>
        <v/>
      </c>
      <c r="K53" s="72" t="str">
        <f t="shared" si="7"/>
        <v/>
      </c>
      <c r="L53" s="72" t="str">
        <f t="shared" si="15"/>
        <v/>
      </c>
      <c r="M53" s="72" t="str">
        <f t="shared" si="16"/>
        <v/>
      </c>
      <c r="N53" s="72" t="str">
        <f t="shared" si="17"/>
        <v>biscuit</v>
      </c>
      <c r="O53" s="72" t="str">
        <f t="shared" si="8"/>
        <v>biscuit</v>
      </c>
      <c r="P53" s="72" t="str">
        <f t="shared" si="9"/>
        <v>biscuit</v>
      </c>
      <c r="Q53" s="57" t="s">
        <v>100</v>
      </c>
      <c r="R53" s="58" t="str">
        <f t="shared" si="10"/>
        <v>biscuit</v>
      </c>
      <c r="S53" s="59" t="s">
        <v>69</v>
      </c>
      <c r="T53" s="60" t="s">
        <v>70</v>
      </c>
      <c r="U53" s="26" t="s">
        <v>16</v>
      </c>
      <c r="W53" s="543"/>
      <c r="X53" s="66" t="s">
        <v>315</v>
      </c>
      <c r="Y53" s="8"/>
      <c r="Z53" s="8"/>
      <c r="AA53" s="80"/>
      <c r="AB53" s="8"/>
      <c r="AC53" s="5">
        <v>1</v>
      </c>
    </row>
    <row r="54" spans="2:29" ht="21" customHeight="1" x14ac:dyDescent="0.25">
      <c r="B54" s="8"/>
      <c r="C54" s="54">
        <v>26</v>
      </c>
      <c r="D54" s="55" t="str">
        <f t="shared" si="18"/>
        <v/>
      </c>
      <c r="E54" s="61"/>
      <c r="F54" s="71" t="str" cm="1">
        <f t="array" ref="F54">IF(M54="","",IFERROR(_xlfn.TEXTJOIN(" • ",TRUE,_xlfn.UNIQUE(_xlfn._xlws.FILTER("⚠ "&amp;$T$30:$T$490,($R$30:$R$490&lt;&gt;"")*ISNUMBER(SEARCH(" "&amp;$R$30:$R$490&amp;" "," "&amp;M54&amp;" "))))),""))</f>
        <v/>
      </c>
      <c r="G54" s="72" t="str">
        <f t="shared" si="12"/>
        <v>gateau</v>
      </c>
      <c r="H54" s="72" t="str">
        <f t="shared" si="13"/>
        <v>⚠ Gluten</v>
      </c>
      <c r="I54" s="72" t="str">
        <f t="shared" si="14"/>
        <v/>
      </c>
      <c r="J54" s="72" t="str">
        <f t="shared" si="6"/>
        <v/>
      </c>
      <c r="K54" s="72" t="str">
        <f t="shared" si="7"/>
        <v/>
      </c>
      <c r="L54" s="72" t="str">
        <f t="shared" si="15"/>
        <v/>
      </c>
      <c r="M54" s="72" t="str">
        <f t="shared" si="16"/>
        <v/>
      </c>
      <c r="N54" s="72" t="str">
        <f t="shared" si="17"/>
        <v>gateau</v>
      </c>
      <c r="O54" s="72" t="str">
        <f t="shared" si="8"/>
        <v>gateau</v>
      </c>
      <c r="P54" s="72" t="str">
        <f t="shared" si="9"/>
        <v>gateau</v>
      </c>
      <c r="Q54" s="57" t="s">
        <v>101</v>
      </c>
      <c r="R54" s="58" t="str">
        <f t="shared" si="10"/>
        <v>gateau</v>
      </c>
      <c r="S54" s="59" t="s">
        <v>69</v>
      </c>
      <c r="T54" s="60" t="s">
        <v>70</v>
      </c>
      <c r="U54" s="26" t="s">
        <v>16</v>
      </c>
      <c r="W54" s="558"/>
      <c r="X54" s="77" t="s">
        <v>316</v>
      </c>
      <c r="Y54" s="78"/>
      <c r="Z54" s="78"/>
      <c r="AA54" s="82"/>
      <c r="AB54" s="8"/>
      <c r="AC54" s="5">
        <v>1</v>
      </c>
    </row>
    <row r="55" spans="2:29" ht="21" customHeight="1" x14ac:dyDescent="0.25">
      <c r="B55" s="8"/>
      <c r="C55" s="54">
        <v>27</v>
      </c>
      <c r="D55" s="55" t="str">
        <f t="shared" si="18"/>
        <v/>
      </c>
      <c r="E55" s="61"/>
      <c r="F55" s="71" t="str" cm="1">
        <f t="array" ref="F55">IF(M55="","",IFERROR(_xlfn.TEXTJOIN(" • ",TRUE,_xlfn.UNIQUE(_xlfn._xlws.FILTER("⚠ "&amp;$T$30:$T$490,($R$30:$R$490&lt;&gt;"")*ISNUMBER(SEARCH(" "&amp;$R$30:$R$490&amp;" "," "&amp;M55&amp;" "))))),""))</f>
        <v/>
      </c>
      <c r="G55" s="72" t="str">
        <f t="shared" si="12"/>
        <v>cookie</v>
      </c>
      <c r="H55" s="72" t="str">
        <f t="shared" si="13"/>
        <v>⚠ Gluten</v>
      </c>
      <c r="I55" s="72" t="str">
        <f t="shared" si="14"/>
        <v/>
      </c>
      <c r="J55" s="72" t="str">
        <f t="shared" si="6"/>
        <v/>
      </c>
      <c r="K55" s="72" t="str">
        <f t="shared" si="7"/>
        <v/>
      </c>
      <c r="L55" s="72" t="str">
        <f t="shared" si="15"/>
        <v/>
      </c>
      <c r="M55" s="72" t="str">
        <f t="shared" si="16"/>
        <v/>
      </c>
      <c r="N55" s="72" t="str">
        <f t="shared" si="17"/>
        <v>cookie</v>
      </c>
      <c r="O55" s="72" t="str">
        <f t="shared" si="8"/>
        <v>cookie</v>
      </c>
      <c r="P55" s="72" t="str">
        <f t="shared" si="9"/>
        <v>cookie</v>
      </c>
      <c r="Q55" s="57" t="s">
        <v>102</v>
      </c>
      <c r="R55" s="58" t="str">
        <f t="shared" si="10"/>
        <v>cookie</v>
      </c>
      <c r="S55" s="59" t="s">
        <v>69</v>
      </c>
      <c r="T55" s="60" t="s">
        <v>70</v>
      </c>
      <c r="U55" s="26" t="s">
        <v>16</v>
      </c>
      <c r="W55" s="557" t="s">
        <v>291</v>
      </c>
      <c r="X55" s="75" t="s">
        <v>317</v>
      </c>
      <c r="Y55" s="76"/>
      <c r="Z55" s="76"/>
      <c r="AA55" s="81"/>
      <c r="AB55" s="8"/>
      <c r="AC55" s="5">
        <v>1</v>
      </c>
    </row>
    <row r="56" spans="2:29" ht="21" customHeight="1" x14ac:dyDescent="0.25">
      <c r="B56" s="8"/>
      <c r="C56" s="54">
        <v>28</v>
      </c>
      <c r="D56" s="55" t="str">
        <f t="shared" si="18"/>
        <v/>
      </c>
      <c r="E56" s="61"/>
      <c r="F56" s="71" t="str" cm="1">
        <f t="array" ref="F56">IF(M56="","",IFERROR(_xlfn.TEXTJOIN(" • ",TRUE,_xlfn.UNIQUE(_xlfn._xlws.FILTER("⚠ "&amp;$T$30:$T$490,($R$30:$R$490&lt;&gt;"")*ISNUMBER(SEARCH(" "&amp;$R$30:$R$490&amp;" "," "&amp;M56&amp;" "))))),""))</f>
        <v/>
      </c>
      <c r="G56" s="72" t="str">
        <f t="shared" si="12"/>
        <v>wrap</v>
      </c>
      <c r="H56" s="72" t="str">
        <f t="shared" si="13"/>
        <v>⚠ Gluten</v>
      </c>
      <c r="I56" s="72" t="str">
        <f t="shared" si="14"/>
        <v/>
      </c>
      <c r="J56" s="72" t="str">
        <f t="shared" si="6"/>
        <v/>
      </c>
      <c r="K56" s="72" t="str">
        <f t="shared" si="7"/>
        <v/>
      </c>
      <c r="L56" s="72" t="str">
        <f t="shared" si="15"/>
        <v/>
      </c>
      <c r="M56" s="72" t="str">
        <f t="shared" si="16"/>
        <v/>
      </c>
      <c r="N56" s="72" t="str">
        <f t="shared" si="17"/>
        <v>wrap</v>
      </c>
      <c r="O56" s="72" t="str">
        <f t="shared" si="8"/>
        <v>wrap</v>
      </c>
      <c r="P56" s="72" t="str">
        <f t="shared" si="9"/>
        <v>wrap</v>
      </c>
      <c r="Q56" s="57" t="s">
        <v>103</v>
      </c>
      <c r="R56" s="58" t="str">
        <f t="shared" si="10"/>
        <v>wrap</v>
      </c>
      <c r="S56" s="59" t="s">
        <v>69</v>
      </c>
      <c r="T56" s="60" t="s">
        <v>70</v>
      </c>
      <c r="U56" s="26" t="s">
        <v>16</v>
      </c>
      <c r="W56" s="543"/>
      <c r="X56" s="66" t="s">
        <v>318</v>
      </c>
      <c r="Y56" s="8"/>
      <c r="Z56" s="8"/>
      <c r="AA56" s="80"/>
      <c r="AB56" s="8"/>
      <c r="AC56" s="5">
        <v>1</v>
      </c>
    </row>
    <row r="57" spans="2:29" ht="21" customHeight="1" x14ac:dyDescent="0.25">
      <c r="B57" s="8"/>
      <c r="C57" s="54">
        <v>29</v>
      </c>
      <c r="D57" s="55" t="str">
        <f t="shared" si="18"/>
        <v/>
      </c>
      <c r="E57" s="61"/>
      <c r="F57" s="71" t="str" cm="1">
        <f t="array" ref="F57">IF(M57="","",IFERROR(_xlfn.TEXTJOIN(" • ",TRUE,_xlfn.UNIQUE(_xlfn._xlws.FILTER("⚠ "&amp;$T$30:$T$490,($R$30:$R$490&lt;&gt;"")*ISNUMBER(SEARCH(" "&amp;$R$30:$R$490&amp;" "," "&amp;M57&amp;" "))))),""))</f>
        <v/>
      </c>
      <c r="G57" s="72" t="str">
        <f t="shared" si="12"/>
        <v>tortilla</v>
      </c>
      <c r="H57" s="72" t="str">
        <f t="shared" si="13"/>
        <v>⚠ Gluten</v>
      </c>
      <c r="I57" s="72" t="str">
        <f t="shared" si="14"/>
        <v/>
      </c>
      <c r="J57" s="72" t="str">
        <f t="shared" si="6"/>
        <v/>
      </c>
      <c r="K57" s="72" t="str">
        <f t="shared" si="7"/>
        <v/>
      </c>
      <c r="L57" s="72" t="str">
        <f t="shared" si="15"/>
        <v/>
      </c>
      <c r="M57" s="72" t="str">
        <f t="shared" si="16"/>
        <v/>
      </c>
      <c r="N57" s="72" t="str">
        <f t="shared" si="17"/>
        <v>tortilla</v>
      </c>
      <c r="O57" s="72" t="str">
        <f t="shared" si="8"/>
        <v>tortilla</v>
      </c>
      <c r="P57" s="72" t="str">
        <f t="shared" si="9"/>
        <v>tortilla</v>
      </c>
      <c r="Q57" s="57" t="s">
        <v>104</v>
      </c>
      <c r="R57" s="58" t="str">
        <f t="shared" si="10"/>
        <v>tortilla</v>
      </c>
      <c r="S57" s="59" t="s">
        <v>69</v>
      </c>
      <c r="T57" s="60" t="s">
        <v>70</v>
      </c>
      <c r="U57" s="26" t="s">
        <v>16</v>
      </c>
      <c r="W57" s="543"/>
      <c r="X57" s="66" t="s">
        <v>319</v>
      </c>
      <c r="Y57" s="8"/>
      <c r="Z57" s="8"/>
      <c r="AA57" s="80"/>
      <c r="AB57" s="8"/>
      <c r="AC57" s="5">
        <v>1</v>
      </c>
    </row>
    <row r="58" spans="2:29" ht="21" customHeight="1" x14ac:dyDescent="0.25">
      <c r="B58" s="8"/>
      <c r="C58" s="54">
        <v>30</v>
      </c>
      <c r="D58" s="55" t="str">
        <f t="shared" si="18"/>
        <v/>
      </c>
      <c r="E58" s="61"/>
      <c r="F58" s="71" t="str" cm="1">
        <f t="array" ref="F58">IF(M58="","",IFERROR(_xlfn.TEXTJOIN(" • ",TRUE,_xlfn.UNIQUE(_xlfn._xlws.FILTER("⚠ "&amp;$T$30:$T$490,($R$30:$R$490&lt;&gt;"")*ISNUMBER(SEARCH(" "&amp;$R$30:$R$490&amp;" "," "&amp;M58&amp;" "))))),""))</f>
        <v/>
      </c>
      <c r="G58" s="72" t="str">
        <f t="shared" si="12"/>
        <v>chapelure</v>
      </c>
      <c r="H58" s="72" t="str">
        <f t="shared" si="13"/>
        <v>⚠ Gluten</v>
      </c>
      <c r="I58" s="72" t="str">
        <f t="shared" si="14"/>
        <v/>
      </c>
      <c r="J58" s="72" t="str">
        <f t="shared" si="6"/>
        <v/>
      </c>
      <c r="K58" s="72" t="str">
        <f t="shared" si="7"/>
        <v/>
      </c>
      <c r="L58" s="72" t="str">
        <f t="shared" si="15"/>
        <v/>
      </c>
      <c r="M58" s="72" t="str">
        <f t="shared" si="16"/>
        <v/>
      </c>
      <c r="N58" s="72" t="str">
        <f t="shared" si="17"/>
        <v>chapelure</v>
      </c>
      <c r="O58" s="72" t="str">
        <f t="shared" si="8"/>
        <v>chapelure</v>
      </c>
      <c r="P58" s="72" t="str">
        <f t="shared" si="9"/>
        <v>chapelure</v>
      </c>
      <c r="Q58" s="57" t="s">
        <v>105</v>
      </c>
      <c r="R58" s="58" t="str">
        <f t="shared" si="10"/>
        <v>chapelure</v>
      </c>
      <c r="S58" s="59" t="s">
        <v>69</v>
      </c>
      <c r="T58" s="60" t="s">
        <v>70</v>
      </c>
      <c r="U58" s="26" t="s">
        <v>16</v>
      </c>
      <c r="W58" s="558"/>
      <c r="X58" s="77" t="s">
        <v>320</v>
      </c>
      <c r="Y58" s="78"/>
      <c r="Z58" s="78"/>
      <c r="AA58" s="82"/>
      <c r="AB58" s="8"/>
      <c r="AC58" s="5">
        <v>1</v>
      </c>
    </row>
    <row r="59" spans="2:29" ht="21" customHeight="1" x14ac:dyDescent="0.25">
      <c r="B59" s="8"/>
      <c r="C59" s="54">
        <v>31</v>
      </c>
      <c r="D59" s="55" t="str">
        <f t="shared" si="18"/>
        <v/>
      </c>
      <c r="E59" s="61"/>
      <c r="F59" s="71" t="str" cm="1">
        <f t="array" ref="F59">IF(M59="","",IFERROR(_xlfn.TEXTJOIN(" • ",TRUE,_xlfn.UNIQUE(_xlfn._xlws.FILTER("⚠ "&amp;$T$30:$T$490,($R$30:$R$490&lt;&gt;"")*ISNUMBER(SEARCH(" "&amp;$R$30:$R$490&amp;" "," "&amp;M59&amp;" "))))),""))</f>
        <v/>
      </c>
      <c r="G59" s="72" t="str">
        <f t="shared" si="12"/>
        <v>panure</v>
      </c>
      <c r="H59" s="72" t="str">
        <f t="shared" si="13"/>
        <v>⚠ Gluten</v>
      </c>
      <c r="I59" s="72" t="str">
        <f t="shared" si="14"/>
        <v/>
      </c>
      <c r="J59" s="72" t="str">
        <f t="shared" si="6"/>
        <v/>
      </c>
      <c r="K59" s="72" t="str">
        <f t="shared" si="7"/>
        <v/>
      </c>
      <c r="L59" s="72" t="str">
        <f t="shared" si="15"/>
        <v/>
      </c>
      <c r="M59" s="72" t="str">
        <f t="shared" si="16"/>
        <v/>
      </c>
      <c r="N59" s="72" t="str">
        <f t="shared" si="17"/>
        <v>panure</v>
      </c>
      <c r="O59" s="72" t="str">
        <f t="shared" si="8"/>
        <v>panure</v>
      </c>
      <c r="P59" s="72" t="str">
        <f t="shared" si="9"/>
        <v>panure</v>
      </c>
      <c r="Q59" s="57" t="s">
        <v>106</v>
      </c>
      <c r="R59" s="58" t="str">
        <f t="shared" si="10"/>
        <v>panure</v>
      </c>
      <c r="S59" s="59" t="s">
        <v>69</v>
      </c>
      <c r="T59" s="60" t="s">
        <v>70</v>
      </c>
      <c r="U59" s="26" t="s">
        <v>16</v>
      </c>
      <c r="W59" s="557" t="s">
        <v>292</v>
      </c>
      <c r="X59" s="75" t="s">
        <v>321</v>
      </c>
      <c r="Y59" s="76"/>
      <c r="Z59" s="76"/>
      <c r="AA59" s="83"/>
      <c r="AB59" s="8"/>
      <c r="AC59" s="5">
        <v>1</v>
      </c>
    </row>
    <row r="60" spans="2:29" ht="21" customHeight="1" x14ac:dyDescent="0.25">
      <c r="B60" s="8"/>
      <c r="C60" s="54">
        <v>32</v>
      </c>
      <c r="D60" s="55" t="str">
        <f t="shared" si="18"/>
        <v/>
      </c>
      <c r="E60" s="61"/>
      <c r="F60" s="71" t="str" cm="1">
        <f t="array" ref="F60">IF(M60="","",IFERROR(_xlfn.TEXTJOIN(" • ",TRUE,_xlfn.UNIQUE(_xlfn._xlws.FILTER("⚠ "&amp;$T$30:$T$490,($R$30:$R$490&lt;&gt;"")*ISNUMBER(SEARCH(" "&amp;$R$30:$R$490&amp;" "," "&amp;M60&amp;" "))))),""))</f>
        <v/>
      </c>
      <c r="G60" s="72" t="str">
        <f t="shared" si="12"/>
        <v>crouton</v>
      </c>
      <c r="H60" s="72" t="str">
        <f t="shared" si="13"/>
        <v>⚠ Gluten</v>
      </c>
      <c r="I60" s="72" t="str">
        <f t="shared" si="14"/>
        <v/>
      </c>
      <c r="J60" s="72" t="str">
        <f t="shared" si="6"/>
        <v/>
      </c>
      <c r="K60" s="72" t="str">
        <f t="shared" si="7"/>
        <v/>
      </c>
      <c r="L60" s="72" t="str">
        <f t="shared" si="15"/>
        <v/>
      </c>
      <c r="M60" s="72" t="str">
        <f t="shared" si="16"/>
        <v/>
      </c>
      <c r="N60" s="72" t="str">
        <f t="shared" si="17"/>
        <v>crouton</v>
      </c>
      <c r="O60" s="72" t="str">
        <f t="shared" si="8"/>
        <v>crouton</v>
      </c>
      <c r="P60" s="72" t="str">
        <f t="shared" si="9"/>
        <v>crouton</v>
      </c>
      <c r="Q60" s="57" t="s">
        <v>107</v>
      </c>
      <c r="R60" s="58" t="str">
        <f t="shared" si="10"/>
        <v>crouton</v>
      </c>
      <c r="S60" s="59" t="s">
        <v>69</v>
      </c>
      <c r="T60" s="60" t="s">
        <v>70</v>
      </c>
      <c r="U60" s="26" t="s">
        <v>16</v>
      </c>
      <c r="W60" s="543"/>
      <c r="X60" s="66" t="s">
        <v>322</v>
      </c>
      <c r="Y60" s="8"/>
      <c r="Z60" s="8"/>
      <c r="AA60" s="80"/>
      <c r="AB60" s="8"/>
      <c r="AC60" s="5">
        <v>1</v>
      </c>
    </row>
    <row r="61" spans="2:29" ht="21" customHeight="1" x14ac:dyDescent="0.25">
      <c r="B61" s="8"/>
      <c r="C61" s="54">
        <v>33</v>
      </c>
      <c r="D61" s="55" t="str">
        <f t="shared" si="18"/>
        <v/>
      </c>
      <c r="E61" s="61"/>
      <c r="F61" s="71" t="str" cm="1">
        <f t="array" ref="F61">IF(M61="","",IFERROR(_xlfn.TEXTJOIN(" • ",TRUE,_xlfn.UNIQUE(_xlfn._xlws.FILTER("⚠ "&amp;$T$30:$T$490,($R$30:$R$490&lt;&gt;"")*ISNUMBER(SEARCH(" "&amp;$R$30:$R$490&amp;" "," "&amp;M61&amp;" "))))),""))</f>
        <v/>
      </c>
      <c r="G61" s="72" t="str">
        <f t="shared" si="12"/>
        <v>crevette</v>
      </c>
      <c r="H61" s="72" t="str">
        <f t="shared" si="13"/>
        <v>⚠ Crustacés</v>
      </c>
      <c r="I61" s="72" t="str">
        <f t="shared" si="14"/>
        <v/>
      </c>
      <c r="J61" s="72" t="str">
        <f t="shared" si="6"/>
        <v/>
      </c>
      <c r="K61" s="72" t="str">
        <f t="shared" si="7"/>
        <v/>
      </c>
      <c r="L61" s="72" t="str">
        <f t="shared" si="15"/>
        <v/>
      </c>
      <c r="M61" s="72" t="str">
        <f t="shared" si="16"/>
        <v/>
      </c>
      <c r="N61" s="72" t="str">
        <f t="shared" si="17"/>
        <v>crevette</v>
      </c>
      <c r="O61" s="72" t="str">
        <f t="shared" si="8"/>
        <v>crevette</v>
      </c>
      <c r="P61" s="72" t="str">
        <f t="shared" si="9"/>
        <v>crevette</v>
      </c>
      <c r="Q61" s="57" t="s">
        <v>108</v>
      </c>
      <c r="R61" s="58" t="str">
        <f t="shared" si="10"/>
        <v>crevette</v>
      </c>
      <c r="S61" s="59" t="s">
        <v>69</v>
      </c>
      <c r="T61" s="60" t="s">
        <v>20</v>
      </c>
      <c r="U61" s="30" t="s">
        <v>21</v>
      </c>
      <c r="W61" s="543"/>
      <c r="X61" s="66" t="s">
        <v>323</v>
      </c>
      <c r="Y61" s="8"/>
      <c r="Z61" s="8"/>
      <c r="AA61" s="80"/>
      <c r="AC61" s="5">
        <v>1</v>
      </c>
    </row>
    <row r="62" spans="2:29" ht="21" customHeight="1" x14ac:dyDescent="0.25">
      <c r="B62" s="8"/>
      <c r="C62" s="54">
        <v>34</v>
      </c>
      <c r="D62" s="55" t="str">
        <f t="shared" si="18"/>
        <v/>
      </c>
      <c r="E62" s="61"/>
      <c r="F62" s="71" t="str" cm="1">
        <f t="array" ref="F62">IF(M62="","",IFERROR(_xlfn.TEXTJOIN(" • ",TRUE,_xlfn.UNIQUE(_xlfn._xlws.FILTER("⚠ "&amp;$T$30:$T$490,($R$30:$R$490&lt;&gt;"")*ISNUMBER(SEARCH(" "&amp;$R$30:$R$490&amp;" "," "&amp;M62&amp;" "))))),""))</f>
        <v/>
      </c>
      <c r="G62" s="72" t="str">
        <f t="shared" si="12"/>
        <v>gambas</v>
      </c>
      <c r="H62" s="72" t="str">
        <f t="shared" si="13"/>
        <v>⚠ Crustacés</v>
      </c>
      <c r="I62" s="72" t="str">
        <f t="shared" si="14"/>
        <v/>
      </c>
      <c r="J62" s="72" t="str">
        <f t="shared" si="6"/>
        <v/>
      </c>
      <c r="K62" s="72" t="str">
        <f t="shared" si="7"/>
        <v/>
      </c>
      <c r="L62" s="72" t="str">
        <f t="shared" si="15"/>
        <v/>
      </c>
      <c r="M62" s="72" t="str">
        <f t="shared" si="16"/>
        <v/>
      </c>
      <c r="N62" s="72" t="str">
        <f t="shared" si="17"/>
        <v>gambas</v>
      </c>
      <c r="O62" s="72" t="str">
        <f t="shared" si="8"/>
        <v>gambas</v>
      </c>
      <c r="P62" s="72" t="str">
        <f t="shared" si="9"/>
        <v>gambas</v>
      </c>
      <c r="Q62" s="57" t="s">
        <v>109</v>
      </c>
      <c r="R62" s="58" t="str">
        <f t="shared" si="10"/>
        <v>gambas</v>
      </c>
      <c r="S62" s="59" t="s">
        <v>69</v>
      </c>
      <c r="T62" s="60" t="s">
        <v>20</v>
      </c>
      <c r="U62" s="30" t="s">
        <v>21</v>
      </c>
      <c r="W62" s="558"/>
      <c r="X62" s="77" t="s">
        <v>324</v>
      </c>
      <c r="Y62" s="78"/>
      <c r="Z62" s="78"/>
      <c r="AA62" s="82"/>
      <c r="AC62" s="5">
        <v>1</v>
      </c>
    </row>
    <row r="63" spans="2:29" ht="21" customHeight="1" x14ac:dyDescent="0.25">
      <c r="B63" s="8"/>
      <c r="C63" s="54">
        <v>35</v>
      </c>
      <c r="D63" s="55" t="str">
        <f t="shared" si="18"/>
        <v/>
      </c>
      <c r="E63" s="61"/>
      <c r="F63" s="71" t="str" cm="1">
        <f t="array" ref="F63">IF(M63="","",IFERROR(_xlfn.TEXTJOIN(" • ",TRUE,_xlfn.UNIQUE(_xlfn._xlws.FILTER("⚠ "&amp;$T$30:$T$490,($R$30:$R$490&lt;&gt;"")*ISNUMBER(SEARCH(" "&amp;$R$30:$R$490&amp;" "," "&amp;M63&amp;" "))))),""))</f>
        <v/>
      </c>
      <c r="G63" s="72" t="str">
        <f t="shared" si="12"/>
        <v>langoustine</v>
      </c>
      <c r="H63" s="72" t="str">
        <f t="shared" si="13"/>
        <v>⚠ Crustacés</v>
      </c>
      <c r="I63" s="72" t="str">
        <f t="shared" si="14"/>
        <v/>
      </c>
      <c r="J63" s="72" t="str">
        <f t="shared" si="6"/>
        <v/>
      </c>
      <c r="K63" s="72" t="str">
        <f t="shared" si="7"/>
        <v/>
      </c>
      <c r="L63" s="72" t="str">
        <f t="shared" si="15"/>
        <v/>
      </c>
      <c r="M63" s="72" t="str">
        <f t="shared" si="16"/>
        <v/>
      </c>
      <c r="N63" s="72" t="str">
        <f t="shared" si="17"/>
        <v>langoustine</v>
      </c>
      <c r="O63" s="72" t="str">
        <f t="shared" si="8"/>
        <v>langoustine</v>
      </c>
      <c r="P63" s="72" t="str">
        <f t="shared" si="9"/>
        <v>langoustine</v>
      </c>
      <c r="Q63" s="57" t="s">
        <v>110</v>
      </c>
      <c r="R63" s="58" t="str">
        <f t="shared" si="10"/>
        <v>langoustine</v>
      </c>
      <c r="S63" s="59" t="s">
        <v>69</v>
      </c>
      <c r="T63" s="60" t="s">
        <v>20</v>
      </c>
      <c r="U63" s="30" t="s">
        <v>21</v>
      </c>
      <c r="W63" s="543" t="s">
        <v>293</v>
      </c>
      <c r="X63" s="73" t="s">
        <v>325</v>
      </c>
      <c r="Y63" s="74"/>
      <c r="Z63" s="74"/>
      <c r="AA63" s="79"/>
      <c r="AC63" s="5">
        <v>1</v>
      </c>
    </row>
    <row r="64" spans="2:29" ht="21" customHeight="1" x14ac:dyDescent="0.25">
      <c r="B64" s="8"/>
      <c r="C64" s="54">
        <v>36</v>
      </c>
      <c r="D64" s="55" t="str">
        <f t="shared" si="18"/>
        <v/>
      </c>
      <c r="E64" s="61"/>
      <c r="F64" s="71" t="str" cm="1">
        <f t="array" ref="F64">IF(M64="","",IFERROR(_xlfn.TEXTJOIN(" • ",TRUE,_xlfn.UNIQUE(_xlfn._xlws.FILTER("⚠ "&amp;$T$30:$T$490,($R$30:$R$490&lt;&gt;"")*ISNUMBER(SEARCH(" "&amp;$R$30:$R$490&amp;" "," "&amp;M64&amp;" "))))),""))</f>
        <v/>
      </c>
      <c r="G64" s="72" t="str">
        <f t="shared" si="12"/>
        <v>crabe</v>
      </c>
      <c r="H64" s="72" t="str">
        <f t="shared" si="13"/>
        <v>⚠ Crustacés</v>
      </c>
      <c r="I64" s="72" t="str">
        <f t="shared" si="14"/>
        <v/>
      </c>
      <c r="J64" s="72" t="str">
        <f t="shared" si="6"/>
        <v/>
      </c>
      <c r="K64" s="72" t="str">
        <f t="shared" si="7"/>
        <v/>
      </c>
      <c r="L64" s="72" t="str">
        <f t="shared" si="15"/>
        <v/>
      </c>
      <c r="M64" s="72" t="str">
        <f t="shared" si="16"/>
        <v/>
      </c>
      <c r="N64" s="72" t="str">
        <f t="shared" si="17"/>
        <v>crabe</v>
      </c>
      <c r="O64" s="72" t="str">
        <f t="shared" si="8"/>
        <v>crabe</v>
      </c>
      <c r="P64" s="72" t="str">
        <f t="shared" si="9"/>
        <v>crabe</v>
      </c>
      <c r="Q64" s="57" t="s">
        <v>111</v>
      </c>
      <c r="R64" s="58" t="str">
        <f t="shared" si="10"/>
        <v>crabe</v>
      </c>
      <c r="S64" s="59" t="s">
        <v>69</v>
      </c>
      <c r="T64" s="60" t="s">
        <v>20</v>
      </c>
      <c r="U64" s="30" t="s">
        <v>21</v>
      </c>
      <c r="W64" s="543"/>
      <c r="X64" s="66" t="s">
        <v>326</v>
      </c>
      <c r="Y64" s="8"/>
      <c r="Z64" s="8"/>
      <c r="AA64" s="80"/>
      <c r="AC64" s="5">
        <v>1</v>
      </c>
    </row>
    <row r="65" spans="2:29" ht="21" customHeight="1" thickBot="1" x14ac:dyDescent="0.3">
      <c r="B65" s="8"/>
      <c r="C65" s="54">
        <v>37</v>
      </c>
      <c r="D65" s="55" t="str">
        <f t="shared" si="18"/>
        <v/>
      </c>
      <c r="E65" s="61"/>
      <c r="F65" s="71" t="str" cm="1">
        <f t="array" ref="F65">IF(M65="","",IFERROR(_xlfn.TEXTJOIN(" • ",TRUE,_xlfn.UNIQUE(_xlfn._xlws.FILTER("⚠ "&amp;$T$30:$T$490,($R$30:$R$490&lt;&gt;"")*ISNUMBER(SEARCH(" "&amp;$R$30:$R$490&amp;" "," "&amp;M65&amp;" "))))),""))</f>
        <v/>
      </c>
      <c r="G65" s="72" t="str">
        <f t="shared" si="12"/>
        <v>homard</v>
      </c>
      <c r="H65" s="72" t="str">
        <f t="shared" si="13"/>
        <v>⚠ Crustacés</v>
      </c>
      <c r="I65" s="72" t="str">
        <f t="shared" si="14"/>
        <v/>
      </c>
      <c r="J65" s="72" t="str">
        <f t="shared" si="6"/>
        <v/>
      </c>
      <c r="K65" s="72" t="str">
        <f t="shared" si="7"/>
        <v/>
      </c>
      <c r="L65" s="72" t="str">
        <f t="shared" si="15"/>
        <v/>
      </c>
      <c r="M65" s="72" t="str">
        <f t="shared" si="16"/>
        <v/>
      </c>
      <c r="N65" s="72" t="str">
        <f t="shared" si="17"/>
        <v>homard</v>
      </c>
      <c r="O65" s="72" t="str">
        <f t="shared" si="8"/>
        <v>homard</v>
      </c>
      <c r="P65" s="72" t="str">
        <f t="shared" si="9"/>
        <v>homard</v>
      </c>
      <c r="Q65" s="57" t="s">
        <v>112</v>
      </c>
      <c r="R65" s="58" t="str">
        <f t="shared" si="10"/>
        <v>homard</v>
      </c>
      <c r="S65" s="59" t="s">
        <v>69</v>
      </c>
      <c r="T65" s="60" t="s">
        <v>20</v>
      </c>
      <c r="U65" s="30" t="s">
        <v>21</v>
      </c>
      <c r="W65" s="544" t="s">
        <v>294</v>
      </c>
      <c r="X65" s="545"/>
      <c r="Y65" s="545"/>
      <c r="Z65" s="545"/>
      <c r="AA65" s="546"/>
      <c r="AC65" s="5">
        <v>1</v>
      </c>
    </row>
    <row r="66" spans="2:29" ht="21" customHeight="1" x14ac:dyDescent="0.25">
      <c r="B66" s="8"/>
      <c r="C66" s="54">
        <v>38</v>
      </c>
      <c r="D66" s="55" t="str">
        <f t="shared" si="18"/>
        <v/>
      </c>
      <c r="E66" s="61"/>
      <c r="F66" s="71" t="str" cm="1">
        <f t="array" ref="F66">IF(M66="","",IFERROR(_xlfn.TEXTJOIN(" • ",TRUE,_xlfn.UNIQUE(_xlfn._xlws.FILTER("⚠ "&amp;$T$30:$T$490,($R$30:$R$490&lt;&gt;"")*ISNUMBER(SEARCH(" "&amp;$R$30:$R$490&amp;" "," "&amp;M66&amp;" "))))),""))</f>
        <v/>
      </c>
      <c r="G66" s="72" t="str">
        <f t="shared" si="12"/>
        <v>ecrevisse</v>
      </c>
      <c r="H66" s="72" t="str">
        <f t="shared" si="13"/>
        <v>⚠ Crustacés</v>
      </c>
      <c r="I66" s="72" t="str">
        <f t="shared" si="14"/>
        <v/>
      </c>
      <c r="J66" s="72" t="str">
        <f t="shared" si="6"/>
        <v/>
      </c>
      <c r="K66" s="72" t="str">
        <f t="shared" si="7"/>
        <v/>
      </c>
      <c r="L66" s="72" t="str">
        <f t="shared" si="15"/>
        <v/>
      </c>
      <c r="M66" s="72" t="str">
        <f t="shared" si="16"/>
        <v/>
      </c>
      <c r="N66" s="72" t="str">
        <f t="shared" si="17"/>
        <v>ecrevisse</v>
      </c>
      <c r="O66" s="72" t="str">
        <f t="shared" si="8"/>
        <v>ecrevisse</v>
      </c>
      <c r="P66" s="72" t="str">
        <f t="shared" si="9"/>
        <v>ecrevisse</v>
      </c>
      <c r="Q66" s="57" t="s">
        <v>113</v>
      </c>
      <c r="R66" s="58" t="str">
        <f t="shared" si="10"/>
        <v>ecrevisse</v>
      </c>
      <c r="S66" s="59" t="s">
        <v>69</v>
      </c>
      <c r="T66" s="60" t="s">
        <v>20</v>
      </c>
      <c r="U66" s="30" t="s">
        <v>21</v>
      </c>
      <c r="AC66" s="5">
        <v>1</v>
      </c>
    </row>
    <row r="67" spans="2:29" ht="21" customHeight="1" x14ac:dyDescent="0.25">
      <c r="B67" s="8"/>
      <c r="C67" s="54">
        <v>39</v>
      </c>
      <c r="D67" s="55" t="str">
        <f t="shared" si="18"/>
        <v/>
      </c>
      <c r="E67" s="61"/>
      <c r="F67" s="71" t="str" cm="1">
        <f t="array" ref="F67">IF(M67="","",IFERROR(_xlfn.TEXTJOIN(" • ",TRUE,_xlfn.UNIQUE(_xlfn._xlws.FILTER("⚠ "&amp;$T$30:$T$490,($R$30:$R$490&lt;&gt;"")*ISNUMBER(SEARCH(" "&amp;$R$30:$R$490&amp;" "," "&amp;M67&amp;" "))))),""))</f>
        <v/>
      </c>
      <c r="G67" s="72" t="str">
        <f t="shared" si="12"/>
        <v>krill</v>
      </c>
      <c r="H67" s="72" t="str">
        <f t="shared" si="13"/>
        <v>⚠ Crustacés</v>
      </c>
      <c r="I67" s="72" t="str">
        <f t="shared" si="14"/>
        <v/>
      </c>
      <c r="J67" s="72" t="str">
        <f t="shared" si="6"/>
        <v/>
      </c>
      <c r="K67" s="72" t="str">
        <f t="shared" si="7"/>
        <v/>
      </c>
      <c r="L67" s="72" t="str">
        <f t="shared" si="15"/>
        <v/>
      </c>
      <c r="M67" s="72" t="str">
        <f t="shared" si="16"/>
        <v/>
      </c>
      <c r="N67" s="72" t="str">
        <f t="shared" si="17"/>
        <v>krill</v>
      </c>
      <c r="O67" s="72" t="str">
        <f t="shared" si="8"/>
        <v>krill</v>
      </c>
      <c r="P67" s="72" t="str">
        <f t="shared" si="9"/>
        <v>krill</v>
      </c>
      <c r="Q67" s="57" t="s">
        <v>114</v>
      </c>
      <c r="R67" s="58" t="str">
        <f t="shared" si="10"/>
        <v>krill</v>
      </c>
      <c r="S67" s="59" t="s">
        <v>69</v>
      </c>
      <c r="T67" s="60" t="s">
        <v>20</v>
      </c>
      <c r="U67" s="30" t="s">
        <v>21</v>
      </c>
      <c r="W67" s="50" t="s">
        <v>66</v>
      </c>
      <c r="X67" s="50" t="s">
        <v>589</v>
      </c>
      <c r="Y67" s="526" t="s">
        <v>590</v>
      </c>
      <c r="Z67" s="527" t="s">
        <v>591</v>
      </c>
      <c r="AC67" s="5">
        <v>1</v>
      </c>
    </row>
    <row r="68" spans="2:29" ht="21" customHeight="1" x14ac:dyDescent="0.25">
      <c r="B68" s="8"/>
      <c r="C68" s="54">
        <v>40</v>
      </c>
      <c r="D68" s="55" t="str">
        <f t="shared" si="18"/>
        <v/>
      </c>
      <c r="E68" s="61"/>
      <c r="F68" s="71" t="str" cm="1">
        <f t="array" ref="F68">IF(M68="","",IFERROR(_xlfn.TEXTJOIN(" • ",TRUE,_xlfn.UNIQUE(_xlfn._xlws.FILTER("⚠ "&amp;$T$30:$T$490,($R$30:$R$490&lt;&gt;"")*ISNUMBER(SEARCH(" "&amp;$R$30:$R$490&amp;" "," "&amp;M68&amp;" "))))),""))</f>
        <v/>
      </c>
      <c r="G68" s="72" t="str">
        <f t="shared" si="12"/>
        <v>prawn</v>
      </c>
      <c r="H68" s="72" t="str">
        <f t="shared" si="13"/>
        <v>⚠ Crustacés</v>
      </c>
      <c r="I68" s="72" t="str">
        <f t="shared" si="14"/>
        <v/>
      </c>
      <c r="J68" s="72" t="str">
        <f t="shared" si="6"/>
        <v/>
      </c>
      <c r="K68" s="72" t="str">
        <f t="shared" si="7"/>
        <v/>
      </c>
      <c r="L68" s="72" t="str">
        <f t="shared" si="15"/>
        <v/>
      </c>
      <c r="M68" s="72" t="str">
        <f t="shared" si="16"/>
        <v/>
      </c>
      <c r="N68" s="72" t="str">
        <f t="shared" si="17"/>
        <v>prawn</v>
      </c>
      <c r="O68" s="72" t="str">
        <f t="shared" si="8"/>
        <v>prawn</v>
      </c>
      <c r="P68" s="72" t="str">
        <f t="shared" si="9"/>
        <v>prawn</v>
      </c>
      <c r="Q68" s="57" t="s">
        <v>115</v>
      </c>
      <c r="R68" s="58" t="str">
        <f t="shared" si="10"/>
        <v>prawn</v>
      </c>
      <c r="S68" s="59" t="s">
        <v>69</v>
      </c>
      <c r="T68" s="60" t="s">
        <v>20</v>
      </c>
      <c r="U68" s="30" t="s">
        <v>21</v>
      </c>
      <c r="W68" t="s">
        <v>592</v>
      </c>
      <c r="X68" t="s">
        <v>593</v>
      </c>
      <c r="Y68" t="s">
        <v>594</v>
      </c>
      <c r="Z68" s="528"/>
      <c r="AA68"/>
      <c r="AC68" s="5">
        <v>1</v>
      </c>
    </row>
    <row r="69" spans="2:29" ht="21" customHeight="1" x14ac:dyDescent="0.25">
      <c r="B69" s="8"/>
      <c r="C69" s="54">
        <v>41</v>
      </c>
      <c r="D69" s="55" t="str">
        <f t="shared" si="18"/>
        <v/>
      </c>
      <c r="E69" s="61"/>
      <c r="F69" s="71" t="str" cm="1">
        <f t="array" ref="F69">IF(M69="","",IFERROR(_xlfn.TEXTJOIN(" • ",TRUE,_xlfn.UNIQUE(_xlfn._xlws.FILTER("⚠ "&amp;$T$30:$T$490,($R$30:$R$490&lt;&gt;"")*ISNUMBER(SEARCH(" "&amp;$R$30:$R$490&amp;" "," "&amp;M69&amp;" "))))),""))</f>
        <v/>
      </c>
      <c r="G69" s="72" t="str">
        <f t="shared" si="12"/>
        <v>shrimp</v>
      </c>
      <c r="H69" s="72" t="str">
        <f t="shared" si="13"/>
        <v>⚠ Crustacés</v>
      </c>
      <c r="I69" s="72" t="str">
        <f t="shared" si="14"/>
        <v/>
      </c>
      <c r="J69" s="72" t="str">
        <f t="shared" si="6"/>
        <v/>
      </c>
      <c r="K69" s="72" t="str">
        <f t="shared" si="7"/>
        <v/>
      </c>
      <c r="L69" s="72" t="str">
        <f t="shared" si="15"/>
        <v/>
      </c>
      <c r="M69" s="72" t="str">
        <f t="shared" si="16"/>
        <v/>
      </c>
      <c r="N69" s="72" t="str">
        <f t="shared" si="17"/>
        <v>shrimp</v>
      </c>
      <c r="O69" s="72" t="str">
        <f t="shared" si="8"/>
        <v>shrimp</v>
      </c>
      <c r="P69" s="72" t="str">
        <f t="shared" si="9"/>
        <v>shrimp</v>
      </c>
      <c r="Q69" s="57" t="s">
        <v>116</v>
      </c>
      <c r="R69" s="58" t="str">
        <f t="shared" si="10"/>
        <v>shrimp</v>
      </c>
      <c r="S69" s="59" t="s">
        <v>69</v>
      </c>
      <c r="T69" s="60" t="s">
        <v>20</v>
      </c>
      <c r="U69" s="30" t="s">
        <v>21</v>
      </c>
      <c r="W69" t="s">
        <v>595</v>
      </c>
      <c r="X69" t="s">
        <v>596</v>
      </c>
      <c r="Y69" t="s">
        <v>597</v>
      </c>
      <c r="Z69" s="529"/>
      <c r="AC69" s="5">
        <v>1</v>
      </c>
    </row>
    <row r="70" spans="2:29" ht="21" customHeight="1" x14ac:dyDescent="0.25">
      <c r="B70" s="8"/>
      <c r="C70" s="54">
        <v>42</v>
      </c>
      <c r="D70" s="55" t="str">
        <f t="shared" si="18"/>
        <v/>
      </c>
      <c r="E70" s="61"/>
      <c r="F70" s="71" t="str" cm="1">
        <f t="array" ref="F70">IF(M70="","",IFERROR(_xlfn.TEXTJOIN(" • ",TRUE,_xlfn.UNIQUE(_xlfn._xlws.FILTER("⚠ "&amp;$T$30:$T$490,($R$30:$R$490&lt;&gt;"")*ISNUMBER(SEARCH(" "&amp;$R$30:$R$490&amp;" "," "&amp;M70&amp;" "))))),""))</f>
        <v/>
      </c>
      <c r="G70" s="72" t="str">
        <f t="shared" si="12"/>
        <v>crayfish</v>
      </c>
      <c r="H70" s="72" t="str">
        <f t="shared" si="13"/>
        <v>⚠ Crustacés</v>
      </c>
      <c r="I70" s="72" t="str">
        <f t="shared" si="14"/>
        <v/>
      </c>
      <c r="J70" s="72" t="str">
        <f t="shared" si="6"/>
        <v/>
      </c>
      <c r="K70" s="72" t="str">
        <f t="shared" si="7"/>
        <v/>
      </c>
      <c r="L70" s="72" t="str">
        <f t="shared" si="15"/>
        <v/>
      </c>
      <c r="M70" s="72" t="str">
        <f t="shared" si="16"/>
        <v/>
      </c>
      <c r="N70" s="72" t="str">
        <f t="shared" si="17"/>
        <v>crayfish</v>
      </c>
      <c r="O70" s="72" t="str">
        <f t="shared" si="8"/>
        <v>crayfish</v>
      </c>
      <c r="P70" s="72" t="str">
        <f t="shared" si="9"/>
        <v>crayfish</v>
      </c>
      <c r="Q70" s="57" t="s">
        <v>117</v>
      </c>
      <c r="R70" s="58" t="str">
        <f t="shared" si="10"/>
        <v>crayfish</v>
      </c>
      <c r="S70" s="59" t="s">
        <v>69</v>
      </c>
      <c r="T70" s="60" t="s">
        <v>20</v>
      </c>
      <c r="U70" s="30" t="s">
        <v>21</v>
      </c>
      <c r="W70" t="s">
        <v>598</v>
      </c>
      <c r="X70" t="s">
        <v>599</v>
      </c>
      <c r="Y70" t="s">
        <v>600</v>
      </c>
      <c r="Z70" s="530"/>
      <c r="AC70" s="5">
        <v>1</v>
      </c>
    </row>
    <row r="71" spans="2:29" ht="21" customHeight="1" x14ac:dyDescent="0.25">
      <c r="B71" s="8"/>
      <c r="C71" s="54">
        <v>43</v>
      </c>
      <c r="D71" s="55" t="str">
        <f t="shared" si="18"/>
        <v/>
      </c>
      <c r="E71" s="61"/>
      <c r="F71" s="71" t="str" cm="1">
        <f t="array" ref="F71">IF(M71="","",IFERROR(_xlfn.TEXTJOIN(" • ",TRUE,_xlfn.UNIQUE(_xlfn._xlws.FILTER("⚠ "&amp;$T$30:$T$490,($R$30:$R$490&lt;&gt;"")*ISNUMBER(SEARCH(" "&amp;$R$30:$R$490&amp;" "," "&amp;M71&amp;" "))))),""))</f>
        <v/>
      </c>
      <c r="G71" s="72" t="str">
        <f t="shared" si="12"/>
        <v>lobster</v>
      </c>
      <c r="H71" s="72" t="str">
        <f t="shared" si="13"/>
        <v>⚠ Crustacés</v>
      </c>
      <c r="I71" s="72" t="str">
        <f t="shared" si="14"/>
        <v/>
      </c>
      <c r="J71" s="72" t="str">
        <f t="shared" si="6"/>
        <v/>
      </c>
      <c r="K71" s="72" t="str">
        <f t="shared" si="7"/>
        <v/>
      </c>
      <c r="L71" s="72" t="str">
        <f t="shared" si="15"/>
        <v/>
      </c>
      <c r="M71" s="72" t="str">
        <f t="shared" si="16"/>
        <v/>
      </c>
      <c r="N71" s="72" t="str">
        <f t="shared" si="17"/>
        <v>lobster</v>
      </c>
      <c r="O71" s="72" t="str">
        <f t="shared" si="8"/>
        <v>lobster</v>
      </c>
      <c r="P71" s="72" t="str">
        <f t="shared" si="9"/>
        <v>lobster</v>
      </c>
      <c r="Q71" s="57" t="s">
        <v>118</v>
      </c>
      <c r="R71" s="58" t="str">
        <f t="shared" si="10"/>
        <v>lobster</v>
      </c>
      <c r="S71" s="59" t="s">
        <v>69</v>
      </c>
      <c r="T71" s="60" t="s">
        <v>20</v>
      </c>
      <c r="U71" s="30" t="s">
        <v>21</v>
      </c>
      <c r="W71" t="s">
        <v>592</v>
      </c>
      <c r="X71" t="s">
        <v>593</v>
      </c>
      <c r="Y71" t="s">
        <v>594</v>
      </c>
      <c r="Z71" s="531"/>
      <c r="AC71" s="5">
        <v>1</v>
      </c>
    </row>
    <row r="72" spans="2:29" ht="21" customHeight="1" x14ac:dyDescent="0.25">
      <c r="B72" s="8"/>
      <c r="C72" s="54">
        <v>44</v>
      </c>
      <c r="D72" s="55" t="str">
        <f t="shared" si="18"/>
        <v/>
      </c>
      <c r="E72" s="61"/>
      <c r="F72" s="71" t="str" cm="1">
        <f t="array" ref="F72">IF(M72="","",IFERROR(_xlfn.TEXTJOIN(" • ",TRUE,_xlfn.UNIQUE(_xlfn._xlws.FILTER("⚠ "&amp;$T$30:$T$490,($R$30:$R$490&lt;&gt;"")*ISNUMBER(SEARCH(" "&amp;$R$30:$R$490&amp;" "," "&amp;M72&amp;" "))))),""))</f>
        <v/>
      </c>
      <c r="G72" s="72" t="str">
        <f t="shared" si="12"/>
        <v>crab</v>
      </c>
      <c r="H72" s="72" t="str">
        <f t="shared" si="13"/>
        <v>⚠ Crustacés</v>
      </c>
      <c r="I72" s="72" t="str">
        <f t="shared" si="14"/>
        <v/>
      </c>
      <c r="J72" s="72" t="str">
        <f t="shared" si="6"/>
        <v/>
      </c>
      <c r="K72" s="72" t="str">
        <f t="shared" si="7"/>
        <v/>
      </c>
      <c r="L72" s="72" t="str">
        <f t="shared" si="15"/>
        <v/>
      </c>
      <c r="M72" s="72" t="str">
        <f t="shared" si="16"/>
        <v/>
      </c>
      <c r="N72" s="72" t="str">
        <f t="shared" si="17"/>
        <v>crab</v>
      </c>
      <c r="O72" s="72" t="str">
        <f t="shared" si="8"/>
        <v>crab</v>
      </c>
      <c r="P72" s="72" t="str">
        <f t="shared" si="9"/>
        <v>crab</v>
      </c>
      <c r="Q72" s="57" t="s">
        <v>119</v>
      </c>
      <c r="R72" s="58" t="str">
        <f t="shared" si="10"/>
        <v>crab</v>
      </c>
      <c r="S72" s="59" t="s">
        <v>69</v>
      </c>
      <c r="T72" s="60" t="s">
        <v>20</v>
      </c>
      <c r="U72" s="30" t="s">
        <v>21</v>
      </c>
      <c r="W72" t="s">
        <v>601</v>
      </c>
      <c r="X72" t="s">
        <v>602</v>
      </c>
      <c r="Y72" t="s">
        <v>603</v>
      </c>
      <c r="Z72" s="532"/>
      <c r="AC72" s="5">
        <v>1</v>
      </c>
    </row>
    <row r="73" spans="2:29" ht="21" customHeight="1" x14ac:dyDescent="0.25">
      <c r="B73" s="8"/>
      <c r="C73" s="54">
        <v>45</v>
      </c>
      <c r="D73" s="55" t="str">
        <f t="shared" si="18"/>
        <v/>
      </c>
      <c r="E73" s="61"/>
      <c r="F73" s="71" t="str" cm="1">
        <f t="array" ref="F73">IF(M73="","",IFERROR(_xlfn.TEXTJOIN(" • ",TRUE,_xlfn.UNIQUE(_xlfn._xlws.FILTER("⚠ "&amp;$T$30:$T$490,($R$30:$R$490&lt;&gt;"")*ISNUMBER(SEARCH(" "&amp;$R$30:$R$490&amp;" "," "&amp;M73&amp;" "))))),""))</f>
        <v/>
      </c>
      <c r="G73" s="72" t="str">
        <f t="shared" si="12"/>
        <v>oeuf</v>
      </c>
      <c r="H73" s="72" t="str">
        <f t="shared" si="13"/>
        <v>⚠ Œufs</v>
      </c>
      <c r="I73" s="72" t="str">
        <f t="shared" si="14"/>
        <v/>
      </c>
      <c r="J73" s="72" t="str">
        <f t="shared" si="6"/>
        <v/>
      </c>
      <c r="K73" s="72" t="str">
        <f t="shared" si="7"/>
        <v/>
      </c>
      <c r="L73" s="72" t="str">
        <f t="shared" si="15"/>
        <v/>
      </c>
      <c r="M73" s="72" t="str">
        <f t="shared" si="16"/>
        <v/>
      </c>
      <c r="N73" s="72" t="str">
        <f t="shared" si="17"/>
        <v>oeuf</v>
      </c>
      <c r="O73" s="72" t="str">
        <f t="shared" si="8"/>
        <v>oeuf</v>
      </c>
      <c r="P73" s="72" t="str">
        <f t="shared" si="9"/>
        <v>oeuf</v>
      </c>
      <c r="Q73" s="57" t="s">
        <v>120</v>
      </c>
      <c r="R73" s="58" t="str">
        <f t="shared" si="10"/>
        <v>oeuf</v>
      </c>
      <c r="S73" s="59" t="s">
        <v>69</v>
      </c>
      <c r="T73" s="60" t="s">
        <v>17</v>
      </c>
      <c r="U73" s="28" t="s">
        <v>18</v>
      </c>
      <c r="W73" t="s">
        <v>604</v>
      </c>
      <c r="X73" t="s">
        <v>605</v>
      </c>
      <c r="Y73" t="s">
        <v>606</v>
      </c>
      <c r="Z73" s="533"/>
      <c r="AC73" s="5">
        <v>1</v>
      </c>
    </row>
    <row r="74" spans="2:29" ht="21" customHeight="1" x14ac:dyDescent="0.25">
      <c r="B74" s="8"/>
      <c r="C74" s="54">
        <v>46</v>
      </c>
      <c r="D74" s="55" t="str">
        <f t="shared" si="18"/>
        <v/>
      </c>
      <c r="E74" s="61"/>
      <c r="F74" s="71" t="str" cm="1">
        <f t="array" ref="F74">IF(M74="","",IFERROR(_xlfn.TEXTJOIN(" • ",TRUE,_xlfn.UNIQUE(_xlfn._xlws.FILTER("⚠ "&amp;$T$30:$T$490,($R$30:$R$490&lt;&gt;"")*ISNUMBER(SEARCH(" "&amp;$R$30:$R$490&amp;" "," "&amp;M74&amp;" "))))),""))</f>
        <v/>
      </c>
      <c r="G74" s="72" t="str">
        <f t="shared" si="12"/>
        <v>oeufs</v>
      </c>
      <c r="H74" s="72" t="str">
        <f t="shared" si="13"/>
        <v>⚠ Œufs</v>
      </c>
      <c r="I74" s="72" t="str">
        <f t="shared" si="14"/>
        <v/>
      </c>
      <c r="J74" s="72" t="str">
        <f t="shared" si="6"/>
        <v/>
      </c>
      <c r="K74" s="72" t="str">
        <f t="shared" si="7"/>
        <v/>
      </c>
      <c r="L74" s="72" t="str">
        <f t="shared" si="15"/>
        <v/>
      </c>
      <c r="M74" s="72" t="str">
        <f t="shared" si="16"/>
        <v/>
      </c>
      <c r="N74" s="72" t="str">
        <f t="shared" si="17"/>
        <v>oeufs</v>
      </c>
      <c r="O74" s="72" t="str">
        <f t="shared" si="8"/>
        <v>oeufs</v>
      </c>
      <c r="P74" s="72" t="str">
        <f t="shared" si="9"/>
        <v>oeufs</v>
      </c>
      <c r="Q74" s="57" t="s">
        <v>121</v>
      </c>
      <c r="R74" s="58" t="str">
        <f t="shared" si="10"/>
        <v>oeufs</v>
      </c>
      <c r="S74" s="59" t="s">
        <v>69</v>
      </c>
      <c r="T74" s="60" t="s">
        <v>17</v>
      </c>
      <c r="U74" s="28" t="s">
        <v>18</v>
      </c>
      <c r="W74" t="s">
        <v>607</v>
      </c>
      <c r="X74" t="s">
        <v>608</v>
      </c>
      <c r="Y74" t="s">
        <v>609</v>
      </c>
      <c r="Z74" s="534"/>
      <c r="AC74" s="5">
        <v>1</v>
      </c>
    </row>
    <row r="75" spans="2:29" ht="21" customHeight="1" x14ac:dyDescent="0.25">
      <c r="B75" s="8"/>
      <c r="C75" s="54">
        <v>47</v>
      </c>
      <c r="D75" s="55" t="str">
        <f t="shared" si="18"/>
        <v/>
      </c>
      <c r="E75" s="61"/>
      <c r="F75" s="71" t="str" cm="1">
        <f t="array" ref="F75">IF(M75="","",IFERROR(_xlfn.TEXTJOIN(" • ",TRUE,_xlfn.UNIQUE(_xlfn._xlws.FILTER("⚠ "&amp;$T$30:$T$490,($R$30:$R$490&lt;&gt;"")*ISNUMBER(SEARCH(" "&amp;$R$30:$R$490&amp;" "," "&amp;M75&amp;" "))))),""))</f>
        <v/>
      </c>
      <c r="G75" s="72" t="str">
        <f t="shared" si="12"/>
        <v>albumine</v>
      </c>
      <c r="H75" s="72" t="str">
        <f t="shared" si="13"/>
        <v>⚠ Œufs</v>
      </c>
      <c r="I75" s="72" t="str">
        <f t="shared" si="14"/>
        <v/>
      </c>
      <c r="J75" s="72" t="str">
        <f t="shared" si="6"/>
        <v/>
      </c>
      <c r="K75" s="72" t="str">
        <f t="shared" si="7"/>
        <v/>
      </c>
      <c r="L75" s="72" t="str">
        <f t="shared" si="15"/>
        <v/>
      </c>
      <c r="M75" s="72" t="str">
        <f t="shared" si="16"/>
        <v/>
      </c>
      <c r="N75" s="72" t="str">
        <f t="shared" si="17"/>
        <v>albumine</v>
      </c>
      <c r="O75" s="72" t="str">
        <f t="shared" si="8"/>
        <v>albumine</v>
      </c>
      <c r="P75" s="72" t="str">
        <f t="shared" si="9"/>
        <v>albumine</v>
      </c>
      <c r="Q75" s="57" t="s">
        <v>122</v>
      </c>
      <c r="R75" s="58" t="str">
        <f t="shared" si="10"/>
        <v>albumine</v>
      </c>
      <c r="S75" s="59" t="s">
        <v>69</v>
      </c>
      <c r="T75" s="60" t="s">
        <v>17</v>
      </c>
      <c r="U75" s="28" t="s">
        <v>18</v>
      </c>
      <c r="W75" t="s">
        <v>610</v>
      </c>
      <c r="X75" t="s">
        <v>611</v>
      </c>
      <c r="Y75" t="s">
        <v>612</v>
      </c>
      <c r="Z75" s="535"/>
      <c r="AC75" s="5">
        <v>1</v>
      </c>
    </row>
    <row r="76" spans="2:29" ht="21" customHeight="1" x14ac:dyDescent="0.25">
      <c r="B76" s="8"/>
      <c r="C76" s="54">
        <v>48</v>
      </c>
      <c r="D76" s="55" t="str">
        <f t="shared" si="18"/>
        <v/>
      </c>
      <c r="E76" s="61"/>
      <c r="F76" s="71" t="str" cm="1">
        <f t="array" ref="F76">IF(M76="","",IFERROR(_xlfn.TEXTJOIN(" • ",TRUE,_xlfn.UNIQUE(_xlfn._xlws.FILTER("⚠ "&amp;$T$30:$T$490,($R$30:$R$490&lt;&gt;"")*ISNUMBER(SEARCH(" "&amp;$R$30:$R$490&amp;" "," "&amp;M76&amp;" "))))),""))</f>
        <v/>
      </c>
      <c r="G76" s="72" t="str">
        <f t="shared" si="12"/>
        <v>ovalbumine</v>
      </c>
      <c r="H76" s="72" t="str">
        <f t="shared" si="13"/>
        <v>⚠ Œufs</v>
      </c>
      <c r="I76" s="72" t="str">
        <f t="shared" si="14"/>
        <v/>
      </c>
      <c r="J76" s="72" t="str">
        <f t="shared" si="6"/>
        <v/>
      </c>
      <c r="K76" s="72" t="str">
        <f t="shared" si="7"/>
        <v/>
      </c>
      <c r="L76" s="72" t="str">
        <f t="shared" si="15"/>
        <v/>
      </c>
      <c r="M76" s="72" t="str">
        <f t="shared" si="16"/>
        <v/>
      </c>
      <c r="N76" s="72" t="str">
        <f t="shared" si="17"/>
        <v>ovalbumine</v>
      </c>
      <c r="O76" s="72" t="str">
        <f t="shared" si="8"/>
        <v>ovalbumine</v>
      </c>
      <c r="P76" s="72" t="str">
        <f t="shared" si="9"/>
        <v>ovalbumine</v>
      </c>
      <c r="Q76" s="57" t="s">
        <v>123</v>
      </c>
      <c r="R76" s="58" t="str">
        <f t="shared" si="10"/>
        <v>ovalbumine</v>
      </c>
      <c r="S76" s="59" t="s">
        <v>69</v>
      </c>
      <c r="T76" s="60" t="s">
        <v>17</v>
      </c>
      <c r="U76" s="28" t="s">
        <v>18</v>
      </c>
      <c r="W76" t="s">
        <v>613</v>
      </c>
      <c r="X76" t="s">
        <v>614</v>
      </c>
      <c r="Y76" t="s">
        <v>615</v>
      </c>
      <c r="Z76" s="536"/>
      <c r="AC76" s="5">
        <v>1</v>
      </c>
    </row>
    <row r="77" spans="2:29" ht="21" customHeight="1" x14ac:dyDescent="0.25">
      <c r="B77" s="8"/>
      <c r="C77" s="54">
        <v>49</v>
      </c>
      <c r="D77" s="55" t="str">
        <f t="shared" si="18"/>
        <v/>
      </c>
      <c r="E77" s="61"/>
      <c r="F77" s="71" t="str" cm="1">
        <f t="array" ref="F77">IF(M77="","",IFERROR(_xlfn.TEXTJOIN(" • ",TRUE,_xlfn.UNIQUE(_xlfn._xlws.FILTER("⚠ "&amp;$T$30:$T$490,($R$30:$R$490&lt;&gt;"")*ISNUMBER(SEARCH(" "&amp;$R$30:$R$490&amp;" "," "&amp;M77&amp;" "))))),""))</f>
        <v/>
      </c>
      <c r="G77" s="72" t="str">
        <f t="shared" si="12"/>
        <v>ovoproduit</v>
      </c>
      <c r="H77" s="72" t="str">
        <f t="shared" si="13"/>
        <v>⚠ Œufs</v>
      </c>
      <c r="I77" s="72" t="str">
        <f t="shared" si="14"/>
        <v/>
      </c>
      <c r="J77" s="72" t="str">
        <f t="shared" si="6"/>
        <v/>
      </c>
      <c r="K77" s="72" t="str">
        <f t="shared" si="7"/>
        <v/>
      </c>
      <c r="L77" s="72" t="str">
        <f t="shared" si="15"/>
        <v/>
      </c>
      <c r="M77" s="72" t="str">
        <f t="shared" si="16"/>
        <v/>
      </c>
      <c r="N77" s="72" t="str">
        <f t="shared" si="17"/>
        <v>ovoproduit</v>
      </c>
      <c r="O77" s="72" t="str">
        <f t="shared" si="8"/>
        <v>ovoproduit</v>
      </c>
      <c r="P77" s="72" t="str">
        <f t="shared" si="9"/>
        <v>ovoproduit</v>
      </c>
      <c r="Q77" s="57" t="s">
        <v>124</v>
      </c>
      <c r="R77" s="58" t="str">
        <f t="shared" si="10"/>
        <v>ovoproduit</v>
      </c>
      <c r="S77" s="59" t="s">
        <v>69</v>
      </c>
      <c r="T77" s="60" t="s">
        <v>17</v>
      </c>
      <c r="U77" s="28" t="s">
        <v>18</v>
      </c>
      <c r="AC77" s="5">
        <v>1</v>
      </c>
    </row>
    <row r="78" spans="2:29" ht="21" customHeight="1" x14ac:dyDescent="0.25">
      <c r="B78" s="8"/>
      <c r="C78" s="54">
        <v>50</v>
      </c>
      <c r="D78" s="55" t="str">
        <f t="shared" si="18"/>
        <v/>
      </c>
      <c r="E78" s="61"/>
      <c r="F78" s="71" t="str" cm="1">
        <f t="array" ref="F78">IF(M78="","",IFERROR(_xlfn.TEXTJOIN(" • ",TRUE,_xlfn.UNIQUE(_xlfn._xlws.FILTER("⚠ "&amp;$T$30:$T$490,($R$30:$R$490&lt;&gt;"")*ISNUMBER(SEARCH(" "&amp;$R$30:$R$490&amp;" "," "&amp;M78&amp;" "))))),""))</f>
        <v/>
      </c>
      <c r="G78" s="72" t="str">
        <f t="shared" si="12"/>
        <v>blanc d oeuf</v>
      </c>
      <c r="H78" s="72" t="str">
        <f t="shared" si="13"/>
        <v>⚠ Œufs</v>
      </c>
      <c r="I78" s="72" t="str">
        <f t="shared" si="14"/>
        <v/>
      </c>
      <c r="J78" s="72" t="str">
        <f t="shared" si="6"/>
        <v/>
      </c>
      <c r="K78" s="72" t="str">
        <f t="shared" si="7"/>
        <v/>
      </c>
      <c r="L78" s="72" t="str">
        <f t="shared" si="15"/>
        <v/>
      </c>
      <c r="M78" s="72" t="str">
        <f t="shared" si="16"/>
        <v/>
      </c>
      <c r="N78" s="72" t="str">
        <f t="shared" si="17"/>
        <v>blanc d oeuf</v>
      </c>
      <c r="O78" s="72" t="str">
        <f t="shared" si="8"/>
        <v>blanc d oeuf</v>
      </c>
      <c r="P78" s="72" t="str">
        <f t="shared" si="9"/>
        <v>blanc d oeuf</v>
      </c>
      <c r="Q78" s="57" t="s">
        <v>125</v>
      </c>
      <c r="R78" s="58" t="str">
        <f t="shared" si="10"/>
        <v>blanc d oeuf</v>
      </c>
      <c r="S78" s="59" t="s">
        <v>69</v>
      </c>
      <c r="T78" s="60" t="s">
        <v>17</v>
      </c>
      <c r="U78" s="28" t="s">
        <v>18</v>
      </c>
      <c r="AC78" s="5">
        <v>1</v>
      </c>
    </row>
    <row r="79" spans="2:29" ht="21" customHeight="1" x14ac:dyDescent="0.25">
      <c r="B79" s="8"/>
      <c r="C79" s="54">
        <v>51</v>
      </c>
      <c r="D79" s="55" t="str">
        <f t="shared" si="18"/>
        <v/>
      </c>
      <c r="E79" s="61"/>
      <c r="F79" s="71" t="str" cm="1">
        <f t="array" ref="F79">IF(M79="","",IFERROR(_xlfn.TEXTJOIN(" • ",TRUE,_xlfn.UNIQUE(_xlfn._xlws.FILTER("⚠ "&amp;$T$30:$T$490,($R$30:$R$490&lt;&gt;"")*ISNUMBER(SEARCH(" "&amp;$R$30:$R$490&amp;" "," "&amp;M79&amp;" "))))),""))</f>
        <v/>
      </c>
      <c r="G79" s="72" t="str">
        <f t="shared" si="12"/>
        <v>jaune d oeuf</v>
      </c>
      <c r="H79" s="72" t="str">
        <f t="shared" si="13"/>
        <v>⚠ Œufs</v>
      </c>
      <c r="I79" s="72" t="str">
        <f t="shared" si="14"/>
        <v/>
      </c>
      <c r="J79" s="72" t="str">
        <f t="shared" si="6"/>
        <v/>
      </c>
      <c r="K79" s="72" t="str">
        <f t="shared" si="7"/>
        <v/>
      </c>
      <c r="L79" s="72" t="str">
        <f t="shared" si="15"/>
        <v/>
      </c>
      <c r="M79" s="72" t="str">
        <f t="shared" si="16"/>
        <v/>
      </c>
      <c r="N79" s="72" t="str">
        <f t="shared" si="17"/>
        <v>jaune d oeuf</v>
      </c>
      <c r="O79" s="72" t="str">
        <f t="shared" si="8"/>
        <v>jaune d oeuf</v>
      </c>
      <c r="P79" s="72" t="str">
        <f t="shared" si="9"/>
        <v>jaune d oeuf</v>
      </c>
      <c r="Q79" s="57" t="s">
        <v>126</v>
      </c>
      <c r="R79" s="58" t="str">
        <f t="shared" si="10"/>
        <v>jaune d oeuf</v>
      </c>
      <c r="S79" s="59" t="s">
        <v>69</v>
      </c>
      <c r="T79" s="60" t="s">
        <v>17</v>
      </c>
      <c r="U79" s="28" t="s">
        <v>18</v>
      </c>
      <c r="AC79" s="5">
        <v>1</v>
      </c>
    </row>
    <row r="80" spans="2:29" ht="21" customHeight="1" x14ac:dyDescent="0.25">
      <c r="B80" s="8"/>
      <c r="C80" s="54">
        <v>52</v>
      </c>
      <c r="D80" s="55" t="str">
        <f t="shared" si="18"/>
        <v/>
      </c>
      <c r="E80" s="61"/>
      <c r="F80" s="71" t="str" cm="1">
        <f t="array" ref="F80">IF(M80="","",IFERROR(_xlfn.TEXTJOIN(" • ",TRUE,_xlfn.UNIQUE(_xlfn._xlws.FILTER("⚠ "&amp;$T$30:$T$490,($R$30:$R$490&lt;&gt;"")*ISNUMBER(SEARCH(" "&amp;$R$30:$R$490&amp;" "," "&amp;M80&amp;" "))))),""))</f>
        <v/>
      </c>
      <c r="G80" s="72" t="str">
        <f t="shared" si="12"/>
        <v>egg</v>
      </c>
      <c r="H80" s="72" t="str">
        <f t="shared" si="13"/>
        <v>⚠ Œufs</v>
      </c>
      <c r="I80" s="72" t="str">
        <f t="shared" si="14"/>
        <v/>
      </c>
      <c r="J80" s="72" t="str">
        <f t="shared" si="6"/>
        <v/>
      </c>
      <c r="K80" s="72" t="str">
        <f t="shared" si="7"/>
        <v/>
      </c>
      <c r="L80" s="72" t="str">
        <f t="shared" si="15"/>
        <v/>
      </c>
      <c r="M80" s="72" t="str">
        <f t="shared" si="16"/>
        <v/>
      </c>
      <c r="N80" s="72" t="str">
        <f t="shared" si="17"/>
        <v>egg</v>
      </c>
      <c r="O80" s="72" t="str">
        <f t="shared" si="8"/>
        <v>egg</v>
      </c>
      <c r="P80" s="72" t="str">
        <f t="shared" si="9"/>
        <v>egg</v>
      </c>
      <c r="Q80" s="57" t="s">
        <v>127</v>
      </c>
      <c r="R80" s="58" t="str">
        <f t="shared" si="10"/>
        <v>egg</v>
      </c>
      <c r="S80" s="59" t="s">
        <v>69</v>
      </c>
      <c r="T80" s="60" t="s">
        <v>17</v>
      </c>
      <c r="U80" s="28" t="s">
        <v>18</v>
      </c>
      <c r="AC80" s="5">
        <v>1</v>
      </c>
    </row>
    <row r="81" spans="2:29" ht="21" customHeight="1" x14ac:dyDescent="0.25">
      <c r="B81" s="8"/>
      <c r="C81" s="54">
        <v>53</v>
      </c>
      <c r="D81" s="55" t="str">
        <f t="shared" si="18"/>
        <v/>
      </c>
      <c r="E81" s="61"/>
      <c r="F81" s="71" t="str" cm="1">
        <f t="array" ref="F81">IF(M81="","",IFERROR(_xlfn.TEXTJOIN(" • ",TRUE,_xlfn.UNIQUE(_xlfn._xlws.FILTER("⚠ "&amp;$T$30:$T$490,($R$30:$R$490&lt;&gt;"")*ISNUMBER(SEARCH(" "&amp;$R$30:$R$490&amp;" "," "&amp;M81&amp;" "))))),""))</f>
        <v/>
      </c>
      <c r="G81" s="72" t="str">
        <f t="shared" si="12"/>
        <v>eggs</v>
      </c>
      <c r="H81" s="72" t="str">
        <f t="shared" si="13"/>
        <v>⚠ Œufs</v>
      </c>
      <c r="I81" s="72" t="str">
        <f t="shared" si="14"/>
        <v/>
      </c>
      <c r="J81" s="72" t="str">
        <f t="shared" si="6"/>
        <v/>
      </c>
      <c r="K81" s="72" t="str">
        <f t="shared" si="7"/>
        <v/>
      </c>
      <c r="L81" s="72" t="str">
        <f t="shared" si="15"/>
        <v/>
      </c>
      <c r="M81" s="72" t="str">
        <f t="shared" si="16"/>
        <v/>
      </c>
      <c r="N81" s="72" t="str">
        <f t="shared" si="17"/>
        <v>eggs</v>
      </c>
      <c r="O81" s="72" t="str">
        <f t="shared" si="8"/>
        <v>eggs</v>
      </c>
      <c r="P81" s="72" t="str">
        <f t="shared" si="9"/>
        <v>eggs</v>
      </c>
      <c r="Q81" s="57" t="s">
        <v>128</v>
      </c>
      <c r="R81" s="58" t="str">
        <f t="shared" si="10"/>
        <v>eggs</v>
      </c>
      <c r="S81" s="59" t="s">
        <v>69</v>
      </c>
      <c r="T81" s="60" t="s">
        <v>17</v>
      </c>
      <c r="U81" s="28" t="s">
        <v>18</v>
      </c>
      <c r="AC81" s="5">
        <v>1</v>
      </c>
    </row>
    <row r="82" spans="2:29" ht="21" customHeight="1" x14ac:dyDescent="0.25">
      <c r="B82" s="8"/>
      <c r="C82" s="54">
        <v>54</v>
      </c>
      <c r="D82" s="55" t="str">
        <f t="shared" si="18"/>
        <v/>
      </c>
      <c r="E82" s="61"/>
      <c r="F82" s="71" t="str" cm="1">
        <f t="array" ref="F82">IF(M82="","",IFERROR(_xlfn.TEXTJOIN(" • ",TRUE,_xlfn.UNIQUE(_xlfn._xlws.FILTER("⚠ "&amp;$T$30:$T$490,($R$30:$R$490&lt;&gt;"")*ISNUMBER(SEARCH(" "&amp;$R$30:$R$490&amp;" "," "&amp;M82&amp;" "))))),""))</f>
        <v/>
      </c>
      <c r="G82" s="72" t="str">
        <f t="shared" si="12"/>
        <v>egg white</v>
      </c>
      <c r="H82" s="72" t="str">
        <f t="shared" si="13"/>
        <v>⚠ Œufs</v>
      </c>
      <c r="I82" s="72" t="str">
        <f t="shared" si="14"/>
        <v/>
      </c>
      <c r="J82" s="72" t="str">
        <f t="shared" si="6"/>
        <v/>
      </c>
      <c r="K82" s="72" t="str">
        <f t="shared" si="7"/>
        <v/>
      </c>
      <c r="L82" s="72" t="str">
        <f t="shared" si="15"/>
        <v/>
      </c>
      <c r="M82" s="72" t="str">
        <f t="shared" si="16"/>
        <v/>
      </c>
      <c r="N82" s="72" t="str">
        <f t="shared" si="17"/>
        <v>egg white</v>
      </c>
      <c r="O82" s="72" t="str">
        <f t="shared" si="8"/>
        <v>egg white</v>
      </c>
      <c r="P82" s="72" t="str">
        <f t="shared" si="9"/>
        <v>egg white</v>
      </c>
      <c r="Q82" s="57" t="s">
        <v>129</v>
      </c>
      <c r="R82" s="58" t="str">
        <f t="shared" si="10"/>
        <v>egg white</v>
      </c>
      <c r="S82" s="59" t="s">
        <v>69</v>
      </c>
      <c r="T82" s="60" t="s">
        <v>17</v>
      </c>
      <c r="U82" s="28" t="s">
        <v>18</v>
      </c>
      <c r="AC82" s="5">
        <v>1</v>
      </c>
    </row>
    <row r="83" spans="2:29" ht="21" customHeight="1" x14ac:dyDescent="0.25">
      <c r="B83" s="8"/>
      <c r="C83" s="54">
        <v>55</v>
      </c>
      <c r="D83" s="55" t="str">
        <f t="shared" si="18"/>
        <v/>
      </c>
      <c r="E83" s="61"/>
      <c r="F83" s="71" t="str" cm="1">
        <f t="array" ref="F83">IF(M83="","",IFERROR(_xlfn.TEXTJOIN(" • ",TRUE,_xlfn.UNIQUE(_xlfn._xlws.FILTER("⚠ "&amp;$T$30:$T$490,($R$30:$R$490&lt;&gt;"")*ISNUMBER(SEARCH(" "&amp;$R$30:$R$490&amp;" "," "&amp;M83&amp;" "))))),""))</f>
        <v/>
      </c>
      <c r="G83" s="72" t="str">
        <f t="shared" si="12"/>
        <v>egg yolk</v>
      </c>
      <c r="H83" s="72" t="str">
        <f t="shared" si="13"/>
        <v>⚠ Œufs</v>
      </c>
      <c r="I83" s="72" t="str">
        <f t="shared" si="14"/>
        <v/>
      </c>
      <c r="J83" s="72" t="str">
        <f t="shared" si="6"/>
        <v/>
      </c>
      <c r="K83" s="72" t="str">
        <f t="shared" si="7"/>
        <v/>
      </c>
      <c r="L83" s="72" t="str">
        <f t="shared" si="15"/>
        <v/>
      </c>
      <c r="M83" s="72" t="str">
        <f t="shared" si="16"/>
        <v/>
      </c>
      <c r="N83" s="72" t="str">
        <f t="shared" si="17"/>
        <v>egg yolk</v>
      </c>
      <c r="O83" s="72" t="str">
        <f t="shared" si="8"/>
        <v>egg yolk</v>
      </c>
      <c r="P83" s="72" t="str">
        <f t="shared" si="9"/>
        <v>egg yolk</v>
      </c>
      <c r="Q83" s="57" t="s">
        <v>130</v>
      </c>
      <c r="R83" s="58" t="str">
        <f t="shared" si="10"/>
        <v>egg yolk</v>
      </c>
      <c r="S83" s="59" t="s">
        <v>69</v>
      </c>
      <c r="T83" s="60" t="s">
        <v>17</v>
      </c>
      <c r="U83" s="28" t="s">
        <v>18</v>
      </c>
      <c r="AC83" s="5">
        <v>1</v>
      </c>
    </row>
    <row r="84" spans="2:29" ht="21" customHeight="1" x14ac:dyDescent="0.25">
      <c r="B84" s="8"/>
      <c r="C84" s="54">
        <v>56</v>
      </c>
      <c r="D84" s="55" t="str">
        <f t="shared" si="18"/>
        <v/>
      </c>
      <c r="E84" s="61"/>
      <c r="F84" s="71" t="str" cm="1">
        <f t="array" ref="F84">IF(M84="","",IFERROR(_xlfn.TEXTJOIN(" • ",TRUE,_xlfn.UNIQUE(_xlfn._xlws.FILTER("⚠ "&amp;$T$30:$T$490,($R$30:$R$490&lt;&gt;"")*ISNUMBER(SEARCH(" "&amp;$R$30:$R$490&amp;" "," "&amp;M84&amp;" "))))),""))</f>
        <v/>
      </c>
      <c r="G84" s="72" t="str">
        <f t="shared" si="12"/>
        <v>mayonnaise</v>
      </c>
      <c r="H84" s="72" t="str">
        <f t="shared" si="13"/>
        <v>⚠ Œufs</v>
      </c>
      <c r="I84" s="72" t="str">
        <f t="shared" si="14"/>
        <v/>
      </c>
      <c r="J84" s="72" t="str">
        <f t="shared" si="6"/>
        <v/>
      </c>
      <c r="K84" s="72" t="str">
        <f t="shared" si="7"/>
        <v/>
      </c>
      <c r="L84" s="72" t="str">
        <f t="shared" si="15"/>
        <v/>
      </c>
      <c r="M84" s="72" t="str">
        <f t="shared" si="16"/>
        <v/>
      </c>
      <c r="N84" s="72" t="str">
        <f t="shared" si="17"/>
        <v>mayonnaise</v>
      </c>
      <c r="O84" s="72" t="str">
        <f t="shared" si="8"/>
        <v>mayonnaise</v>
      </c>
      <c r="P84" s="72" t="str">
        <f t="shared" si="9"/>
        <v>mayonnaise</v>
      </c>
      <c r="Q84" s="57" t="s">
        <v>131</v>
      </c>
      <c r="R84" s="58" t="str">
        <f t="shared" si="10"/>
        <v>mayonnaise</v>
      </c>
      <c r="S84" s="59" t="s">
        <v>69</v>
      </c>
      <c r="T84" s="60" t="s">
        <v>17</v>
      </c>
      <c r="U84" s="28" t="s">
        <v>18</v>
      </c>
      <c r="AC84" s="5">
        <v>1</v>
      </c>
    </row>
    <row r="85" spans="2:29" ht="21" customHeight="1" x14ac:dyDescent="0.25">
      <c r="B85" s="8"/>
      <c r="C85" s="54">
        <v>57</v>
      </c>
      <c r="D85" s="55" t="str">
        <f t="shared" si="18"/>
        <v/>
      </c>
      <c r="E85" s="61"/>
      <c r="F85" s="71" t="str" cm="1">
        <f t="array" ref="F85">IF(M85="","",IFERROR(_xlfn.TEXTJOIN(" • ",TRUE,_xlfn.UNIQUE(_xlfn._xlws.FILTER("⚠ "&amp;$T$30:$T$490,($R$30:$R$490&lt;&gt;"")*ISNUMBER(SEARCH(" "&amp;$R$30:$R$490&amp;" "," "&amp;M85&amp;" "))))),""))</f>
        <v/>
      </c>
      <c r="G85" s="72" t="str">
        <f t="shared" si="12"/>
        <v>meringue</v>
      </c>
      <c r="H85" s="72" t="str">
        <f t="shared" si="13"/>
        <v>⚠ Œufs</v>
      </c>
      <c r="I85" s="72" t="str">
        <f t="shared" si="14"/>
        <v/>
      </c>
      <c r="J85" s="72" t="str">
        <f t="shared" si="6"/>
        <v/>
      </c>
      <c r="K85" s="72" t="str">
        <f t="shared" si="7"/>
        <v/>
      </c>
      <c r="L85" s="72" t="str">
        <f t="shared" si="15"/>
        <v/>
      </c>
      <c r="M85" s="72" t="str">
        <f t="shared" si="16"/>
        <v/>
      </c>
      <c r="N85" s="72" t="str">
        <f t="shared" si="17"/>
        <v>meringue</v>
      </c>
      <c r="O85" s="72" t="str">
        <f t="shared" si="8"/>
        <v>meringue</v>
      </c>
      <c r="P85" s="72" t="str">
        <f t="shared" si="9"/>
        <v>meringue</v>
      </c>
      <c r="Q85" s="57" t="s">
        <v>132</v>
      </c>
      <c r="R85" s="58" t="str">
        <f t="shared" si="10"/>
        <v>meringue</v>
      </c>
      <c r="S85" s="59" t="s">
        <v>69</v>
      </c>
      <c r="T85" s="60" t="s">
        <v>17</v>
      </c>
      <c r="U85" s="28" t="s">
        <v>18</v>
      </c>
      <c r="AC85" s="5">
        <v>1</v>
      </c>
    </row>
    <row r="86" spans="2:29" ht="21" customHeight="1" x14ac:dyDescent="0.25">
      <c r="B86" s="8"/>
      <c r="C86" s="54">
        <v>58</v>
      </c>
      <c r="D86" s="55" t="str">
        <f t="shared" si="18"/>
        <v/>
      </c>
      <c r="E86" s="61"/>
      <c r="F86" s="71" t="str" cm="1">
        <f t="array" ref="F86">IF(M86="","",IFERROR(_xlfn.TEXTJOIN(" • ",TRUE,_xlfn.UNIQUE(_xlfn._xlws.FILTER("⚠ "&amp;$T$30:$T$490,($R$30:$R$490&lt;&gt;"")*ISNUMBER(SEARCH(" "&amp;$R$30:$R$490&amp;" "," "&amp;M86&amp;" "))))),""))</f>
        <v/>
      </c>
      <c r="G86" s="72" t="str">
        <f t="shared" si="12"/>
        <v>omelette</v>
      </c>
      <c r="H86" s="72" t="str">
        <f t="shared" si="13"/>
        <v>⚠ Œufs</v>
      </c>
      <c r="I86" s="72" t="str">
        <f t="shared" si="14"/>
        <v/>
      </c>
      <c r="J86" s="72" t="str">
        <f t="shared" si="6"/>
        <v/>
      </c>
      <c r="K86" s="72" t="str">
        <f t="shared" si="7"/>
        <v/>
      </c>
      <c r="L86" s="72" t="str">
        <f t="shared" si="15"/>
        <v/>
      </c>
      <c r="M86" s="72" t="str">
        <f t="shared" si="16"/>
        <v/>
      </c>
      <c r="N86" s="72" t="str">
        <f t="shared" si="17"/>
        <v>omelette</v>
      </c>
      <c r="O86" s="72" t="str">
        <f t="shared" si="8"/>
        <v>omelette</v>
      </c>
      <c r="P86" s="72" t="str">
        <f t="shared" si="9"/>
        <v>omelette</v>
      </c>
      <c r="Q86" s="57" t="s">
        <v>133</v>
      </c>
      <c r="R86" s="58" t="str">
        <f t="shared" si="10"/>
        <v>omelette</v>
      </c>
      <c r="S86" s="59" t="s">
        <v>69</v>
      </c>
      <c r="T86" s="60" t="s">
        <v>17</v>
      </c>
      <c r="U86" s="28" t="s">
        <v>18</v>
      </c>
      <c r="AC86" s="5">
        <v>1</v>
      </c>
    </row>
    <row r="87" spans="2:29" ht="21" customHeight="1" x14ac:dyDescent="0.25">
      <c r="B87" s="8"/>
      <c r="C87" s="54">
        <v>59</v>
      </c>
      <c r="D87" s="55" t="str">
        <f t="shared" si="18"/>
        <v/>
      </c>
      <c r="E87" s="61"/>
      <c r="F87" s="71" t="str" cm="1">
        <f t="array" ref="F87">IF(M87="","",IFERROR(_xlfn.TEXTJOIN(" • ",TRUE,_xlfn.UNIQUE(_xlfn._xlws.FILTER("⚠ "&amp;$T$30:$T$490,($R$30:$R$490&lt;&gt;"")*ISNUMBER(SEARCH(" "&amp;$R$30:$R$490&amp;" "," "&amp;M87&amp;" "))))),""))</f>
        <v/>
      </c>
      <c r="G87" s="72" t="str">
        <f t="shared" si="12"/>
        <v>poisson</v>
      </c>
      <c r="H87" s="72" t="str">
        <f t="shared" si="13"/>
        <v>⚠ Poissons</v>
      </c>
      <c r="I87" s="72" t="str">
        <f t="shared" si="14"/>
        <v/>
      </c>
      <c r="J87" s="72" t="str">
        <f t="shared" si="6"/>
        <v/>
      </c>
      <c r="K87" s="72" t="str">
        <f t="shared" si="7"/>
        <v/>
      </c>
      <c r="L87" s="72" t="str">
        <f t="shared" si="15"/>
        <v/>
      </c>
      <c r="M87" s="72" t="str">
        <f t="shared" si="16"/>
        <v/>
      </c>
      <c r="N87" s="72" t="str">
        <f t="shared" si="17"/>
        <v>poisson</v>
      </c>
      <c r="O87" s="72" t="str">
        <f t="shared" si="8"/>
        <v>poisson</v>
      </c>
      <c r="P87" s="72" t="str">
        <f t="shared" si="9"/>
        <v>poisson</v>
      </c>
      <c r="Q87" s="57" t="s">
        <v>134</v>
      </c>
      <c r="R87" s="58" t="str">
        <f t="shared" si="10"/>
        <v>poisson</v>
      </c>
      <c r="S87" s="59" t="s">
        <v>69</v>
      </c>
      <c r="T87" s="60" t="s">
        <v>22</v>
      </c>
      <c r="U87" s="32" t="s">
        <v>23</v>
      </c>
      <c r="AC87" s="5">
        <v>1</v>
      </c>
    </row>
    <row r="88" spans="2:29" ht="21" customHeight="1" x14ac:dyDescent="0.25">
      <c r="B88" s="8"/>
      <c r="C88" s="54">
        <v>60</v>
      </c>
      <c r="D88" s="55" t="str">
        <f t="shared" si="18"/>
        <v/>
      </c>
      <c r="E88" s="61"/>
      <c r="F88" s="71" t="str" cm="1">
        <f t="array" ref="F88">IF(M88="","",IFERROR(_xlfn.TEXTJOIN(" • ",TRUE,_xlfn.UNIQUE(_xlfn._xlws.FILTER("⚠ "&amp;$T$30:$T$490,($R$30:$R$490&lt;&gt;"")*ISNUMBER(SEARCH(" "&amp;$R$30:$R$490&amp;" "," "&amp;M88&amp;" "))))),""))</f>
        <v/>
      </c>
      <c r="G88" s="72" t="str">
        <f t="shared" si="12"/>
        <v>saumon</v>
      </c>
      <c r="H88" s="72" t="str">
        <f t="shared" si="13"/>
        <v>⚠ Poissons</v>
      </c>
      <c r="I88" s="72" t="str">
        <f t="shared" si="14"/>
        <v/>
      </c>
      <c r="J88" s="72" t="str">
        <f t="shared" si="6"/>
        <v/>
      </c>
      <c r="K88" s="72" t="str">
        <f t="shared" si="7"/>
        <v/>
      </c>
      <c r="L88" s="72" t="str">
        <f t="shared" si="15"/>
        <v/>
      </c>
      <c r="M88" s="72" t="str">
        <f t="shared" si="16"/>
        <v/>
      </c>
      <c r="N88" s="72" t="str">
        <f t="shared" si="17"/>
        <v>saumon</v>
      </c>
      <c r="O88" s="72" t="str">
        <f t="shared" si="8"/>
        <v>saumon</v>
      </c>
      <c r="P88" s="72" t="str">
        <f t="shared" si="9"/>
        <v>saumon</v>
      </c>
      <c r="Q88" s="57" t="s">
        <v>135</v>
      </c>
      <c r="R88" s="58" t="str">
        <f t="shared" si="10"/>
        <v>saumon</v>
      </c>
      <c r="S88" s="59" t="s">
        <v>69</v>
      </c>
      <c r="T88" s="60" t="s">
        <v>22</v>
      </c>
      <c r="U88" s="32" t="s">
        <v>23</v>
      </c>
      <c r="AC88" s="5">
        <v>1</v>
      </c>
    </row>
    <row r="89" spans="2:29" ht="21" customHeight="1" x14ac:dyDescent="0.25">
      <c r="B89" s="8"/>
      <c r="C89" s="54">
        <v>61</v>
      </c>
      <c r="D89" s="55" t="str">
        <f t="shared" si="18"/>
        <v/>
      </c>
      <c r="E89" s="61"/>
      <c r="F89" s="71" t="str" cm="1">
        <f t="array" ref="F89">IF(M89="","",IFERROR(_xlfn.TEXTJOIN(" • ",TRUE,_xlfn.UNIQUE(_xlfn._xlws.FILTER("⚠ "&amp;$T$30:$T$490,($R$30:$R$490&lt;&gt;"")*ISNUMBER(SEARCH(" "&amp;$R$30:$R$490&amp;" "," "&amp;M89&amp;" "))))),""))</f>
        <v/>
      </c>
      <c r="G89" s="72" t="str">
        <f t="shared" si="12"/>
        <v>thon</v>
      </c>
      <c r="H89" s="72" t="str">
        <f t="shared" si="13"/>
        <v>⚠ Poissons</v>
      </c>
      <c r="I89" s="72" t="str">
        <f t="shared" si="14"/>
        <v/>
      </c>
      <c r="J89" s="72" t="str">
        <f t="shared" si="6"/>
        <v/>
      </c>
      <c r="K89" s="72" t="str">
        <f t="shared" si="7"/>
        <v/>
      </c>
      <c r="L89" s="72" t="str">
        <f t="shared" si="15"/>
        <v/>
      </c>
      <c r="M89" s="72" t="str">
        <f t="shared" si="16"/>
        <v/>
      </c>
      <c r="N89" s="72" t="str">
        <f t="shared" si="17"/>
        <v>thon</v>
      </c>
      <c r="O89" s="72" t="str">
        <f t="shared" si="8"/>
        <v>thon</v>
      </c>
      <c r="P89" s="72" t="str">
        <f t="shared" si="9"/>
        <v>thon</v>
      </c>
      <c r="Q89" s="57" t="s">
        <v>136</v>
      </c>
      <c r="R89" s="58" t="str">
        <f t="shared" si="10"/>
        <v>thon</v>
      </c>
      <c r="S89" s="59" t="s">
        <v>69</v>
      </c>
      <c r="T89" s="60" t="s">
        <v>22</v>
      </c>
      <c r="U89" s="32" t="s">
        <v>23</v>
      </c>
      <c r="AC89" s="5">
        <v>1</v>
      </c>
    </row>
    <row r="90" spans="2:29" ht="21" customHeight="1" x14ac:dyDescent="0.25">
      <c r="B90" s="8"/>
      <c r="C90" s="54">
        <v>62</v>
      </c>
      <c r="D90" s="55" t="str">
        <f t="shared" si="18"/>
        <v/>
      </c>
      <c r="E90" s="61"/>
      <c r="F90" s="71" t="str" cm="1">
        <f t="array" ref="F90">IF(M90="","",IFERROR(_xlfn.TEXTJOIN(" • ",TRUE,_xlfn.UNIQUE(_xlfn._xlws.FILTER("⚠ "&amp;$T$30:$T$490,($R$30:$R$490&lt;&gt;"")*ISNUMBER(SEARCH(" "&amp;$R$30:$R$490&amp;" "," "&amp;M90&amp;" "))))),""))</f>
        <v/>
      </c>
      <c r="G90" s="72" t="str">
        <f t="shared" si="12"/>
        <v>cabillaud</v>
      </c>
      <c r="H90" s="72" t="str">
        <f t="shared" si="13"/>
        <v>⚠ Poissons</v>
      </c>
      <c r="I90" s="72" t="str">
        <f t="shared" si="14"/>
        <v/>
      </c>
      <c r="J90" s="72" t="str">
        <f t="shared" si="6"/>
        <v/>
      </c>
      <c r="K90" s="72" t="str">
        <f t="shared" si="7"/>
        <v/>
      </c>
      <c r="L90" s="72" t="str">
        <f t="shared" si="15"/>
        <v/>
      </c>
      <c r="M90" s="72" t="str">
        <f t="shared" si="16"/>
        <v/>
      </c>
      <c r="N90" s="72" t="str">
        <f t="shared" si="17"/>
        <v>cabillaud</v>
      </c>
      <c r="O90" s="72" t="str">
        <f t="shared" si="8"/>
        <v>cabillaud</v>
      </c>
      <c r="P90" s="72" t="str">
        <f t="shared" si="9"/>
        <v>cabillaud</v>
      </c>
      <c r="Q90" s="57" t="s">
        <v>137</v>
      </c>
      <c r="R90" s="58" t="str">
        <f t="shared" si="10"/>
        <v>cabillaud</v>
      </c>
      <c r="S90" s="59" t="s">
        <v>69</v>
      </c>
      <c r="T90" s="60" t="s">
        <v>22</v>
      </c>
      <c r="U90" s="32" t="s">
        <v>23</v>
      </c>
      <c r="AC90" s="5">
        <v>1</v>
      </c>
    </row>
    <row r="91" spans="2:29" ht="21" customHeight="1" x14ac:dyDescent="0.25">
      <c r="B91" s="8"/>
      <c r="C91" s="54">
        <v>63</v>
      </c>
      <c r="D91" s="55" t="str">
        <f t="shared" si="18"/>
        <v/>
      </c>
      <c r="E91" s="61"/>
      <c r="F91" s="71" t="str" cm="1">
        <f t="array" ref="F91">IF(M91="","",IFERROR(_xlfn.TEXTJOIN(" • ",TRUE,_xlfn.UNIQUE(_xlfn._xlws.FILTER("⚠ "&amp;$T$30:$T$490,($R$30:$R$490&lt;&gt;"")*ISNUMBER(SEARCH(" "&amp;$R$30:$R$490&amp;" "," "&amp;M91&amp;" "))))),""))</f>
        <v/>
      </c>
      <c r="G91" s="72" t="str">
        <f t="shared" si="12"/>
        <v>anchois</v>
      </c>
      <c r="H91" s="72" t="str">
        <f t="shared" si="13"/>
        <v>⚠ Poissons</v>
      </c>
      <c r="I91" s="72" t="str">
        <f t="shared" si="14"/>
        <v/>
      </c>
      <c r="J91" s="72" t="str">
        <f t="shared" si="6"/>
        <v/>
      </c>
      <c r="K91" s="72" t="str">
        <f t="shared" si="7"/>
        <v/>
      </c>
      <c r="L91" s="72" t="str">
        <f t="shared" si="15"/>
        <v/>
      </c>
      <c r="M91" s="72" t="str">
        <f t="shared" si="16"/>
        <v/>
      </c>
      <c r="N91" s="72" t="str">
        <f t="shared" si="17"/>
        <v>anchois</v>
      </c>
      <c r="O91" s="72" t="str">
        <f t="shared" si="8"/>
        <v>anchois</v>
      </c>
      <c r="P91" s="72" t="str">
        <f t="shared" si="9"/>
        <v>anchois</v>
      </c>
      <c r="Q91" s="57" t="s">
        <v>138</v>
      </c>
      <c r="R91" s="58" t="str">
        <f t="shared" si="10"/>
        <v>anchois</v>
      </c>
      <c r="S91" s="59" t="s">
        <v>69</v>
      </c>
      <c r="T91" s="60" t="s">
        <v>22</v>
      </c>
      <c r="U91" s="32" t="s">
        <v>23</v>
      </c>
      <c r="AC91" s="5">
        <v>1</v>
      </c>
    </row>
    <row r="92" spans="2:29" ht="21" customHeight="1" x14ac:dyDescent="0.25">
      <c r="B92" s="8"/>
      <c r="C92" s="54">
        <v>64</v>
      </c>
      <c r="D92" s="55" t="str">
        <f t="shared" si="18"/>
        <v/>
      </c>
      <c r="E92" s="61"/>
      <c r="F92" s="71" t="str" cm="1">
        <f t="array" ref="F92">IF(M92="","",IFERROR(_xlfn.TEXTJOIN(" • ",TRUE,_xlfn.UNIQUE(_xlfn._xlws.FILTER("⚠ "&amp;$T$30:$T$490,($R$30:$R$490&lt;&gt;"")*ISNUMBER(SEARCH(" "&amp;$R$30:$R$490&amp;" "," "&amp;M92&amp;" "))))),""))</f>
        <v/>
      </c>
      <c r="G92" s="72" t="str">
        <f t="shared" si="12"/>
        <v>sardine</v>
      </c>
      <c r="H92" s="72" t="str">
        <f t="shared" si="13"/>
        <v>⚠ Poissons</v>
      </c>
      <c r="I92" s="72" t="str">
        <f t="shared" si="14"/>
        <v/>
      </c>
      <c r="J92" s="72" t="str">
        <f t="shared" si="6"/>
        <v/>
      </c>
      <c r="K92" s="72" t="str">
        <f t="shared" si="7"/>
        <v/>
      </c>
      <c r="L92" s="72" t="str">
        <f t="shared" si="15"/>
        <v/>
      </c>
      <c r="M92" s="72" t="str">
        <f t="shared" si="16"/>
        <v/>
      </c>
      <c r="N92" s="72" t="str">
        <f t="shared" si="17"/>
        <v>sardine</v>
      </c>
      <c r="O92" s="72" t="str">
        <f t="shared" si="8"/>
        <v>sardine</v>
      </c>
      <c r="P92" s="72" t="str">
        <f t="shared" si="9"/>
        <v>sardine</v>
      </c>
      <c r="Q92" s="57" t="s">
        <v>139</v>
      </c>
      <c r="R92" s="58" t="str">
        <f t="shared" si="10"/>
        <v>sardine</v>
      </c>
      <c r="S92" s="59" t="s">
        <v>69</v>
      </c>
      <c r="T92" s="60" t="s">
        <v>22</v>
      </c>
      <c r="U92" s="32" t="s">
        <v>23</v>
      </c>
      <c r="AC92" s="5">
        <v>1</v>
      </c>
    </row>
    <row r="93" spans="2:29" ht="21" customHeight="1" x14ac:dyDescent="0.25">
      <c r="B93" s="8"/>
      <c r="C93" s="54">
        <v>65</v>
      </c>
      <c r="D93" s="55" t="str">
        <f t="shared" si="18"/>
        <v/>
      </c>
      <c r="E93" s="61"/>
      <c r="F93" s="71" t="str" cm="1">
        <f t="array" ref="F93">IF(M93="","",IFERROR(_xlfn.TEXTJOIN(" • ",TRUE,_xlfn.UNIQUE(_xlfn._xlws.FILTER("⚠ "&amp;$T$30:$T$490,($R$30:$R$490&lt;&gt;"")*ISNUMBER(SEARCH(" "&amp;$R$30:$R$490&amp;" "," "&amp;M93&amp;" "))))),""))</f>
        <v/>
      </c>
      <c r="G93" s="72" t="str">
        <f t="shared" si="12"/>
        <v>colin</v>
      </c>
      <c r="H93" s="72" t="str">
        <f t="shared" si="13"/>
        <v>⚠ Poissons</v>
      </c>
      <c r="I93" s="72" t="str">
        <f t="shared" si="14"/>
        <v/>
      </c>
      <c r="J93" s="72" t="str">
        <f t="shared" ref="J93:J156" si="19">IF(I93="","",SUBSTITUTE(SUBSTITUTE(SUBSTITUTE(SUBSTITUTE(SUBSTITUTE(SUBSTITUTE(SUBSTITUTE(SUBSTITUTE(I93,"è","e"),"é","e"),"ê","e"),"ë","e"),"ì","i"),"í","i"),"î","i"),"ï","i"))</f>
        <v/>
      </c>
      <c r="K93" s="72" t="str">
        <f t="shared" ref="K93:K156" si="20">IF(J93="","",TRIM(SUBSTITUTE(SUBSTITUTE(SUBSTITUTE(SUBSTITUTE(SUBSTITUTE(SUBSTITUTE(SUBSTITUTE(SUBSTITUTE(SUBSTITUTE(SUBSTITUTE(SUBSTITUTE(SUBSTITUTE(J93,"ò","o"),"ó","o"),"ô","o"),"ö","o"),"õ","o"),"ù","u"),"ú","u"),"û","u"),"ü","u"),"ý","y"),"ÿ","y"),"ñ","n")))</f>
        <v/>
      </c>
      <c r="L93" s="72" t="str">
        <f t="shared" si="15"/>
        <v/>
      </c>
      <c r="M93" s="72" t="str">
        <f t="shared" si="16"/>
        <v/>
      </c>
      <c r="N93" s="72" t="str">
        <f t="shared" si="17"/>
        <v>colin</v>
      </c>
      <c r="O93" s="72" t="str">
        <f t="shared" ref="O93:O156" si="21">IF(N93="","",SUBSTITUTE(SUBSTITUTE(SUBSTITUTE(SUBSTITUTE(SUBSTITUTE(SUBSTITUTE(SUBSTITUTE(SUBSTITUTE(N93,"è","e"),"é","e"),"ê","e"),"ë","e"),"ì","i"),"í","i"),"î","i"),"ï","i"))</f>
        <v>colin</v>
      </c>
      <c r="P93" s="72" t="str">
        <f t="shared" ref="P93:P156" si="22">IF(O93="","",TRIM(SUBSTITUTE(SUBSTITUTE(SUBSTITUTE(SUBSTITUTE(SUBSTITUTE(SUBSTITUTE(SUBSTITUTE(SUBSTITUTE(SUBSTITUTE(SUBSTITUTE(SUBSTITUTE(SUBSTITUTE(O93,"ò","o"),"ó","o"),"ô","o"),"ö","o"),"õ","o"),"ù","u"),"ú","u"),"û","u"),"ü","u"),"ý","y"),"ÿ","y"),"ñ","n")))</f>
        <v>colin</v>
      </c>
      <c r="Q93" s="57" t="s">
        <v>140</v>
      </c>
      <c r="R93" s="58" t="str">
        <f t="shared" ref="R93:R156" si="23">IF(Q93="","",LOWER(TRIM(CLEAN(SUBSTITUTE(SUBSTITUTE(SUBSTITUTE(SUBSTITUTE(SUBSTITUTE(SUBSTITUTE(SUBSTITUTE(SUBSTITUTE(SUBSTITUTE(SUBSTITUTE(SUBSTITUTE(SUBSTITUTE(SUBSTITUTE(SUBSTITUTE(SUBSTITUTE(SUBSTITUTE(SUBSTITUTE(SUBSTITUTE(SUBSTITUTE(SUBSTITUTE(SUBSTITUTE(SUBSTITUTE(Q93,CHAR(160)," "),CHAR(9)," "),CHAR(10)," "),CHAR(13)," "),"—"," "),"–"," "),"’"," "),"'"," "),""""," "),","," "),"."," "),";"," "),":"," "),"!"," "),"?"," "),"…"," "),"/"," "),"-"," "),"("," "),")"," "),"«"," "),"»"," ")))))</f>
        <v>colin</v>
      </c>
      <c r="S93" s="59" t="s">
        <v>69</v>
      </c>
      <c r="T93" s="60" t="s">
        <v>22</v>
      </c>
      <c r="U93" s="32" t="s">
        <v>23</v>
      </c>
      <c r="AC93" s="5">
        <v>1</v>
      </c>
    </row>
    <row r="94" spans="2:29" ht="21" customHeight="1" x14ac:dyDescent="0.25">
      <c r="B94" s="8"/>
      <c r="C94" s="54">
        <v>66</v>
      </c>
      <c r="D94" s="55" t="str">
        <f t="shared" si="18"/>
        <v/>
      </c>
      <c r="E94" s="61"/>
      <c r="F94" s="71" t="str" cm="1">
        <f t="array" ref="F94">IF(M94="","",IFERROR(_xlfn.TEXTJOIN(" • ",TRUE,_xlfn.UNIQUE(_xlfn._xlws.FILTER("⚠ "&amp;$T$30:$T$490,($R$30:$R$490&lt;&gt;"")*ISNUMBER(SEARCH(" "&amp;$R$30:$R$490&amp;" "," "&amp;M94&amp;" "))))),""))</f>
        <v/>
      </c>
      <c r="G94" s="72" t="str">
        <f t="shared" si="12"/>
        <v>morue</v>
      </c>
      <c r="H94" s="72" t="str">
        <f t="shared" si="13"/>
        <v>⚠ Poissons</v>
      </c>
      <c r="I94" s="72" t="str">
        <f t="shared" si="14"/>
        <v/>
      </c>
      <c r="J94" s="72" t="str">
        <f t="shared" si="19"/>
        <v/>
      </c>
      <c r="K94" s="72" t="str">
        <f t="shared" si="20"/>
        <v/>
      </c>
      <c r="L94" s="72" t="str">
        <f t="shared" si="15"/>
        <v/>
      </c>
      <c r="M94" s="72" t="str">
        <f t="shared" si="16"/>
        <v/>
      </c>
      <c r="N94" s="72" t="str">
        <f t="shared" si="17"/>
        <v>morue</v>
      </c>
      <c r="O94" s="72" t="str">
        <f t="shared" si="21"/>
        <v>morue</v>
      </c>
      <c r="P94" s="72" t="str">
        <f t="shared" si="22"/>
        <v>morue</v>
      </c>
      <c r="Q94" s="57" t="s">
        <v>141</v>
      </c>
      <c r="R94" s="58" t="str">
        <f t="shared" si="23"/>
        <v>morue</v>
      </c>
      <c r="S94" s="59" t="s">
        <v>69</v>
      </c>
      <c r="T94" s="60" t="s">
        <v>22</v>
      </c>
      <c r="U94" s="32" t="s">
        <v>23</v>
      </c>
      <c r="AC94" s="5">
        <v>1</v>
      </c>
    </row>
    <row r="95" spans="2:29" ht="21" customHeight="1" x14ac:dyDescent="0.25">
      <c r="B95" s="8"/>
      <c r="C95" s="54">
        <v>67</v>
      </c>
      <c r="D95" s="55" t="str">
        <f t="shared" si="18"/>
        <v/>
      </c>
      <c r="E95" s="61"/>
      <c r="F95" s="71" t="str" cm="1">
        <f t="array" ref="F95">IF(M95="","",IFERROR(_xlfn.TEXTJOIN(" • ",TRUE,_xlfn.UNIQUE(_xlfn._xlws.FILTER("⚠ "&amp;$T$30:$T$490,($R$30:$R$490&lt;&gt;"")*ISNUMBER(SEARCH(" "&amp;$R$30:$R$490&amp;" "," "&amp;M95&amp;" "))))),""))</f>
        <v/>
      </c>
      <c r="G95" s="72" t="str">
        <f t="shared" ref="G95:G158" si="24">IF(R95="","",P95)</f>
        <v>haddock</v>
      </c>
      <c r="H95" s="72" t="str">
        <f t="shared" ref="H95:H158" si="25">IF(T95="","",S95&amp;" "&amp;T95)</f>
        <v>⚠ Poissons</v>
      </c>
      <c r="I95" s="72" t="str">
        <f t="shared" ref="I95:I158" si="26">IF(M95="","",SUBSTITUTE(SUBSTITUTE(SUBSTITUTE(SUBSTITUTE(SUBSTITUTE(SUBSTITUTE(SUBSTITUTE(SUBSTITUTE(SUBSTITUTE(LOWER(M95),"œ","oe"),"æ","ae"),"à","a"),"â","a"),"ä","a"),"á","a"),"ã","a"),"å","a"),"ç","c"))</f>
        <v/>
      </c>
      <c r="J95" s="72" t="str">
        <f t="shared" si="19"/>
        <v/>
      </c>
      <c r="K95" s="72" t="str">
        <f t="shared" si="20"/>
        <v/>
      </c>
      <c r="L95" s="72" t="str">
        <f t="shared" ref="L95:L158" si="27">IF(M95="","",K95)</f>
        <v/>
      </c>
      <c r="M95" s="72" t="str">
        <f t="shared" ref="M95:M158" si="28">IF(E95="","",LOWER(TRIM(CLEAN(SUBSTITUTE(SUBSTITUTE(SUBSTITUTE(SUBSTITUTE(SUBSTITUTE(SUBSTITUTE(SUBSTITUTE(SUBSTITUTE(SUBSTITUTE(SUBSTITUTE(SUBSTITUTE(SUBSTITUTE(SUBSTITUTE(SUBSTITUTE(SUBSTITUTE(SUBSTITUTE(SUBSTITUTE(SUBSTITUTE(SUBSTITUTE(SUBSTITUTE(SUBSTITUTE(SUBSTITUTE(E95,CHAR(160)," "),CHAR(9)," "),CHAR(10)," "),CHAR(13)," "),"—"," "),"–"," "),"’"," "),"'"," "),""""," "),","," "),"."," "),";"," "),":"," "),"!"," "),"?"," "),"…"," "),"/"," "),"-"," "),"("," "),")"," "),"«"," "),"»"," ")))))</f>
        <v/>
      </c>
      <c r="N95" s="72" t="str">
        <f t="shared" ref="N95:N158" si="29">IF(R95="","",SUBSTITUTE(SUBSTITUTE(SUBSTITUTE(SUBSTITUTE(SUBSTITUTE(SUBSTITUTE(SUBSTITUTE(SUBSTITUTE(SUBSTITUTE(LOWER(R95),"œ","oe"),"æ","ae"),"à","a"),"â","a"),"ä","a"),"á","a"),"ã","a"),"å","a"),"ç","c"))</f>
        <v>haddock</v>
      </c>
      <c r="O95" s="72" t="str">
        <f t="shared" si="21"/>
        <v>haddock</v>
      </c>
      <c r="P95" s="72" t="str">
        <f t="shared" si="22"/>
        <v>haddock</v>
      </c>
      <c r="Q95" s="57" t="s">
        <v>142</v>
      </c>
      <c r="R95" s="58" t="str">
        <f t="shared" si="23"/>
        <v>haddock</v>
      </c>
      <c r="S95" s="59" t="s">
        <v>69</v>
      </c>
      <c r="T95" s="60" t="s">
        <v>22</v>
      </c>
      <c r="U95" s="32" t="s">
        <v>23</v>
      </c>
      <c r="AC95" s="5">
        <v>1</v>
      </c>
    </row>
    <row r="96" spans="2:29" ht="21" customHeight="1" x14ac:dyDescent="0.25">
      <c r="B96" s="8"/>
      <c r="C96" s="54">
        <v>68</v>
      </c>
      <c r="D96" s="55" t="str">
        <f t="shared" si="18"/>
        <v/>
      </c>
      <c r="E96" s="61"/>
      <c r="F96" s="71" t="str" cm="1">
        <f t="array" ref="F96">IF(M96="","",IFERROR(_xlfn.TEXTJOIN(" • ",TRUE,_xlfn.UNIQUE(_xlfn._xlws.FILTER("⚠ "&amp;$T$30:$T$490,($R$30:$R$490&lt;&gt;"")*ISNUMBER(SEARCH(" "&amp;$R$30:$R$490&amp;" "," "&amp;M96&amp;" "))))),""))</f>
        <v/>
      </c>
      <c r="G96" s="72" t="str">
        <f t="shared" si="24"/>
        <v>truite</v>
      </c>
      <c r="H96" s="72" t="str">
        <f t="shared" si="25"/>
        <v>⚠ Poissons</v>
      </c>
      <c r="I96" s="72" t="str">
        <f t="shared" si="26"/>
        <v/>
      </c>
      <c r="J96" s="72" t="str">
        <f t="shared" si="19"/>
        <v/>
      </c>
      <c r="K96" s="72" t="str">
        <f t="shared" si="20"/>
        <v/>
      </c>
      <c r="L96" s="72" t="str">
        <f t="shared" si="27"/>
        <v/>
      </c>
      <c r="M96" s="72" t="str">
        <f t="shared" si="28"/>
        <v/>
      </c>
      <c r="N96" s="72" t="str">
        <f t="shared" si="29"/>
        <v>truite</v>
      </c>
      <c r="O96" s="72" t="str">
        <f t="shared" si="21"/>
        <v>truite</v>
      </c>
      <c r="P96" s="72" t="str">
        <f t="shared" si="22"/>
        <v>truite</v>
      </c>
      <c r="Q96" s="57" t="s">
        <v>143</v>
      </c>
      <c r="R96" s="58" t="str">
        <f t="shared" si="23"/>
        <v>truite</v>
      </c>
      <c r="S96" s="59" t="s">
        <v>69</v>
      </c>
      <c r="T96" s="60" t="s">
        <v>22</v>
      </c>
      <c r="U96" s="32" t="s">
        <v>23</v>
      </c>
      <c r="AC96" s="5">
        <v>1</v>
      </c>
    </row>
    <row r="97" spans="2:29" ht="21" customHeight="1" x14ac:dyDescent="0.25">
      <c r="B97" s="8"/>
      <c r="C97" s="54">
        <v>69</v>
      </c>
      <c r="D97" s="55" t="str">
        <f t="shared" si="18"/>
        <v/>
      </c>
      <c r="E97" s="61"/>
      <c r="F97" s="71" t="str" cm="1">
        <f t="array" ref="F97">IF(M97="","",IFERROR(_xlfn.TEXTJOIN(" • ",TRUE,_xlfn.UNIQUE(_xlfn._xlws.FILTER("⚠ "&amp;$T$30:$T$490,($R$30:$R$490&lt;&gt;"")*ISNUMBER(SEARCH(" "&amp;$R$30:$R$490&amp;" "," "&amp;M97&amp;" "))))),""))</f>
        <v/>
      </c>
      <c r="G97" s="72" t="str">
        <f t="shared" si="24"/>
        <v>maquereau</v>
      </c>
      <c r="H97" s="72" t="str">
        <f t="shared" si="25"/>
        <v>⚠ Poissons</v>
      </c>
      <c r="I97" s="72" t="str">
        <f t="shared" si="26"/>
        <v/>
      </c>
      <c r="J97" s="72" t="str">
        <f t="shared" si="19"/>
        <v/>
      </c>
      <c r="K97" s="72" t="str">
        <f t="shared" si="20"/>
        <v/>
      </c>
      <c r="L97" s="72" t="str">
        <f t="shared" si="27"/>
        <v/>
      </c>
      <c r="M97" s="72" t="str">
        <f t="shared" si="28"/>
        <v/>
      </c>
      <c r="N97" s="72" t="str">
        <f t="shared" si="29"/>
        <v>maquereau</v>
      </c>
      <c r="O97" s="72" t="str">
        <f t="shared" si="21"/>
        <v>maquereau</v>
      </c>
      <c r="P97" s="72" t="str">
        <f t="shared" si="22"/>
        <v>maquereau</v>
      </c>
      <c r="Q97" s="57" t="s">
        <v>144</v>
      </c>
      <c r="R97" s="58" t="str">
        <f t="shared" si="23"/>
        <v>maquereau</v>
      </c>
      <c r="S97" s="59" t="s">
        <v>69</v>
      </c>
      <c r="T97" s="60" t="s">
        <v>22</v>
      </c>
      <c r="U97" s="32" t="s">
        <v>23</v>
      </c>
      <c r="AC97" s="5">
        <v>1</v>
      </c>
    </row>
    <row r="98" spans="2:29" ht="21" customHeight="1" x14ac:dyDescent="0.25">
      <c r="B98" s="8"/>
      <c r="C98" s="54">
        <v>70</v>
      </c>
      <c r="D98" s="55" t="str">
        <f t="shared" si="18"/>
        <v/>
      </c>
      <c r="E98" s="61"/>
      <c r="F98" s="71" t="str" cm="1">
        <f t="array" ref="F98">IF(M98="","",IFERROR(_xlfn.TEXTJOIN(" • ",TRUE,_xlfn.UNIQUE(_xlfn._xlws.FILTER("⚠ "&amp;$T$30:$T$490,($R$30:$R$490&lt;&gt;"")*ISNUMBER(SEARCH(" "&amp;$R$30:$R$490&amp;" "," "&amp;M98&amp;" "))))),""))</f>
        <v/>
      </c>
      <c r="G98" s="72" t="str">
        <f t="shared" si="24"/>
        <v>hareng</v>
      </c>
      <c r="H98" s="72" t="str">
        <f t="shared" si="25"/>
        <v>⚠ Poissons</v>
      </c>
      <c r="I98" s="72" t="str">
        <f t="shared" si="26"/>
        <v/>
      </c>
      <c r="J98" s="72" t="str">
        <f t="shared" si="19"/>
        <v/>
      </c>
      <c r="K98" s="72" t="str">
        <f t="shared" si="20"/>
        <v/>
      </c>
      <c r="L98" s="72" t="str">
        <f t="shared" si="27"/>
        <v/>
      </c>
      <c r="M98" s="72" t="str">
        <f t="shared" si="28"/>
        <v/>
      </c>
      <c r="N98" s="72" t="str">
        <f t="shared" si="29"/>
        <v>hareng</v>
      </c>
      <c r="O98" s="72" t="str">
        <f t="shared" si="21"/>
        <v>hareng</v>
      </c>
      <c r="P98" s="72" t="str">
        <f t="shared" si="22"/>
        <v>hareng</v>
      </c>
      <c r="Q98" s="57" t="s">
        <v>145</v>
      </c>
      <c r="R98" s="58" t="str">
        <f t="shared" si="23"/>
        <v>hareng</v>
      </c>
      <c r="S98" s="59" t="s">
        <v>69</v>
      </c>
      <c r="T98" s="60" t="s">
        <v>22</v>
      </c>
      <c r="U98" s="32" t="s">
        <v>23</v>
      </c>
      <c r="AC98" s="5">
        <v>1</v>
      </c>
    </row>
    <row r="99" spans="2:29" ht="21" customHeight="1" x14ac:dyDescent="0.25">
      <c r="B99" s="8"/>
      <c r="C99" s="54">
        <v>71</v>
      </c>
      <c r="D99" s="55" t="str">
        <f t="shared" si="18"/>
        <v/>
      </c>
      <c r="E99" s="61"/>
      <c r="F99" s="71" t="str" cm="1">
        <f t="array" ref="F99">IF(M99="","",IFERROR(_xlfn.TEXTJOIN(" • ",TRUE,_xlfn.UNIQUE(_xlfn._xlws.FILTER("⚠ "&amp;$T$30:$T$490,($R$30:$R$490&lt;&gt;"")*ISNUMBER(SEARCH(" "&amp;$R$30:$R$490&amp;" "," "&amp;M99&amp;" "))))),""))</f>
        <v/>
      </c>
      <c r="G99" s="72" t="str">
        <f t="shared" si="24"/>
        <v>fish</v>
      </c>
      <c r="H99" s="72" t="str">
        <f t="shared" si="25"/>
        <v>⚠ Poissons</v>
      </c>
      <c r="I99" s="72" t="str">
        <f t="shared" si="26"/>
        <v/>
      </c>
      <c r="J99" s="72" t="str">
        <f t="shared" si="19"/>
        <v/>
      </c>
      <c r="K99" s="72" t="str">
        <f t="shared" si="20"/>
        <v/>
      </c>
      <c r="L99" s="72" t="str">
        <f t="shared" si="27"/>
        <v/>
      </c>
      <c r="M99" s="72" t="str">
        <f t="shared" si="28"/>
        <v/>
      </c>
      <c r="N99" s="72" t="str">
        <f t="shared" si="29"/>
        <v>fish</v>
      </c>
      <c r="O99" s="72" t="str">
        <f t="shared" si="21"/>
        <v>fish</v>
      </c>
      <c r="P99" s="72" t="str">
        <f t="shared" si="22"/>
        <v>fish</v>
      </c>
      <c r="Q99" s="57" t="s">
        <v>146</v>
      </c>
      <c r="R99" s="58" t="str">
        <f t="shared" si="23"/>
        <v>fish</v>
      </c>
      <c r="S99" s="59" t="s">
        <v>69</v>
      </c>
      <c r="T99" s="60" t="s">
        <v>22</v>
      </c>
      <c r="U99" s="32" t="s">
        <v>23</v>
      </c>
      <c r="AC99" s="5">
        <v>1</v>
      </c>
    </row>
    <row r="100" spans="2:29" ht="21" customHeight="1" x14ac:dyDescent="0.25">
      <c r="B100" s="8"/>
      <c r="C100" s="54">
        <v>72</v>
      </c>
      <c r="D100" s="55" t="str">
        <f t="shared" si="18"/>
        <v/>
      </c>
      <c r="E100" s="61"/>
      <c r="F100" s="71" t="str" cm="1">
        <f t="array" ref="F100">IF(M100="","",IFERROR(_xlfn.TEXTJOIN(" • ",TRUE,_xlfn.UNIQUE(_xlfn._xlws.FILTER("⚠ "&amp;$T$30:$T$490,($R$30:$R$490&lt;&gt;"")*ISNUMBER(SEARCH(" "&amp;$R$30:$R$490&amp;" "," "&amp;M100&amp;" "))))),""))</f>
        <v/>
      </c>
      <c r="G100" s="72" t="str">
        <f t="shared" si="24"/>
        <v>salmon</v>
      </c>
      <c r="H100" s="72" t="str">
        <f t="shared" si="25"/>
        <v>⚠ Poissons</v>
      </c>
      <c r="I100" s="72" t="str">
        <f t="shared" si="26"/>
        <v/>
      </c>
      <c r="J100" s="72" t="str">
        <f t="shared" si="19"/>
        <v/>
      </c>
      <c r="K100" s="72" t="str">
        <f t="shared" si="20"/>
        <v/>
      </c>
      <c r="L100" s="72" t="str">
        <f t="shared" si="27"/>
        <v/>
      </c>
      <c r="M100" s="72" t="str">
        <f t="shared" si="28"/>
        <v/>
      </c>
      <c r="N100" s="72" t="str">
        <f t="shared" si="29"/>
        <v>salmon</v>
      </c>
      <c r="O100" s="72" t="str">
        <f t="shared" si="21"/>
        <v>salmon</v>
      </c>
      <c r="P100" s="72" t="str">
        <f t="shared" si="22"/>
        <v>salmon</v>
      </c>
      <c r="Q100" s="57" t="s">
        <v>147</v>
      </c>
      <c r="R100" s="58" t="str">
        <f t="shared" si="23"/>
        <v>salmon</v>
      </c>
      <c r="S100" s="59" t="s">
        <v>69</v>
      </c>
      <c r="T100" s="60" t="s">
        <v>22</v>
      </c>
      <c r="U100" s="32" t="s">
        <v>23</v>
      </c>
      <c r="AC100" s="5">
        <v>1</v>
      </c>
    </row>
    <row r="101" spans="2:29" ht="21" customHeight="1" x14ac:dyDescent="0.25">
      <c r="B101" s="8"/>
      <c r="C101" s="54">
        <v>73</v>
      </c>
      <c r="D101" s="55" t="str">
        <f t="shared" si="18"/>
        <v/>
      </c>
      <c r="E101" s="61"/>
      <c r="F101" s="71" t="str" cm="1">
        <f t="array" ref="F101">IF(M101="","",IFERROR(_xlfn.TEXTJOIN(" • ",TRUE,_xlfn.UNIQUE(_xlfn._xlws.FILTER("⚠ "&amp;$T$30:$T$490,($R$30:$R$490&lt;&gt;"")*ISNUMBER(SEARCH(" "&amp;$R$30:$R$490&amp;" "," "&amp;M101&amp;" "))))),""))</f>
        <v/>
      </c>
      <c r="G101" s="72" t="str">
        <f t="shared" si="24"/>
        <v>tuna</v>
      </c>
      <c r="H101" s="72" t="str">
        <f t="shared" si="25"/>
        <v>⚠ Poissons</v>
      </c>
      <c r="I101" s="72" t="str">
        <f t="shared" si="26"/>
        <v/>
      </c>
      <c r="J101" s="72" t="str">
        <f t="shared" si="19"/>
        <v/>
      </c>
      <c r="K101" s="72" t="str">
        <f t="shared" si="20"/>
        <v/>
      </c>
      <c r="L101" s="72" t="str">
        <f t="shared" si="27"/>
        <v/>
      </c>
      <c r="M101" s="72" t="str">
        <f t="shared" si="28"/>
        <v/>
      </c>
      <c r="N101" s="72" t="str">
        <f t="shared" si="29"/>
        <v>tuna</v>
      </c>
      <c r="O101" s="72" t="str">
        <f t="shared" si="21"/>
        <v>tuna</v>
      </c>
      <c r="P101" s="72" t="str">
        <f t="shared" si="22"/>
        <v>tuna</v>
      </c>
      <c r="Q101" s="57" t="s">
        <v>148</v>
      </c>
      <c r="R101" s="58" t="str">
        <f t="shared" si="23"/>
        <v>tuna</v>
      </c>
      <c r="S101" s="59" t="s">
        <v>69</v>
      </c>
      <c r="T101" s="60" t="s">
        <v>22</v>
      </c>
      <c r="U101" s="32" t="s">
        <v>23</v>
      </c>
      <c r="AC101" s="5">
        <v>1</v>
      </c>
    </row>
    <row r="102" spans="2:29" ht="21" customHeight="1" x14ac:dyDescent="0.25">
      <c r="B102" s="8"/>
      <c r="C102" s="54">
        <v>74</v>
      </c>
      <c r="D102" s="55" t="str">
        <f t="shared" ref="D102:D165" si="30">IF(E102="","",IF(F102="",E102,E102&amp;" *"))</f>
        <v/>
      </c>
      <c r="E102" s="61"/>
      <c r="F102" s="71" t="str" cm="1">
        <f t="array" ref="F102">IF(M102="","",IFERROR(_xlfn.TEXTJOIN(" • ",TRUE,_xlfn.UNIQUE(_xlfn._xlws.FILTER("⚠ "&amp;$T$30:$T$490,($R$30:$R$490&lt;&gt;"")*ISNUMBER(SEARCH(" "&amp;$R$30:$R$490&amp;" "," "&amp;M102&amp;" "))))),""))</f>
        <v/>
      </c>
      <c r="G102" s="72" t="str">
        <f t="shared" si="24"/>
        <v>cod</v>
      </c>
      <c r="H102" s="72" t="str">
        <f t="shared" si="25"/>
        <v>⚠ Poissons</v>
      </c>
      <c r="I102" s="72" t="str">
        <f t="shared" si="26"/>
        <v/>
      </c>
      <c r="J102" s="72" t="str">
        <f t="shared" si="19"/>
        <v/>
      </c>
      <c r="K102" s="72" t="str">
        <f t="shared" si="20"/>
        <v/>
      </c>
      <c r="L102" s="72" t="str">
        <f t="shared" si="27"/>
        <v/>
      </c>
      <c r="M102" s="72" t="str">
        <f t="shared" si="28"/>
        <v/>
      </c>
      <c r="N102" s="72" t="str">
        <f t="shared" si="29"/>
        <v>cod</v>
      </c>
      <c r="O102" s="72" t="str">
        <f t="shared" si="21"/>
        <v>cod</v>
      </c>
      <c r="P102" s="72" t="str">
        <f t="shared" si="22"/>
        <v>cod</v>
      </c>
      <c r="Q102" s="57" t="s">
        <v>149</v>
      </c>
      <c r="R102" s="58" t="str">
        <f t="shared" si="23"/>
        <v>cod</v>
      </c>
      <c r="S102" s="59" t="s">
        <v>69</v>
      </c>
      <c r="T102" s="60" t="s">
        <v>22</v>
      </c>
      <c r="U102" s="32" t="s">
        <v>23</v>
      </c>
      <c r="AC102" s="5">
        <v>1</v>
      </c>
    </row>
    <row r="103" spans="2:29" ht="21" customHeight="1" x14ac:dyDescent="0.25">
      <c r="B103" s="8"/>
      <c r="C103" s="54">
        <v>75</v>
      </c>
      <c r="D103" s="55" t="str">
        <f t="shared" si="30"/>
        <v/>
      </c>
      <c r="E103" s="61"/>
      <c r="F103" s="71" t="str" cm="1">
        <f t="array" ref="F103">IF(M103="","",IFERROR(_xlfn.TEXTJOIN(" • ",TRUE,_xlfn.UNIQUE(_xlfn._xlws.FILTER("⚠ "&amp;$T$30:$T$490,($R$30:$R$490&lt;&gt;"")*ISNUMBER(SEARCH(" "&amp;$R$30:$R$490&amp;" "," "&amp;M103&amp;" "))))),""))</f>
        <v/>
      </c>
      <c r="G103" s="72" t="str">
        <f t="shared" si="24"/>
        <v>anchovy</v>
      </c>
      <c r="H103" s="72" t="str">
        <f t="shared" si="25"/>
        <v>⚠ Poissons</v>
      </c>
      <c r="I103" s="72" t="str">
        <f t="shared" si="26"/>
        <v/>
      </c>
      <c r="J103" s="72" t="str">
        <f t="shared" si="19"/>
        <v/>
      </c>
      <c r="K103" s="72" t="str">
        <f t="shared" si="20"/>
        <v/>
      </c>
      <c r="L103" s="72" t="str">
        <f t="shared" si="27"/>
        <v/>
      </c>
      <c r="M103" s="72" t="str">
        <f t="shared" si="28"/>
        <v/>
      </c>
      <c r="N103" s="72" t="str">
        <f t="shared" si="29"/>
        <v>anchovy</v>
      </c>
      <c r="O103" s="72" t="str">
        <f t="shared" si="21"/>
        <v>anchovy</v>
      </c>
      <c r="P103" s="72" t="str">
        <f t="shared" si="22"/>
        <v>anchovy</v>
      </c>
      <c r="Q103" s="57" t="s">
        <v>150</v>
      </c>
      <c r="R103" s="58" t="str">
        <f t="shared" si="23"/>
        <v>anchovy</v>
      </c>
      <c r="S103" s="59" t="s">
        <v>69</v>
      </c>
      <c r="T103" s="60" t="s">
        <v>22</v>
      </c>
      <c r="U103" s="32" t="s">
        <v>23</v>
      </c>
      <c r="AC103" s="5">
        <v>1</v>
      </c>
    </row>
    <row r="104" spans="2:29" ht="21" customHeight="1" x14ac:dyDescent="0.25">
      <c r="B104" s="8"/>
      <c r="C104" s="54">
        <v>76</v>
      </c>
      <c r="D104" s="55" t="str">
        <f t="shared" si="30"/>
        <v/>
      </c>
      <c r="E104" s="61"/>
      <c r="F104" s="71" t="str" cm="1">
        <f t="array" ref="F104">IF(M104="","",IFERROR(_xlfn.TEXTJOIN(" • ",TRUE,_xlfn.UNIQUE(_xlfn._xlws.FILTER("⚠ "&amp;$T$30:$T$490,($R$30:$R$490&lt;&gt;"")*ISNUMBER(SEARCH(" "&amp;$R$30:$R$490&amp;" "," "&amp;M104&amp;" "))))),""))</f>
        <v/>
      </c>
      <c r="G104" s="72" t="str">
        <f t="shared" si="24"/>
        <v>surimi</v>
      </c>
      <c r="H104" s="72" t="str">
        <f t="shared" si="25"/>
        <v>⚠ Poissons</v>
      </c>
      <c r="I104" s="72" t="str">
        <f t="shared" si="26"/>
        <v/>
      </c>
      <c r="J104" s="72" t="str">
        <f t="shared" si="19"/>
        <v/>
      </c>
      <c r="K104" s="72" t="str">
        <f t="shared" si="20"/>
        <v/>
      </c>
      <c r="L104" s="72" t="str">
        <f t="shared" si="27"/>
        <v/>
      </c>
      <c r="M104" s="72" t="str">
        <f t="shared" si="28"/>
        <v/>
      </c>
      <c r="N104" s="72" t="str">
        <f t="shared" si="29"/>
        <v>surimi</v>
      </c>
      <c r="O104" s="72" t="str">
        <f t="shared" si="21"/>
        <v>surimi</v>
      </c>
      <c r="P104" s="72" t="str">
        <f t="shared" si="22"/>
        <v>surimi</v>
      </c>
      <c r="Q104" s="57" t="s">
        <v>151</v>
      </c>
      <c r="R104" s="58" t="str">
        <f t="shared" si="23"/>
        <v>surimi</v>
      </c>
      <c r="S104" s="59" t="s">
        <v>69</v>
      </c>
      <c r="T104" s="60" t="s">
        <v>22</v>
      </c>
      <c r="U104" s="32" t="s">
        <v>23</v>
      </c>
      <c r="AC104" s="5">
        <v>1</v>
      </c>
    </row>
    <row r="105" spans="2:29" ht="21" customHeight="1" x14ac:dyDescent="0.25">
      <c r="B105" s="8"/>
      <c r="C105" s="54">
        <v>77</v>
      </c>
      <c r="D105" s="55" t="str">
        <f t="shared" si="30"/>
        <v/>
      </c>
      <c r="E105" s="61"/>
      <c r="F105" s="71" t="str" cm="1">
        <f t="array" ref="F105">IF(M105="","",IFERROR(_xlfn.TEXTJOIN(" • ",TRUE,_xlfn.UNIQUE(_xlfn._xlws.FILTER("⚠ "&amp;$T$30:$T$490,($R$30:$R$490&lt;&gt;"")*ISNUMBER(SEARCH(" "&amp;$R$30:$R$490&amp;" "," "&amp;M105&amp;" "))))),""))</f>
        <v/>
      </c>
      <c r="G105" s="72" t="str">
        <f t="shared" si="24"/>
        <v>arachide</v>
      </c>
      <c r="H105" s="72" t="str">
        <f t="shared" si="25"/>
        <v>⚠ Arachides</v>
      </c>
      <c r="I105" s="72" t="str">
        <f t="shared" si="26"/>
        <v/>
      </c>
      <c r="J105" s="72" t="str">
        <f t="shared" si="19"/>
        <v/>
      </c>
      <c r="K105" s="72" t="str">
        <f t="shared" si="20"/>
        <v/>
      </c>
      <c r="L105" s="72" t="str">
        <f t="shared" si="27"/>
        <v/>
      </c>
      <c r="M105" s="72" t="str">
        <f t="shared" si="28"/>
        <v/>
      </c>
      <c r="N105" s="72" t="str">
        <f t="shared" si="29"/>
        <v>arachide</v>
      </c>
      <c r="O105" s="72" t="str">
        <f t="shared" si="21"/>
        <v>arachide</v>
      </c>
      <c r="P105" s="72" t="str">
        <f t="shared" si="22"/>
        <v>arachide</v>
      </c>
      <c r="Q105" s="57" t="s">
        <v>152</v>
      </c>
      <c r="R105" s="58" t="str">
        <f t="shared" si="23"/>
        <v>arachide</v>
      </c>
      <c r="S105" s="59" t="s">
        <v>69</v>
      </c>
      <c r="T105" s="60" t="s">
        <v>5</v>
      </c>
      <c r="U105" s="17" t="s">
        <v>6</v>
      </c>
      <c r="AC105" s="5">
        <v>1</v>
      </c>
    </row>
    <row r="106" spans="2:29" ht="21" customHeight="1" x14ac:dyDescent="0.25">
      <c r="B106" s="8"/>
      <c r="C106" s="54">
        <v>78</v>
      </c>
      <c r="D106" s="55" t="str">
        <f t="shared" si="30"/>
        <v/>
      </c>
      <c r="E106" s="61"/>
      <c r="F106" s="71" t="str" cm="1">
        <f t="array" ref="F106">IF(M106="","",IFERROR(_xlfn.TEXTJOIN(" • ",TRUE,_xlfn.UNIQUE(_xlfn._xlws.FILTER("⚠ "&amp;$T$30:$T$490,($R$30:$R$490&lt;&gt;"")*ISNUMBER(SEARCH(" "&amp;$R$30:$R$490&amp;" "," "&amp;M106&amp;" "))))),""))</f>
        <v/>
      </c>
      <c r="G106" s="72" t="str">
        <f t="shared" si="24"/>
        <v>arachides</v>
      </c>
      <c r="H106" s="72" t="str">
        <f t="shared" si="25"/>
        <v>⚠ Arachides</v>
      </c>
      <c r="I106" s="72" t="str">
        <f t="shared" si="26"/>
        <v/>
      </c>
      <c r="J106" s="72" t="str">
        <f t="shared" si="19"/>
        <v/>
      </c>
      <c r="K106" s="72" t="str">
        <f t="shared" si="20"/>
        <v/>
      </c>
      <c r="L106" s="72" t="str">
        <f t="shared" si="27"/>
        <v/>
      </c>
      <c r="M106" s="72" t="str">
        <f t="shared" si="28"/>
        <v/>
      </c>
      <c r="N106" s="72" t="str">
        <f t="shared" si="29"/>
        <v>arachides</v>
      </c>
      <c r="O106" s="72" t="str">
        <f t="shared" si="21"/>
        <v>arachides</v>
      </c>
      <c r="P106" s="72" t="str">
        <f t="shared" si="22"/>
        <v>arachides</v>
      </c>
      <c r="Q106" s="57" t="s">
        <v>153</v>
      </c>
      <c r="R106" s="58" t="str">
        <f t="shared" si="23"/>
        <v>arachides</v>
      </c>
      <c r="S106" s="59" t="s">
        <v>69</v>
      </c>
      <c r="T106" s="60" t="s">
        <v>5</v>
      </c>
      <c r="U106" s="17" t="s">
        <v>6</v>
      </c>
      <c r="AC106" s="5">
        <v>1</v>
      </c>
    </row>
    <row r="107" spans="2:29" ht="21" customHeight="1" x14ac:dyDescent="0.25">
      <c r="B107" s="8"/>
      <c r="C107" s="54">
        <v>79</v>
      </c>
      <c r="D107" s="55" t="str">
        <f t="shared" si="30"/>
        <v/>
      </c>
      <c r="E107" s="61"/>
      <c r="F107" s="71" t="str" cm="1">
        <f t="array" ref="F107">IF(M107="","",IFERROR(_xlfn.TEXTJOIN(" • ",TRUE,_xlfn.UNIQUE(_xlfn._xlws.FILTER("⚠ "&amp;$T$30:$T$490,($R$30:$R$490&lt;&gt;"")*ISNUMBER(SEARCH(" "&amp;$R$30:$R$490&amp;" "," "&amp;M107&amp;" "))))),""))</f>
        <v/>
      </c>
      <c r="G107" s="72" t="str">
        <f t="shared" si="24"/>
        <v>cacahuete</v>
      </c>
      <c r="H107" s="72" t="str">
        <f t="shared" si="25"/>
        <v>⚠ Arachides</v>
      </c>
      <c r="I107" s="72" t="str">
        <f t="shared" si="26"/>
        <v/>
      </c>
      <c r="J107" s="72" t="str">
        <f t="shared" si="19"/>
        <v/>
      </c>
      <c r="K107" s="72" t="str">
        <f t="shared" si="20"/>
        <v/>
      </c>
      <c r="L107" s="72" t="str">
        <f t="shared" si="27"/>
        <v/>
      </c>
      <c r="M107" s="72" t="str">
        <f t="shared" si="28"/>
        <v/>
      </c>
      <c r="N107" s="72" t="str">
        <f t="shared" si="29"/>
        <v>cacahuete</v>
      </c>
      <c r="O107" s="72" t="str">
        <f t="shared" si="21"/>
        <v>cacahuete</v>
      </c>
      <c r="P107" s="72" t="str">
        <f t="shared" si="22"/>
        <v>cacahuete</v>
      </c>
      <c r="Q107" s="57" t="s">
        <v>154</v>
      </c>
      <c r="R107" s="58" t="str">
        <f t="shared" si="23"/>
        <v>cacahuete</v>
      </c>
      <c r="S107" s="59" t="s">
        <v>69</v>
      </c>
      <c r="T107" s="60" t="s">
        <v>5</v>
      </c>
      <c r="U107" s="17" t="s">
        <v>6</v>
      </c>
      <c r="AC107" s="5">
        <v>1</v>
      </c>
    </row>
    <row r="108" spans="2:29" ht="21" customHeight="1" x14ac:dyDescent="0.25">
      <c r="B108" s="8"/>
      <c r="C108" s="54">
        <v>80</v>
      </c>
      <c r="D108" s="55" t="str">
        <f t="shared" si="30"/>
        <v/>
      </c>
      <c r="E108" s="61"/>
      <c r="F108" s="71" t="str" cm="1">
        <f t="array" ref="F108">IF(M108="","",IFERROR(_xlfn.TEXTJOIN(" • ",TRUE,_xlfn.UNIQUE(_xlfn._xlws.FILTER("⚠ "&amp;$T$30:$T$490,($R$30:$R$490&lt;&gt;"")*ISNUMBER(SEARCH(" "&amp;$R$30:$R$490&amp;" "," "&amp;M108&amp;" "))))),""))</f>
        <v/>
      </c>
      <c r="G108" s="72" t="str">
        <f t="shared" si="24"/>
        <v>cacahuetes</v>
      </c>
      <c r="H108" s="72" t="str">
        <f t="shared" si="25"/>
        <v>⚠ Arachides</v>
      </c>
      <c r="I108" s="72" t="str">
        <f t="shared" si="26"/>
        <v/>
      </c>
      <c r="J108" s="72" t="str">
        <f t="shared" si="19"/>
        <v/>
      </c>
      <c r="K108" s="72" t="str">
        <f t="shared" si="20"/>
        <v/>
      </c>
      <c r="L108" s="72" t="str">
        <f t="shared" si="27"/>
        <v/>
      </c>
      <c r="M108" s="72" t="str">
        <f t="shared" si="28"/>
        <v/>
      </c>
      <c r="N108" s="72" t="str">
        <f t="shared" si="29"/>
        <v>cacahuetes</v>
      </c>
      <c r="O108" s="72" t="str">
        <f t="shared" si="21"/>
        <v>cacahuetes</v>
      </c>
      <c r="P108" s="72" t="str">
        <f t="shared" si="22"/>
        <v>cacahuetes</v>
      </c>
      <c r="Q108" s="57" t="s">
        <v>155</v>
      </c>
      <c r="R108" s="58" t="str">
        <f t="shared" si="23"/>
        <v>cacahuetes</v>
      </c>
      <c r="S108" s="59" t="s">
        <v>69</v>
      </c>
      <c r="T108" s="60" t="s">
        <v>5</v>
      </c>
      <c r="U108" s="17" t="s">
        <v>6</v>
      </c>
      <c r="AC108" s="5">
        <v>1</v>
      </c>
    </row>
    <row r="109" spans="2:29" ht="21" customHeight="1" x14ac:dyDescent="0.25">
      <c r="B109" s="8"/>
      <c r="C109" s="54">
        <v>81</v>
      </c>
      <c r="D109" s="55" t="str">
        <f t="shared" si="30"/>
        <v/>
      </c>
      <c r="E109" s="61"/>
      <c r="F109" s="71" t="str" cm="1">
        <f t="array" ref="F109">IF(M109="","",IFERROR(_xlfn.TEXTJOIN(" • ",TRUE,_xlfn.UNIQUE(_xlfn._xlws.FILTER("⚠ "&amp;$T$30:$T$490,($R$30:$R$490&lt;&gt;"")*ISNUMBER(SEARCH(" "&amp;$R$30:$R$490&amp;" "," "&amp;M109&amp;" "))))),""))</f>
        <v/>
      </c>
      <c r="G109" s="72" t="str">
        <f t="shared" si="24"/>
        <v>beurre de cacahuete</v>
      </c>
      <c r="H109" s="72" t="str">
        <f t="shared" si="25"/>
        <v>⚠ Arachides</v>
      </c>
      <c r="I109" s="72" t="str">
        <f t="shared" si="26"/>
        <v/>
      </c>
      <c r="J109" s="72" t="str">
        <f t="shared" si="19"/>
        <v/>
      </c>
      <c r="K109" s="72" t="str">
        <f t="shared" si="20"/>
        <v/>
      </c>
      <c r="L109" s="72" t="str">
        <f t="shared" si="27"/>
        <v/>
      </c>
      <c r="M109" s="72" t="str">
        <f t="shared" si="28"/>
        <v/>
      </c>
      <c r="N109" s="72" t="str">
        <f t="shared" si="29"/>
        <v>beurre de cacahuete</v>
      </c>
      <c r="O109" s="72" t="str">
        <f t="shared" si="21"/>
        <v>beurre de cacahuete</v>
      </c>
      <c r="P109" s="72" t="str">
        <f t="shared" si="22"/>
        <v>beurre de cacahuete</v>
      </c>
      <c r="Q109" s="57" t="s">
        <v>156</v>
      </c>
      <c r="R109" s="58" t="str">
        <f t="shared" si="23"/>
        <v>beurre de cacahuete</v>
      </c>
      <c r="S109" s="59" t="s">
        <v>69</v>
      </c>
      <c r="T109" s="60" t="s">
        <v>5</v>
      </c>
      <c r="U109" s="17" t="s">
        <v>6</v>
      </c>
      <c r="AC109" s="5">
        <v>1</v>
      </c>
    </row>
    <row r="110" spans="2:29" ht="21" customHeight="1" x14ac:dyDescent="0.25">
      <c r="B110" s="8"/>
      <c r="C110" s="54">
        <v>82</v>
      </c>
      <c r="D110" s="55" t="str">
        <f t="shared" si="30"/>
        <v/>
      </c>
      <c r="E110" s="61"/>
      <c r="F110" s="71" t="str" cm="1">
        <f t="array" ref="F110">IF(M110="","",IFERROR(_xlfn.TEXTJOIN(" • ",TRUE,_xlfn.UNIQUE(_xlfn._xlws.FILTER("⚠ "&amp;$T$30:$T$490,($R$30:$R$490&lt;&gt;"")*ISNUMBER(SEARCH(" "&amp;$R$30:$R$490&amp;" "," "&amp;M110&amp;" "))))),""))</f>
        <v/>
      </c>
      <c r="G110" s="72" t="str">
        <f t="shared" si="24"/>
        <v>huile d arachide</v>
      </c>
      <c r="H110" s="72" t="str">
        <f t="shared" si="25"/>
        <v>⚠ Arachides</v>
      </c>
      <c r="I110" s="72" t="str">
        <f t="shared" si="26"/>
        <v/>
      </c>
      <c r="J110" s="72" t="str">
        <f t="shared" si="19"/>
        <v/>
      </c>
      <c r="K110" s="72" t="str">
        <f t="shared" si="20"/>
        <v/>
      </c>
      <c r="L110" s="72" t="str">
        <f t="shared" si="27"/>
        <v/>
      </c>
      <c r="M110" s="72" t="str">
        <f t="shared" si="28"/>
        <v/>
      </c>
      <c r="N110" s="72" t="str">
        <f t="shared" si="29"/>
        <v>huile d arachide</v>
      </c>
      <c r="O110" s="72" t="str">
        <f t="shared" si="21"/>
        <v>huile d arachide</v>
      </c>
      <c r="P110" s="72" t="str">
        <f t="shared" si="22"/>
        <v>huile d arachide</v>
      </c>
      <c r="Q110" s="57" t="s">
        <v>157</v>
      </c>
      <c r="R110" s="58" t="str">
        <f t="shared" si="23"/>
        <v>huile d arachide</v>
      </c>
      <c r="S110" s="59" t="s">
        <v>69</v>
      </c>
      <c r="T110" s="60" t="s">
        <v>5</v>
      </c>
      <c r="U110" s="17" t="s">
        <v>6</v>
      </c>
      <c r="AC110" s="5">
        <v>1</v>
      </c>
    </row>
    <row r="111" spans="2:29" ht="21" customHeight="1" x14ac:dyDescent="0.25">
      <c r="B111" s="8"/>
      <c r="C111" s="54">
        <v>83</v>
      </c>
      <c r="D111" s="55" t="str">
        <f t="shared" si="30"/>
        <v/>
      </c>
      <c r="E111" s="61"/>
      <c r="F111" s="71" t="str" cm="1">
        <f t="array" ref="F111">IF(M111="","",IFERROR(_xlfn.TEXTJOIN(" • ",TRUE,_xlfn.UNIQUE(_xlfn._xlws.FILTER("⚠ "&amp;$T$30:$T$490,($R$30:$R$490&lt;&gt;"")*ISNUMBER(SEARCH(" "&amp;$R$30:$R$490&amp;" "," "&amp;M111&amp;" "))))),""))</f>
        <v/>
      </c>
      <c r="G111" s="72" t="str">
        <f t="shared" si="24"/>
        <v>peanut</v>
      </c>
      <c r="H111" s="72" t="str">
        <f t="shared" si="25"/>
        <v>⚠ Arachides</v>
      </c>
      <c r="I111" s="72" t="str">
        <f t="shared" si="26"/>
        <v/>
      </c>
      <c r="J111" s="72" t="str">
        <f t="shared" si="19"/>
        <v/>
      </c>
      <c r="K111" s="72" t="str">
        <f t="shared" si="20"/>
        <v/>
      </c>
      <c r="L111" s="72" t="str">
        <f t="shared" si="27"/>
        <v/>
      </c>
      <c r="M111" s="72" t="str">
        <f t="shared" si="28"/>
        <v/>
      </c>
      <c r="N111" s="72" t="str">
        <f t="shared" si="29"/>
        <v>peanut</v>
      </c>
      <c r="O111" s="72" t="str">
        <f t="shared" si="21"/>
        <v>peanut</v>
      </c>
      <c r="P111" s="72" t="str">
        <f t="shared" si="22"/>
        <v>peanut</v>
      </c>
      <c r="Q111" s="57" t="s">
        <v>158</v>
      </c>
      <c r="R111" s="58" t="str">
        <f t="shared" si="23"/>
        <v>peanut</v>
      </c>
      <c r="S111" s="59" t="s">
        <v>69</v>
      </c>
      <c r="T111" s="60" t="s">
        <v>5</v>
      </c>
      <c r="U111" s="17" t="s">
        <v>6</v>
      </c>
      <c r="AC111" s="5">
        <v>1</v>
      </c>
    </row>
    <row r="112" spans="2:29" ht="21" customHeight="1" x14ac:dyDescent="0.25">
      <c r="B112" s="8"/>
      <c r="C112" s="54">
        <v>84</v>
      </c>
      <c r="D112" s="55" t="str">
        <f t="shared" si="30"/>
        <v/>
      </c>
      <c r="E112" s="61"/>
      <c r="F112" s="71" t="str" cm="1">
        <f t="array" ref="F112">IF(M112="","",IFERROR(_xlfn.TEXTJOIN(" • ",TRUE,_xlfn.UNIQUE(_xlfn._xlws.FILTER("⚠ "&amp;$T$30:$T$490,($R$30:$R$490&lt;&gt;"")*ISNUMBER(SEARCH(" "&amp;$R$30:$R$490&amp;" "," "&amp;M112&amp;" "))))),""))</f>
        <v/>
      </c>
      <c r="G112" s="72" t="str">
        <f t="shared" si="24"/>
        <v>peanuts</v>
      </c>
      <c r="H112" s="72" t="str">
        <f t="shared" si="25"/>
        <v>⚠ Arachides</v>
      </c>
      <c r="I112" s="72" t="str">
        <f t="shared" si="26"/>
        <v/>
      </c>
      <c r="J112" s="72" t="str">
        <f t="shared" si="19"/>
        <v/>
      </c>
      <c r="K112" s="72" t="str">
        <f t="shared" si="20"/>
        <v/>
      </c>
      <c r="L112" s="72" t="str">
        <f t="shared" si="27"/>
        <v/>
      </c>
      <c r="M112" s="72" t="str">
        <f t="shared" si="28"/>
        <v/>
      </c>
      <c r="N112" s="72" t="str">
        <f t="shared" si="29"/>
        <v>peanuts</v>
      </c>
      <c r="O112" s="72" t="str">
        <f t="shared" si="21"/>
        <v>peanuts</v>
      </c>
      <c r="P112" s="72" t="str">
        <f t="shared" si="22"/>
        <v>peanuts</v>
      </c>
      <c r="Q112" s="57" t="s">
        <v>159</v>
      </c>
      <c r="R112" s="58" t="str">
        <f t="shared" si="23"/>
        <v>peanuts</v>
      </c>
      <c r="S112" s="59" t="s">
        <v>69</v>
      </c>
      <c r="T112" s="60" t="s">
        <v>5</v>
      </c>
      <c r="U112" s="17" t="s">
        <v>6</v>
      </c>
      <c r="AC112" s="5">
        <v>1</v>
      </c>
    </row>
    <row r="113" spans="2:29" ht="21" customHeight="1" x14ac:dyDescent="0.25">
      <c r="B113" s="8"/>
      <c r="C113" s="54">
        <v>85</v>
      </c>
      <c r="D113" s="55" t="str">
        <f t="shared" si="30"/>
        <v/>
      </c>
      <c r="E113" s="61"/>
      <c r="F113" s="71" t="str" cm="1">
        <f t="array" ref="F113">IF(M113="","",IFERROR(_xlfn.TEXTJOIN(" • ",TRUE,_xlfn.UNIQUE(_xlfn._xlws.FILTER("⚠ "&amp;$T$30:$T$490,($R$30:$R$490&lt;&gt;"")*ISNUMBER(SEARCH(" "&amp;$R$30:$R$490&amp;" "," "&amp;M113&amp;" "))))),""))</f>
        <v/>
      </c>
      <c r="G113" s="72" t="str">
        <f t="shared" si="24"/>
        <v>groundnut</v>
      </c>
      <c r="H113" s="72" t="str">
        <f t="shared" si="25"/>
        <v>⚠ Arachides</v>
      </c>
      <c r="I113" s="72" t="str">
        <f t="shared" si="26"/>
        <v/>
      </c>
      <c r="J113" s="72" t="str">
        <f t="shared" si="19"/>
        <v/>
      </c>
      <c r="K113" s="72" t="str">
        <f t="shared" si="20"/>
        <v/>
      </c>
      <c r="L113" s="72" t="str">
        <f t="shared" si="27"/>
        <v/>
      </c>
      <c r="M113" s="72" t="str">
        <f t="shared" si="28"/>
        <v/>
      </c>
      <c r="N113" s="72" t="str">
        <f t="shared" si="29"/>
        <v>groundnut</v>
      </c>
      <c r="O113" s="72" t="str">
        <f t="shared" si="21"/>
        <v>groundnut</v>
      </c>
      <c r="P113" s="72" t="str">
        <f t="shared" si="22"/>
        <v>groundnut</v>
      </c>
      <c r="Q113" s="57" t="s">
        <v>160</v>
      </c>
      <c r="R113" s="58" t="str">
        <f t="shared" si="23"/>
        <v>groundnut</v>
      </c>
      <c r="S113" s="59" t="s">
        <v>69</v>
      </c>
      <c r="T113" s="60" t="s">
        <v>5</v>
      </c>
      <c r="U113" s="17" t="s">
        <v>6</v>
      </c>
      <c r="AC113" s="5">
        <v>1</v>
      </c>
    </row>
    <row r="114" spans="2:29" ht="21" customHeight="1" x14ac:dyDescent="0.25">
      <c r="B114" s="8"/>
      <c r="C114" s="54">
        <v>86</v>
      </c>
      <c r="D114" s="55" t="str">
        <f t="shared" si="30"/>
        <v/>
      </c>
      <c r="E114" s="61"/>
      <c r="F114" s="71" t="str" cm="1">
        <f t="array" ref="F114">IF(M114="","",IFERROR(_xlfn.TEXTJOIN(" • ",TRUE,_xlfn.UNIQUE(_xlfn._xlws.FILTER("⚠ "&amp;$T$30:$T$490,($R$30:$R$490&lt;&gt;"")*ISNUMBER(SEARCH(" "&amp;$R$30:$R$490&amp;" "," "&amp;M114&amp;" "))))),""))</f>
        <v/>
      </c>
      <c r="G114" s="72" t="str">
        <f t="shared" si="24"/>
        <v>soja</v>
      </c>
      <c r="H114" s="72" t="str">
        <f t="shared" si="25"/>
        <v>⚠ Soja</v>
      </c>
      <c r="I114" s="72" t="str">
        <f t="shared" si="26"/>
        <v/>
      </c>
      <c r="J114" s="72" t="str">
        <f t="shared" si="19"/>
        <v/>
      </c>
      <c r="K114" s="72" t="str">
        <f t="shared" si="20"/>
        <v/>
      </c>
      <c r="L114" s="72" t="str">
        <f t="shared" si="27"/>
        <v/>
      </c>
      <c r="M114" s="72" t="str">
        <f t="shared" si="28"/>
        <v/>
      </c>
      <c r="N114" s="72" t="str">
        <f t="shared" si="29"/>
        <v>soja</v>
      </c>
      <c r="O114" s="72" t="str">
        <f t="shared" si="21"/>
        <v>soja</v>
      </c>
      <c r="P114" s="72" t="str">
        <f t="shared" si="22"/>
        <v>soja</v>
      </c>
      <c r="Q114" s="57" t="s">
        <v>161</v>
      </c>
      <c r="R114" s="58" t="str">
        <f t="shared" si="23"/>
        <v>soja</v>
      </c>
      <c r="S114" s="59" t="s">
        <v>69</v>
      </c>
      <c r="T114" s="60" t="s">
        <v>34</v>
      </c>
      <c r="U114" s="41" t="s">
        <v>35</v>
      </c>
      <c r="AC114" s="5">
        <v>1</v>
      </c>
    </row>
    <row r="115" spans="2:29" ht="21" customHeight="1" x14ac:dyDescent="0.25">
      <c r="B115" s="8"/>
      <c r="C115" s="54">
        <v>87</v>
      </c>
      <c r="D115" s="55" t="str">
        <f t="shared" si="30"/>
        <v/>
      </c>
      <c r="E115" s="61"/>
      <c r="F115" s="71" t="str" cm="1">
        <f t="array" ref="F115">IF(M115="","",IFERROR(_xlfn.TEXTJOIN(" • ",TRUE,_xlfn.UNIQUE(_xlfn._xlws.FILTER("⚠ "&amp;$T$30:$T$490,($R$30:$R$490&lt;&gt;"")*ISNUMBER(SEARCH(" "&amp;$R$30:$R$490&amp;" "," "&amp;M115&amp;" "))))),""))</f>
        <v/>
      </c>
      <c r="G115" s="72" t="str">
        <f t="shared" si="24"/>
        <v>tofu</v>
      </c>
      <c r="H115" s="72" t="str">
        <f t="shared" si="25"/>
        <v>⚠ Soja</v>
      </c>
      <c r="I115" s="72" t="str">
        <f t="shared" si="26"/>
        <v/>
      </c>
      <c r="J115" s="72" t="str">
        <f t="shared" si="19"/>
        <v/>
      </c>
      <c r="K115" s="72" t="str">
        <f t="shared" si="20"/>
        <v/>
      </c>
      <c r="L115" s="72" t="str">
        <f t="shared" si="27"/>
        <v/>
      </c>
      <c r="M115" s="72" t="str">
        <f t="shared" si="28"/>
        <v/>
      </c>
      <c r="N115" s="72" t="str">
        <f t="shared" si="29"/>
        <v>tofu</v>
      </c>
      <c r="O115" s="72" t="str">
        <f t="shared" si="21"/>
        <v>tofu</v>
      </c>
      <c r="P115" s="72" t="str">
        <f t="shared" si="22"/>
        <v>tofu</v>
      </c>
      <c r="Q115" s="57" t="s">
        <v>162</v>
      </c>
      <c r="R115" s="58" t="str">
        <f t="shared" si="23"/>
        <v>tofu</v>
      </c>
      <c r="S115" s="59" t="s">
        <v>69</v>
      </c>
      <c r="T115" s="60" t="s">
        <v>34</v>
      </c>
      <c r="U115" s="41" t="s">
        <v>35</v>
      </c>
      <c r="AC115" s="5">
        <v>1</v>
      </c>
    </row>
    <row r="116" spans="2:29" ht="21" customHeight="1" x14ac:dyDescent="0.25">
      <c r="B116" s="8"/>
      <c r="C116" s="54">
        <v>88</v>
      </c>
      <c r="D116" s="55" t="str">
        <f t="shared" si="30"/>
        <v/>
      </c>
      <c r="E116" s="61"/>
      <c r="F116" s="71" t="str" cm="1">
        <f t="array" ref="F116">IF(M116="","",IFERROR(_xlfn.TEXTJOIN(" • ",TRUE,_xlfn.UNIQUE(_xlfn._xlws.FILTER("⚠ "&amp;$T$30:$T$490,($R$30:$R$490&lt;&gt;"")*ISNUMBER(SEARCH(" "&amp;$R$30:$R$490&amp;" "," "&amp;M116&amp;" "))))),""))</f>
        <v/>
      </c>
      <c r="G116" s="72" t="str">
        <f t="shared" si="24"/>
        <v>tempeh</v>
      </c>
      <c r="H116" s="72" t="str">
        <f t="shared" si="25"/>
        <v>⚠ Soja</v>
      </c>
      <c r="I116" s="72" t="str">
        <f t="shared" si="26"/>
        <v/>
      </c>
      <c r="J116" s="72" t="str">
        <f t="shared" si="19"/>
        <v/>
      </c>
      <c r="K116" s="72" t="str">
        <f t="shared" si="20"/>
        <v/>
      </c>
      <c r="L116" s="72" t="str">
        <f t="shared" si="27"/>
        <v/>
      </c>
      <c r="M116" s="72" t="str">
        <f t="shared" si="28"/>
        <v/>
      </c>
      <c r="N116" s="72" t="str">
        <f t="shared" si="29"/>
        <v>tempeh</v>
      </c>
      <c r="O116" s="72" t="str">
        <f t="shared" si="21"/>
        <v>tempeh</v>
      </c>
      <c r="P116" s="72" t="str">
        <f t="shared" si="22"/>
        <v>tempeh</v>
      </c>
      <c r="Q116" s="57" t="s">
        <v>163</v>
      </c>
      <c r="R116" s="58" t="str">
        <f t="shared" si="23"/>
        <v>tempeh</v>
      </c>
      <c r="S116" s="59" t="s">
        <v>69</v>
      </c>
      <c r="T116" s="60" t="s">
        <v>34</v>
      </c>
      <c r="U116" s="41" t="s">
        <v>35</v>
      </c>
      <c r="AC116" s="5">
        <v>1</v>
      </c>
    </row>
    <row r="117" spans="2:29" ht="21" customHeight="1" x14ac:dyDescent="0.25">
      <c r="B117" s="8"/>
      <c r="C117" s="54">
        <v>89</v>
      </c>
      <c r="D117" s="55" t="str">
        <f t="shared" si="30"/>
        <v/>
      </c>
      <c r="E117" s="61"/>
      <c r="F117" s="71" t="str" cm="1">
        <f t="array" ref="F117">IF(M117="","",IFERROR(_xlfn.TEXTJOIN(" • ",TRUE,_xlfn.UNIQUE(_xlfn._xlws.FILTER("⚠ "&amp;$T$30:$T$490,($R$30:$R$490&lt;&gt;"")*ISNUMBER(SEARCH(" "&amp;$R$30:$R$490&amp;" "," "&amp;M117&amp;" "))))),""))</f>
        <v/>
      </c>
      <c r="G117" s="72" t="str">
        <f t="shared" si="24"/>
        <v>miso</v>
      </c>
      <c r="H117" s="72" t="str">
        <f t="shared" si="25"/>
        <v>⚠ Soja</v>
      </c>
      <c r="I117" s="72" t="str">
        <f t="shared" si="26"/>
        <v/>
      </c>
      <c r="J117" s="72" t="str">
        <f t="shared" si="19"/>
        <v/>
      </c>
      <c r="K117" s="72" t="str">
        <f t="shared" si="20"/>
        <v/>
      </c>
      <c r="L117" s="72" t="str">
        <f t="shared" si="27"/>
        <v/>
      </c>
      <c r="M117" s="72" t="str">
        <f t="shared" si="28"/>
        <v/>
      </c>
      <c r="N117" s="72" t="str">
        <f t="shared" si="29"/>
        <v>miso</v>
      </c>
      <c r="O117" s="72" t="str">
        <f t="shared" si="21"/>
        <v>miso</v>
      </c>
      <c r="P117" s="72" t="str">
        <f t="shared" si="22"/>
        <v>miso</v>
      </c>
      <c r="Q117" s="57" t="s">
        <v>164</v>
      </c>
      <c r="R117" s="58" t="str">
        <f t="shared" si="23"/>
        <v>miso</v>
      </c>
      <c r="S117" s="59" t="s">
        <v>69</v>
      </c>
      <c r="T117" s="60" t="s">
        <v>34</v>
      </c>
      <c r="U117" s="41" t="s">
        <v>35</v>
      </c>
      <c r="AC117" s="5">
        <v>1</v>
      </c>
    </row>
    <row r="118" spans="2:29" ht="21" customHeight="1" x14ac:dyDescent="0.25">
      <c r="B118" s="8"/>
      <c r="C118" s="54">
        <v>90</v>
      </c>
      <c r="D118" s="55" t="str">
        <f t="shared" si="30"/>
        <v/>
      </c>
      <c r="E118" s="61"/>
      <c r="F118" s="71" t="str" cm="1">
        <f t="array" ref="F118">IF(M118="","",IFERROR(_xlfn.TEXTJOIN(" • ",TRUE,_xlfn.UNIQUE(_xlfn._xlws.FILTER("⚠ "&amp;$T$30:$T$490,($R$30:$R$490&lt;&gt;"")*ISNUMBER(SEARCH(" "&amp;$R$30:$R$490&amp;" "," "&amp;M118&amp;" "))))),""))</f>
        <v/>
      </c>
      <c r="G118" s="72" t="str">
        <f t="shared" si="24"/>
        <v>edamame</v>
      </c>
      <c r="H118" s="72" t="str">
        <f t="shared" si="25"/>
        <v>⚠ Soja</v>
      </c>
      <c r="I118" s="72" t="str">
        <f t="shared" si="26"/>
        <v/>
      </c>
      <c r="J118" s="72" t="str">
        <f t="shared" si="19"/>
        <v/>
      </c>
      <c r="K118" s="72" t="str">
        <f t="shared" si="20"/>
        <v/>
      </c>
      <c r="L118" s="72" t="str">
        <f t="shared" si="27"/>
        <v/>
      </c>
      <c r="M118" s="72" t="str">
        <f t="shared" si="28"/>
        <v/>
      </c>
      <c r="N118" s="72" t="str">
        <f t="shared" si="29"/>
        <v>edamame</v>
      </c>
      <c r="O118" s="72" t="str">
        <f t="shared" si="21"/>
        <v>edamame</v>
      </c>
      <c r="P118" s="72" t="str">
        <f t="shared" si="22"/>
        <v>edamame</v>
      </c>
      <c r="Q118" s="57" t="s">
        <v>165</v>
      </c>
      <c r="R118" s="58" t="str">
        <f t="shared" si="23"/>
        <v>edamame</v>
      </c>
      <c r="S118" s="59" t="s">
        <v>69</v>
      </c>
      <c r="T118" s="60" t="s">
        <v>34</v>
      </c>
      <c r="U118" s="41" t="s">
        <v>35</v>
      </c>
      <c r="AC118" s="5">
        <v>1</v>
      </c>
    </row>
    <row r="119" spans="2:29" ht="21" customHeight="1" x14ac:dyDescent="0.25">
      <c r="B119" s="8"/>
      <c r="C119" s="54">
        <v>91</v>
      </c>
      <c r="D119" s="55" t="str">
        <f t="shared" si="30"/>
        <v/>
      </c>
      <c r="E119" s="61"/>
      <c r="F119" s="71" t="str" cm="1">
        <f t="array" ref="F119">IF(M119="","",IFERROR(_xlfn.TEXTJOIN(" • ",TRUE,_xlfn.UNIQUE(_xlfn._xlws.FILTER("⚠ "&amp;$T$30:$T$490,($R$30:$R$490&lt;&gt;"")*ISNUMBER(SEARCH(" "&amp;$R$30:$R$490&amp;" "," "&amp;M119&amp;" "))))),""))</f>
        <v/>
      </c>
      <c r="G119" s="72" t="str">
        <f t="shared" si="24"/>
        <v>sauce soja</v>
      </c>
      <c r="H119" s="72" t="str">
        <f t="shared" si="25"/>
        <v>⚠ Soja</v>
      </c>
      <c r="I119" s="72" t="str">
        <f t="shared" si="26"/>
        <v/>
      </c>
      <c r="J119" s="72" t="str">
        <f t="shared" si="19"/>
        <v/>
      </c>
      <c r="K119" s="72" t="str">
        <f t="shared" si="20"/>
        <v/>
      </c>
      <c r="L119" s="72" t="str">
        <f t="shared" si="27"/>
        <v/>
      </c>
      <c r="M119" s="72" t="str">
        <f t="shared" si="28"/>
        <v/>
      </c>
      <c r="N119" s="72" t="str">
        <f t="shared" si="29"/>
        <v>sauce soja</v>
      </c>
      <c r="O119" s="72" t="str">
        <f t="shared" si="21"/>
        <v>sauce soja</v>
      </c>
      <c r="P119" s="72" t="str">
        <f t="shared" si="22"/>
        <v>sauce soja</v>
      </c>
      <c r="Q119" s="57" t="s">
        <v>166</v>
      </c>
      <c r="R119" s="58" t="str">
        <f t="shared" si="23"/>
        <v>sauce soja</v>
      </c>
      <c r="S119" s="59" t="s">
        <v>69</v>
      </c>
      <c r="T119" s="60" t="s">
        <v>34</v>
      </c>
      <c r="U119" s="41" t="s">
        <v>35</v>
      </c>
      <c r="AC119" s="5">
        <v>1</v>
      </c>
    </row>
    <row r="120" spans="2:29" ht="21" customHeight="1" x14ac:dyDescent="0.25">
      <c r="B120" s="8"/>
      <c r="C120" s="54">
        <v>92</v>
      </c>
      <c r="D120" s="55" t="str">
        <f t="shared" si="30"/>
        <v/>
      </c>
      <c r="E120" s="61"/>
      <c r="F120" s="71" t="str" cm="1">
        <f t="array" ref="F120">IF(M120="","",IFERROR(_xlfn.TEXTJOIN(" • ",TRUE,_xlfn.UNIQUE(_xlfn._xlws.FILTER("⚠ "&amp;$T$30:$T$490,($R$30:$R$490&lt;&gt;"")*ISNUMBER(SEARCH(" "&amp;$R$30:$R$490&amp;" "," "&amp;M120&amp;" "))))),""))</f>
        <v/>
      </c>
      <c r="G120" s="72" t="str">
        <f t="shared" si="24"/>
        <v>shoyu</v>
      </c>
      <c r="H120" s="72" t="str">
        <f t="shared" si="25"/>
        <v>⚠ Soja</v>
      </c>
      <c r="I120" s="72" t="str">
        <f t="shared" si="26"/>
        <v/>
      </c>
      <c r="J120" s="72" t="str">
        <f t="shared" si="19"/>
        <v/>
      </c>
      <c r="K120" s="72" t="str">
        <f t="shared" si="20"/>
        <v/>
      </c>
      <c r="L120" s="72" t="str">
        <f t="shared" si="27"/>
        <v/>
      </c>
      <c r="M120" s="72" t="str">
        <f t="shared" si="28"/>
        <v/>
      </c>
      <c r="N120" s="72" t="str">
        <f t="shared" si="29"/>
        <v>shoyu</v>
      </c>
      <c r="O120" s="72" t="str">
        <f t="shared" si="21"/>
        <v>shoyu</v>
      </c>
      <c r="P120" s="72" t="str">
        <f t="shared" si="22"/>
        <v>shoyu</v>
      </c>
      <c r="Q120" s="57" t="s">
        <v>167</v>
      </c>
      <c r="R120" s="58" t="str">
        <f t="shared" si="23"/>
        <v>shoyu</v>
      </c>
      <c r="S120" s="59" t="s">
        <v>69</v>
      </c>
      <c r="T120" s="60" t="s">
        <v>34</v>
      </c>
      <c r="U120" s="41" t="s">
        <v>35</v>
      </c>
      <c r="AC120" s="5">
        <v>1</v>
      </c>
    </row>
    <row r="121" spans="2:29" ht="21" customHeight="1" x14ac:dyDescent="0.25">
      <c r="B121" s="8"/>
      <c r="C121" s="54">
        <v>93</v>
      </c>
      <c r="D121" s="55" t="str">
        <f t="shared" si="30"/>
        <v/>
      </c>
      <c r="E121" s="61"/>
      <c r="F121" s="71" t="str" cm="1">
        <f t="array" ref="F121">IF(M121="","",IFERROR(_xlfn.TEXTJOIN(" • ",TRUE,_xlfn.UNIQUE(_xlfn._xlws.FILTER("⚠ "&amp;$T$30:$T$490,($R$30:$R$490&lt;&gt;"")*ISNUMBER(SEARCH(" "&amp;$R$30:$R$490&amp;" "," "&amp;M121&amp;" "))))),""))</f>
        <v/>
      </c>
      <c r="G121" s="72" t="str">
        <f t="shared" si="24"/>
        <v>tamari</v>
      </c>
      <c r="H121" s="72" t="str">
        <f t="shared" si="25"/>
        <v>⚠ Soja</v>
      </c>
      <c r="I121" s="72" t="str">
        <f t="shared" si="26"/>
        <v/>
      </c>
      <c r="J121" s="72" t="str">
        <f t="shared" si="19"/>
        <v/>
      </c>
      <c r="K121" s="72" t="str">
        <f t="shared" si="20"/>
        <v/>
      </c>
      <c r="L121" s="72" t="str">
        <f t="shared" si="27"/>
        <v/>
      </c>
      <c r="M121" s="72" t="str">
        <f t="shared" si="28"/>
        <v/>
      </c>
      <c r="N121" s="72" t="str">
        <f t="shared" si="29"/>
        <v>tamari</v>
      </c>
      <c r="O121" s="72" t="str">
        <f t="shared" si="21"/>
        <v>tamari</v>
      </c>
      <c r="P121" s="72" t="str">
        <f t="shared" si="22"/>
        <v>tamari</v>
      </c>
      <c r="Q121" s="57" t="s">
        <v>168</v>
      </c>
      <c r="R121" s="58" t="str">
        <f t="shared" si="23"/>
        <v>tamari</v>
      </c>
      <c r="S121" s="59" t="s">
        <v>69</v>
      </c>
      <c r="T121" s="60" t="s">
        <v>34</v>
      </c>
      <c r="U121" s="41" t="s">
        <v>35</v>
      </c>
      <c r="AC121" s="5">
        <v>1</v>
      </c>
    </row>
    <row r="122" spans="2:29" ht="21" customHeight="1" x14ac:dyDescent="0.25">
      <c r="B122" s="8"/>
      <c r="C122" s="54">
        <v>94</v>
      </c>
      <c r="D122" s="55" t="str">
        <f t="shared" si="30"/>
        <v/>
      </c>
      <c r="E122" s="61"/>
      <c r="F122" s="71" t="str" cm="1">
        <f t="array" ref="F122">IF(M122="","",IFERROR(_xlfn.TEXTJOIN(" • ",TRUE,_xlfn.UNIQUE(_xlfn._xlws.FILTER("⚠ "&amp;$T$30:$T$490,($R$30:$R$490&lt;&gt;"")*ISNUMBER(SEARCH(" "&amp;$R$30:$R$490&amp;" "," "&amp;M122&amp;" "))))),""))</f>
        <v/>
      </c>
      <c r="G122" s="72" t="str">
        <f t="shared" si="24"/>
        <v>lecithine de soja</v>
      </c>
      <c r="H122" s="72" t="str">
        <f t="shared" si="25"/>
        <v>⚠ Soja</v>
      </c>
      <c r="I122" s="72" t="str">
        <f t="shared" si="26"/>
        <v/>
      </c>
      <c r="J122" s="72" t="str">
        <f t="shared" si="19"/>
        <v/>
      </c>
      <c r="K122" s="72" t="str">
        <f t="shared" si="20"/>
        <v/>
      </c>
      <c r="L122" s="72" t="str">
        <f t="shared" si="27"/>
        <v/>
      </c>
      <c r="M122" s="72" t="str">
        <f t="shared" si="28"/>
        <v/>
      </c>
      <c r="N122" s="72" t="str">
        <f t="shared" si="29"/>
        <v>lecithine de soja</v>
      </c>
      <c r="O122" s="72" t="str">
        <f t="shared" si="21"/>
        <v>lecithine de soja</v>
      </c>
      <c r="P122" s="72" t="str">
        <f t="shared" si="22"/>
        <v>lecithine de soja</v>
      </c>
      <c r="Q122" s="57" t="s">
        <v>169</v>
      </c>
      <c r="R122" s="58" t="str">
        <f t="shared" si="23"/>
        <v>lecithine de soja</v>
      </c>
      <c r="S122" s="59" t="s">
        <v>69</v>
      </c>
      <c r="T122" s="60" t="s">
        <v>34</v>
      </c>
      <c r="U122" s="41" t="s">
        <v>35</v>
      </c>
      <c r="AC122" s="5">
        <v>1</v>
      </c>
    </row>
    <row r="123" spans="2:29" ht="21" customHeight="1" x14ac:dyDescent="0.25">
      <c r="B123" s="8"/>
      <c r="C123" s="54">
        <v>95</v>
      </c>
      <c r="D123" s="55" t="str">
        <f t="shared" si="30"/>
        <v/>
      </c>
      <c r="E123" s="61"/>
      <c r="F123" s="71" t="str" cm="1">
        <f t="array" ref="F123">IF(M123="","",IFERROR(_xlfn.TEXTJOIN(" • ",TRUE,_xlfn.UNIQUE(_xlfn._xlws.FILTER("⚠ "&amp;$T$30:$T$490,($R$30:$R$490&lt;&gt;"")*ISNUMBER(SEARCH(" "&amp;$R$30:$R$490&amp;" "," "&amp;M123&amp;" "))))),""))</f>
        <v/>
      </c>
      <c r="G123" s="72" t="str">
        <f t="shared" si="24"/>
        <v>proteine de soja</v>
      </c>
      <c r="H123" s="72" t="str">
        <f t="shared" si="25"/>
        <v>⚠ Soja</v>
      </c>
      <c r="I123" s="72" t="str">
        <f t="shared" si="26"/>
        <v/>
      </c>
      <c r="J123" s="72" t="str">
        <f t="shared" si="19"/>
        <v/>
      </c>
      <c r="K123" s="72" t="str">
        <f t="shared" si="20"/>
        <v/>
      </c>
      <c r="L123" s="72" t="str">
        <f t="shared" si="27"/>
        <v/>
      </c>
      <c r="M123" s="72" t="str">
        <f t="shared" si="28"/>
        <v/>
      </c>
      <c r="N123" s="72" t="str">
        <f t="shared" si="29"/>
        <v>proteine de soja</v>
      </c>
      <c r="O123" s="72" t="str">
        <f t="shared" si="21"/>
        <v>proteine de soja</v>
      </c>
      <c r="P123" s="72" t="str">
        <f t="shared" si="22"/>
        <v>proteine de soja</v>
      </c>
      <c r="Q123" s="57" t="s">
        <v>170</v>
      </c>
      <c r="R123" s="58" t="str">
        <f t="shared" si="23"/>
        <v>proteine de soja</v>
      </c>
      <c r="S123" s="59" t="s">
        <v>69</v>
      </c>
      <c r="T123" s="60" t="s">
        <v>34</v>
      </c>
      <c r="U123" s="41" t="s">
        <v>35</v>
      </c>
      <c r="AC123" s="5">
        <v>1</v>
      </c>
    </row>
    <row r="124" spans="2:29" ht="21" customHeight="1" x14ac:dyDescent="0.25">
      <c r="B124" s="8"/>
      <c r="C124" s="54">
        <v>96</v>
      </c>
      <c r="D124" s="55" t="str">
        <f t="shared" si="30"/>
        <v/>
      </c>
      <c r="E124" s="61"/>
      <c r="F124" s="71" t="str" cm="1">
        <f t="array" ref="F124">IF(M124="","",IFERROR(_xlfn.TEXTJOIN(" • ",TRUE,_xlfn.UNIQUE(_xlfn._xlws.FILTER("⚠ "&amp;$T$30:$T$490,($R$30:$R$490&lt;&gt;"")*ISNUMBER(SEARCH(" "&amp;$R$30:$R$490&amp;" "," "&amp;M124&amp;" "))))),""))</f>
        <v/>
      </c>
      <c r="G124" s="72" t="str">
        <f t="shared" si="24"/>
        <v>soy</v>
      </c>
      <c r="H124" s="72" t="str">
        <f t="shared" si="25"/>
        <v>⚠ Soja</v>
      </c>
      <c r="I124" s="72" t="str">
        <f t="shared" si="26"/>
        <v/>
      </c>
      <c r="J124" s="72" t="str">
        <f t="shared" si="19"/>
        <v/>
      </c>
      <c r="K124" s="72" t="str">
        <f t="shared" si="20"/>
        <v/>
      </c>
      <c r="L124" s="72" t="str">
        <f t="shared" si="27"/>
        <v/>
      </c>
      <c r="M124" s="72" t="str">
        <f t="shared" si="28"/>
        <v/>
      </c>
      <c r="N124" s="72" t="str">
        <f t="shared" si="29"/>
        <v>soy</v>
      </c>
      <c r="O124" s="72" t="str">
        <f t="shared" si="21"/>
        <v>soy</v>
      </c>
      <c r="P124" s="72" t="str">
        <f t="shared" si="22"/>
        <v>soy</v>
      </c>
      <c r="Q124" s="57" t="s">
        <v>171</v>
      </c>
      <c r="R124" s="58" t="str">
        <f t="shared" si="23"/>
        <v>soy</v>
      </c>
      <c r="S124" s="59" t="s">
        <v>69</v>
      </c>
      <c r="T124" s="60" t="s">
        <v>34</v>
      </c>
      <c r="U124" s="41" t="s">
        <v>35</v>
      </c>
      <c r="AC124" s="5">
        <v>1</v>
      </c>
    </row>
    <row r="125" spans="2:29" ht="21" customHeight="1" x14ac:dyDescent="0.25">
      <c r="B125" s="8"/>
      <c r="C125" s="54">
        <v>97</v>
      </c>
      <c r="D125" s="55" t="str">
        <f t="shared" si="30"/>
        <v/>
      </c>
      <c r="E125" s="61"/>
      <c r="F125" s="71" t="str" cm="1">
        <f t="array" ref="F125">IF(M125="","",IFERROR(_xlfn.TEXTJOIN(" • ",TRUE,_xlfn.UNIQUE(_xlfn._xlws.FILTER("⚠ "&amp;$T$30:$T$490,($R$30:$R$490&lt;&gt;"")*ISNUMBER(SEARCH(" "&amp;$R$30:$R$490&amp;" "," "&amp;M125&amp;" "))))),""))</f>
        <v/>
      </c>
      <c r="G125" s="72" t="str">
        <f t="shared" si="24"/>
        <v>soya</v>
      </c>
      <c r="H125" s="72" t="str">
        <f t="shared" si="25"/>
        <v>⚠ Soja</v>
      </c>
      <c r="I125" s="72" t="str">
        <f t="shared" si="26"/>
        <v/>
      </c>
      <c r="J125" s="72" t="str">
        <f t="shared" si="19"/>
        <v/>
      </c>
      <c r="K125" s="72" t="str">
        <f t="shared" si="20"/>
        <v/>
      </c>
      <c r="L125" s="72" t="str">
        <f t="shared" si="27"/>
        <v/>
      </c>
      <c r="M125" s="72" t="str">
        <f t="shared" si="28"/>
        <v/>
      </c>
      <c r="N125" s="72" t="str">
        <f t="shared" si="29"/>
        <v>soya</v>
      </c>
      <c r="O125" s="72" t="str">
        <f t="shared" si="21"/>
        <v>soya</v>
      </c>
      <c r="P125" s="72" t="str">
        <f t="shared" si="22"/>
        <v>soya</v>
      </c>
      <c r="Q125" s="57" t="s">
        <v>172</v>
      </c>
      <c r="R125" s="58" t="str">
        <f t="shared" si="23"/>
        <v>soya</v>
      </c>
      <c r="S125" s="59" t="s">
        <v>69</v>
      </c>
      <c r="T125" s="60" t="s">
        <v>34</v>
      </c>
      <c r="U125" s="41" t="s">
        <v>35</v>
      </c>
      <c r="AC125" s="5">
        <v>1</v>
      </c>
    </row>
    <row r="126" spans="2:29" ht="21" customHeight="1" x14ac:dyDescent="0.25">
      <c r="B126" s="8"/>
      <c r="C126" s="54">
        <v>98</v>
      </c>
      <c r="D126" s="55" t="str">
        <f t="shared" si="30"/>
        <v/>
      </c>
      <c r="E126" s="61"/>
      <c r="F126" s="71" t="str" cm="1">
        <f t="array" ref="F126">IF(M126="","",IFERROR(_xlfn.TEXTJOIN(" • ",TRUE,_xlfn.UNIQUE(_xlfn._xlws.FILTER("⚠ "&amp;$T$30:$T$490,($R$30:$R$490&lt;&gt;"")*ISNUMBER(SEARCH(" "&amp;$R$30:$R$490&amp;" "," "&amp;M126&amp;" "))))),""))</f>
        <v/>
      </c>
      <c r="G126" s="72" t="str">
        <f t="shared" si="24"/>
        <v>soybean</v>
      </c>
      <c r="H126" s="72" t="str">
        <f t="shared" si="25"/>
        <v>⚠ Soja</v>
      </c>
      <c r="I126" s="72" t="str">
        <f t="shared" si="26"/>
        <v/>
      </c>
      <c r="J126" s="72" t="str">
        <f t="shared" si="19"/>
        <v/>
      </c>
      <c r="K126" s="72" t="str">
        <f t="shared" si="20"/>
        <v/>
      </c>
      <c r="L126" s="72" t="str">
        <f t="shared" si="27"/>
        <v/>
      </c>
      <c r="M126" s="72" t="str">
        <f t="shared" si="28"/>
        <v/>
      </c>
      <c r="N126" s="72" t="str">
        <f t="shared" si="29"/>
        <v>soybean</v>
      </c>
      <c r="O126" s="72" t="str">
        <f t="shared" si="21"/>
        <v>soybean</v>
      </c>
      <c r="P126" s="72" t="str">
        <f t="shared" si="22"/>
        <v>soybean</v>
      </c>
      <c r="Q126" s="57" t="s">
        <v>173</v>
      </c>
      <c r="R126" s="58" t="str">
        <f t="shared" si="23"/>
        <v>soybean</v>
      </c>
      <c r="S126" s="59" t="s">
        <v>69</v>
      </c>
      <c r="T126" s="60" t="s">
        <v>34</v>
      </c>
      <c r="U126" s="41" t="s">
        <v>35</v>
      </c>
      <c r="AC126" s="5">
        <v>1</v>
      </c>
    </row>
    <row r="127" spans="2:29" ht="21" customHeight="1" x14ac:dyDescent="0.25">
      <c r="B127" s="8"/>
      <c r="C127" s="54">
        <v>99</v>
      </c>
      <c r="D127" s="55" t="str">
        <f t="shared" si="30"/>
        <v/>
      </c>
      <c r="E127" s="61"/>
      <c r="F127" s="71" t="str" cm="1">
        <f t="array" ref="F127">IF(M127="","",IFERROR(_xlfn.TEXTJOIN(" • ",TRUE,_xlfn.UNIQUE(_xlfn._xlws.FILTER("⚠ "&amp;$T$30:$T$490,($R$30:$R$490&lt;&gt;"")*ISNUMBER(SEARCH(" "&amp;$R$30:$R$490&amp;" "," "&amp;M127&amp;" "))))),""))</f>
        <v/>
      </c>
      <c r="G127" s="72" t="str">
        <f t="shared" si="24"/>
        <v>lait</v>
      </c>
      <c r="H127" s="72" t="str">
        <f t="shared" si="25"/>
        <v>⚠ Lait</v>
      </c>
      <c r="I127" s="72" t="str">
        <f t="shared" si="26"/>
        <v/>
      </c>
      <c r="J127" s="72" t="str">
        <f t="shared" si="19"/>
        <v/>
      </c>
      <c r="K127" s="72" t="str">
        <f t="shared" si="20"/>
        <v/>
      </c>
      <c r="L127" s="72" t="str">
        <f t="shared" si="27"/>
        <v/>
      </c>
      <c r="M127" s="72" t="str">
        <f t="shared" si="28"/>
        <v/>
      </c>
      <c r="N127" s="72" t="str">
        <f t="shared" si="29"/>
        <v>lait</v>
      </c>
      <c r="O127" s="72" t="str">
        <f t="shared" si="21"/>
        <v>lait</v>
      </c>
      <c r="P127" s="72" t="str">
        <f t="shared" si="22"/>
        <v>lait</v>
      </c>
      <c r="Q127" s="57" t="s">
        <v>174</v>
      </c>
      <c r="R127" s="58" t="str">
        <f t="shared" si="23"/>
        <v>lait</v>
      </c>
      <c r="S127" s="59" t="s">
        <v>69</v>
      </c>
      <c r="T127" s="60" t="s">
        <v>32</v>
      </c>
      <c r="U127" s="39" t="s">
        <v>33</v>
      </c>
      <c r="AC127" s="5">
        <v>1</v>
      </c>
    </row>
    <row r="128" spans="2:29" ht="21" customHeight="1" x14ac:dyDescent="0.25">
      <c r="B128" s="8"/>
      <c r="C128" s="54">
        <v>100</v>
      </c>
      <c r="D128" s="55" t="str">
        <f t="shared" si="30"/>
        <v/>
      </c>
      <c r="E128" s="61"/>
      <c r="F128" s="71" t="str" cm="1">
        <f t="array" ref="F128">IF(M128="","",IFERROR(_xlfn.TEXTJOIN(" • ",TRUE,_xlfn.UNIQUE(_xlfn._xlws.FILTER("⚠ "&amp;$T$30:$T$490,($R$30:$R$490&lt;&gt;"")*ISNUMBER(SEARCH(" "&amp;$R$30:$R$490&amp;" "," "&amp;M128&amp;" "))))),""))</f>
        <v/>
      </c>
      <c r="G128" s="72" t="str">
        <f t="shared" si="24"/>
        <v>beurre</v>
      </c>
      <c r="H128" s="72" t="str">
        <f t="shared" si="25"/>
        <v>⚠ Lait</v>
      </c>
      <c r="I128" s="72" t="str">
        <f t="shared" si="26"/>
        <v/>
      </c>
      <c r="J128" s="72" t="str">
        <f t="shared" si="19"/>
        <v/>
      </c>
      <c r="K128" s="72" t="str">
        <f t="shared" si="20"/>
        <v/>
      </c>
      <c r="L128" s="72" t="str">
        <f t="shared" si="27"/>
        <v/>
      </c>
      <c r="M128" s="72" t="str">
        <f t="shared" si="28"/>
        <v/>
      </c>
      <c r="N128" s="72" t="str">
        <f t="shared" si="29"/>
        <v>beurre</v>
      </c>
      <c r="O128" s="72" t="str">
        <f t="shared" si="21"/>
        <v>beurre</v>
      </c>
      <c r="P128" s="72" t="str">
        <f t="shared" si="22"/>
        <v>beurre</v>
      </c>
      <c r="Q128" s="57" t="s">
        <v>175</v>
      </c>
      <c r="R128" s="58" t="str">
        <f t="shared" si="23"/>
        <v>beurre</v>
      </c>
      <c r="S128" s="59" t="s">
        <v>69</v>
      </c>
      <c r="T128" s="60" t="s">
        <v>32</v>
      </c>
      <c r="U128" s="39" t="s">
        <v>33</v>
      </c>
      <c r="AC128" s="5">
        <v>1</v>
      </c>
    </row>
    <row r="129" spans="2:29" ht="21" customHeight="1" x14ac:dyDescent="0.25">
      <c r="B129" s="8"/>
      <c r="C129" s="54">
        <v>101</v>
      </c>
      <c r="D129" s="55" t="str">
        <f t="shared" si="30"/>
        <v/>
      </c>
      <c r="E129" s="61"/>
      <c r="F129" s="71" t="str" cm="1">
        <f t="array" ref="F129">IF(M129="","",IFERROR(_xlfn.TEXTJOIN(" • ",TRUE,_xlfn.UNIQUE(_xlfn._xlws.FILTER("⚠ "&amp;$T$30:$T$490,($R$30:$R$490&lt;&gt;"")*ISNUMBER(SEARCH(" "&amp;$R$30:$R$490&amp;" "," "&amp;M129&amp;" "))))),""))</f>
        <v/>
      </c>
      <c r="G129" s="72" t="str">
        <f t="shared" si="24"/>
        <v>creme</v>
      </c>
      <c r="H129" s="72" t="str">
        <f t="shared" si="25"/>
        <v>⚠ Lait</v>
      </c>
      <c r="I129" s="72" t="str">
        <f t="shared" si="26"/>
        <v/>
      </c>
      <c r="J129" s="72" t="str">
        <f t="shared" si="19"/>
        <v/>
      </c>
      <c r="K129" s="72" t="str">
        <f t="shared" si="20"/>
        <v/>
      </c>
      <c r="L129" s="72" t="str">
        <f t="shared" si="27"/>
        <v/>
      </c>
      <c r="M129" s="72" t="str">
        <f t="shared" si="28"/>
        <v/>
      </c>
      <c r="N129" s="72" t="str">
        <f t="shared" si="29"/>
        <v>creme</v>
      </c>
      <c r="O129" s="72" t="str">
        <f t="shared" si="21"/>
        <v>creme</v>
      </c>
      <c r="P129" s="72" t="str">
        <f t="shared" si="22"/>
        <v>creme</v>
      </c>
      <c r="Q129" s="57" t="s">
        <v>176</v>
      </c>
      <c r="R129" s="58" t="str">
        <f t="shared" si="23"/>
        <v>creme</v>
      </c>
      <c r="S129" s="59" t="s">
        <v>69</v>
      </c>
      <c r="T129" s="60" t="s">
        <v>32</v>
      </c>
      <c r="U129" s="39" t="s">
        <v>33</v>
      </c>
      <c r="AC129" s="5">
        <v>1</v>
      </c>
    </row>
    <row r="130" spans="2:29" ht="21" customHeight="1" x14ac:dyDescent="0.25">
      <c r="B130" s="8"/>
      <c r="C130" s="54">
        <v>102</v>
      </c>
      <c r="D130" s="55" t="str">
        <f t="shared" si="30"/>
        <v/>
      </c>
      <c r="E130" s="61"/>
      <c r="F130" s="71" t="str" cm="1">
        <f t="array" ref="F130">IF(M130="","",IFERROR(_xlfn.TEXTJOIN(" • ",TRUE,_xlfn.UNIQUE(_xlfn._xlws.FILTER("⚠ "&amp;$T$30:$T$490,($R$30:$R$490&lt;&gt;"")*ISNUMBER(SEARCH(" "&amp;$R$30:$R$490&amp;" "," "&amp;M130&amp;" "))))),""))</f>
        <v/>
      </c>
      <c r="G130" s="72" t="str">
        <f t="shared" si="24"/>
        <v>fromage</v>
      </c>
      <c r="H130" s="72" t="str">
        <f t="shared" si="25"/>
        <v>⚠ Lait</v>
      </c>
      <c r="I130" s="72" t="str">
        <f t="shared" si="26"/>
        <v/>
      </c>
      <c r="J130" s="72" t="str">
        <f t="shared" si="19"/>
        <v/>
      </c>
      <c r="K130" s="72" t="str">
        <f t="shared" si="20"/>
        <v/>
      </c>
      <c r="L130" s="72" t="str">
        <f t="shared" si="27"/>
        <v/>
      </c>
      <c r="M130" s="72" t="str">
        <f t="shared" si="28"/>
        <v/>
      </c>
      <c r="N130" s="72" t="str">
        <f t="shared" si="29"/>
        <v>fromage</v>
      </c>
      <c r="O130" s="72" t="str">
        <f t="shared" si="21"/>
        <v>fromage</v>
      </c>
      <c r="P130" s="72" t="str">
        <f t="shared" si="22"/>
        <v>fromage</v>
      </c>
      <c r="Q130" s="57" t="s">
        <v>177</v>
      </c>
      <c r="R130" s="58" t="str">
        <f t="shared" si="23"/>
        <v>fromage</v>
      </c>
      <c r="S130" s="59" t="s">
        <v>69</v>
      </c>
      <c r="T130" s="60" t="s">
        <v>32</v>
      </c>
      <c r="U130" s="39" t="s">
        <v>33</v>
      </c>
      <c r="AC130" s="5">
        <v>1</v>
      </c>
    </row>
    <row r="131" spans="2:29" ht="21" customHeight="1" x14ac:dyDescent="0.25">
      <c r="B131" s="8"/>
      <c r="C131" s="54">
        <v>103</v>
      </c>
      <c r="D131" s="55" t="str">
        <f t="shared" si="30"/>
        <v/>
      </c>
      <c r="E131" s="61"/>
      <c r="F131" s="71" t="str" cm="1">
        <f t="array" ref="F131">IF(M131="","",IFERROR(_xlfn.TEXTJOIN(" • ",TRUE,_xlfn.UNIQUE(_xlfn._xlws.FILTER("⚠ "&amp;$T$30:$T$490,($R$30:$R$490&lt;&gt;"")*ISNUMBER(SEARCH(" "&amp;$R$30:$R$490&amp;" "," "&amp;M131&amp;" "))))),""))</f>
        <v/>
      </c>
      <c r="G131" s="72" t="str">
        <f t="shared" si="24"/>
        <v>lactose</v>
      </c>
      <c r="H131" s="72" t="str">
        <f t="shared" si="25"/>
        <v>⚠ Lait</v>
      </c>
      <c r="I131" s="72" t="str">
        <f t="shared" si="26"/>
        <v/>
      </c>
      <c r="J131" s="72" t="str">
        <f t="shared" si="19"/>
        <v/>
      </c>
      <c r="K131" s="72" t="str">
        <f t="shared" si="20"/>
        <v/>
      </c>
      <c r="L131" s="72" t="str">
        <f t="shared" si="27"/>
        <v/>
      </c>
      <c r="M131" s="72" t="str">
        <f t="shared" si="28"/>
        <v/>
      </c>
      <c r="N131" s="72" t="str">
        <f t="shared" si="29"/>
        <v>lactose</v>
      </c>
      <c r="O131" s="72" t="str">
        <f t="shared" si="21"/>
        <v>lactose</v>
      </c>
      <c r="P131" s="72" t="str">
        <f t="shared" si="22"/>
        <v>lactose</v>
      </c>
      <c r="Q131" s="57" t="s">
        <v>178</v>
      </c>
      <c r="R131" s="58" t="str">
        <f t="shared" si="23"/>
        <v>lactose</v>
      </c>
      <c r="S131" s="59" t="s">
        <v>69</v>
      </c>
      <c r="T131" s="60" t="s">
        <v>32</v>
      </c>
      <c r="U131" s="39" t="s">
        <v>33</v>
      </c>
      <c r="AC131" s="5">
        <v>1</v>
      </c>
    </row>
    <row r="132" spans="2:29" ht="21" customHeight="1" x14ac:dyDescent="0.25">
      <c r="B132" s="8"/>
      <c r="C132" s="54">
        <v>104</v>
      </c>
      <c r="D132" s="55" t="str">
        <f t="shared" si="30"/>
        <v/>
      </c>
      <c r="E132" s="61"/>
      <c r="F132" s="71" t="str" cm="1">
        <f t="array" ref="F132">IF(M132="","",IFERROR(_xlfn.TEXTJOIN(" • ",TRUE,_xlfn.UNIQUE(_xlfn._xlws.FILTER("⚠ "&amp;$T$30:$T$490,($R$30:$R$490&lt;&gt;"")*ISNUMBER(SEARCH(" "&amp;$R$30:$R$490&amp;" "," "&amp;M132&amp;" "))))),""))</f>
        <v/>
      </c>
      <c r="G132" s="72" t="str">
        <f t="shared" si="24"/>
        <v>lactoserum</v>
      </c>
      <c r="H132" s="72" t="str">
        <f t="shared" si="25"/>
        <v>⚠ Lait</v>
      </c>
      <c r="I132" s="72" t="str">
        <f t="shared" si="26"/>
        <v/>
      </c>
      <c r="J132" s="72" t="str">
        <f t="shared" si="19"/>
        <v/>
      </c>
      <c r="K132" s="72" t="str">
        <f t="shared" si="20"/>
        <v/>
      </c>
      <c r="L132" s="72" t="str">
        <f t="shared" si="27"/>
        <v/>
      </c>
      <c r="M132" s="72" t="str">
        <f t="shared" si="28"/>
        <v/>
      </c>
      <c r="N132" s="72" t="str">
        <f t="shared" si="29"/>
        <v>lactoserum</v>
      </c>
      <c r="O132" s="72" t="str">
        <f t="shared" si="21"/>
        <v>lactoserum</v>
      </c>
      <c r="P132" s="72" t="str">
        <f t="shared" si="22"/>
        <v>lactoserum</v>
      </c>
      <c r="Q132" s="57" t="s">
        <v>179</v>
      </c>
      <c r="R132" s="58" t="str">
        <f t="shared" si="23"/>
        <v>lactoserum</v>
      </c>
      <c r="S132" s="59" t="s">
        <v>69</v>
      </c>
      <c r="T132" s="60" t="s">
        <v>32</v>
      </c>
      <c r="U132" s="39" t="s">
        <v>33</v>
      </c>
      <c r="AC132" s="5">
        <v>1</v>
      </c>
    </row>
    <row r="133" spans="2:29" ht="21" customHeight="1" x14ac:dyDescent="0.25">
      <c r="B133" s="8"/>
      <c r="C133" s="54">
        <v>105</v>
      </c>
      <c r="D133" s="55" t="str">
        <f t="shared" si="30"/>
        <v/>
      </c>
      <c r="E133" s="61"/>
      <c r="F133" s="71" t="str" cm="1">
        <f t="array" ref="F133">IF(M133="","",IFERROR(_xlfn.TEXTJOIN(" • ",TRUE,_xlfn.UNIQUE(_xlfn._xlws.FILTER("⚠ "&amp;$T$30:$T$490,($R$30:$R$490&lt;&gt;"")*ISNUMBER(SEARCH(" "&amp;$R$30:$R$490&amp;" "," "&amp;M133&amp;" "))))),""))</f>
        <v/>
      </c>
      <c r="G133" s="72" t="str">
        <f t="shared" si="24"/>
        <v>petit lait</v>
      </c>
      <c r="H133" s="72" t="str">
        <f t="shared" si="25"/>
        <v>⚠ Lait</v>
      </c>
      <c r="I133" s="72" t="str">
        <f t="shared" si="26"/>
        <v/>
      </c>
      <c r="J133" s="72" t="str">
        <f t="shared" si="19"/>
        <v/>
      </c>
      <c r="K133" s="72" t="str">
        <f t="shared" si="20"/>
        <v/>
      </c>
      <c r="L133" s="72" t="str">
        <f t="shared" si="27"/>
        <v/>
      </c>
      <c r="M133" s="72" t="str">
        <f t="shared" si="28"/>
        <v/>
      </c>
      <c r="N133" s="72" t="str">
        <f t="shared" si="29"/>
        <v>petit lait</v>
      </c>
      <c r="O133" s="72" t="str">
        <f t="shared" si="21"/>
        <v>petit lait</v>
      </c>
      <c r="P133" s="72" t="str">
        <f t="shared" si="22"/>
        <v>petit lait</v>
      </c>
      <c r="Q133" s="57" t="s">
        <v>180</v>
      </c>
      <c r="R133" s="58" t="str">
        <f t="shared" si="23"/>
        <v>petit lait</v>
      </c>
      <c r="S133" s="59" t="s">
        <v>69</v>
      </c>
      <c r="T133" s="60" t="s">
        <v>32</v>
      </c>
      <c r="U133" s="39" t="s">
        <v>33</v>
      </c>
      <c r="AC133" s="5">
        <v>1</v>
      </c>
    </row>
    <row r="134" spans="2:29" ht="21" customHeight="1" x14ac:dyDescent="0.25">
      <c r="B134" s="8"/>
      <c r="C134" s="54">
        <v>106</v>
      </c>
      <c r="D134" s="55" t="str">
        <f t="shared" si="30"/>
        <v/>
      </c>
      <c r="E134" s="61"/>
      <c r="F134" s="71" t="str" cm="1">
        <f t="array" ref="F134">IF(M134="","",IFERROR(_xlfn.TEXTJOIN(" • ",TRUE,_xlfn.UNIQUE(_xlfn._xlws.FILTER("⚠ "&amp;$T$30:$T$490,($R$30:$R$490&lt;&gt;"")*ISNUMBER(SEARCH(" "&amp;$R$30:$R$490&amp;" "," "&amp;M134&amp;" "))))),""))</f>
        <v/>
      </c>
      <c r="G134" s="72" t="str">
        <f t="shared" si="24"/>
        <v>babeurre</v>
      </c>
      <c r="H134" s="72" t="str">
        <f t="shared" si="25"/>
        <v>⚠ Lait</v>
      </c>
      <c r="I134" s="72" t="str">
        <f t="shared" si="26"/>
        <v/>
      </c>
      <c r="J134" s="72" t="str">
        <f t="shared" si="19"/>
        <v/>
      </c>
      <c r="K134" s="72" t="str">
        <f t="shared" si="20"/>
        <v/>
      </c>
      <c r="L134" s="72" t="str">
        <f t="shared" si="27"/>
        <v/>
      </c>
      <c r="M134" s="72" t="str">
        <f t="shared" si="28"/>
        <v/>
      </c>
      <c r="N134" s="72" t="str">
        <f t="shared" si="29"/>
        <v>babeurre</v>
      </c>
      <c r="O134" s="72" t="str">
        <f t="shared" si="21"/>
        <v>babeurre</v>
      </c>
      <c r="P134" s="72" t="str">
        <f t="shared" si="22"/>
        <v>babeurre</v>
      </c>
      <c r="Q134" s="57" t="s">
        <v>181</v>
      </c>
      <c r="R134" s="58" t="str">
        <f t="shared" si="23"/>
        <v>babeurre</v>
      </c>
      <c r="S134" s="59" t="s">
        <v>69</v>
      </c>
      <c r="T134" s="60" t="s">
        <v>32</v>
      </c>
      <c r="U134" s="39" t="s">
        <v>33</v>
      </c>
      <c r="AC134" s="5">
        <v>1</v>
      </c>
    </row>
    <row r="135" spans="2:29" ht="21" customHeight="1" x14ac:dyDescent="0.25">
      <c r="B135" s="8"/>
      <c r="C135" s="54">
        <v>107</v>
      </c>
      <c r="D135" s="55" t="str">
        <f t="shared" si="30"/>
        <v/>
      </c>
      <c r="E135" s="61"/>
      <c r="F135" s="71" t="str" cm="1">
        <f t="array" ref="F135">IF(M135="","",IFERROR(_xlfn.TEXTJOIN(" • ",TRUE,_xlfn.UNIQUE(_xlfn._xlws.FILTER("⚠ "&amp;$T$30:$T$490,($R$30:$R$490&lt;&gt;"")*ISNUMBER(SEARCH(" "&amp;$R$30:$R$490&amp;" "," "&amp;M135&amp;" "))))),""))</f>
        <v/>
      </c>
      <c r="G135" s="72" t="str">
        <f t="shared" si="24"/>
        <v>caseine</v>
      </c>
      <c r="H135" s="72" t="str">
        <f t="shared" si="25"/>
        <v>⚠ Lait</v>
      </c>
      <c r="I135" s="72" t="str">
        <f t="shared" si="26"/>
        <v/>
      </c>
      <c r="J135" s="72" t="str">
        <f t="shared" si="19"/>
        <v/>
      </c>
      <c r="K135" s="72" t="str">
        <f t="shared" si="20"/>
        <v/>
      </c>
      <c r="L135" s="72" t="str">
        <f t="shared" si="27"/>
        <v/>
      </c>
      <c r="M135" s="72" t="str">
        <f t="shared" si="28"/>
        <v/>
      </c>
      <c r="N135" s="72" t="str">
        <f t="shared" si="29"/>
        <v>caseine</v>
      </c>
      <c r="O135" s="72" t="str">
        <f t="shared" si="21"/>
        <v>caseine</v>
      </c>
      <c r="P135" s="72" t="str">
        <f t="shared" si="22"/>
        <v>caseine</v>
      </c>
      <c r="Q135" s="57" t="s">
        <v>182</v>
      </c>
      <c r="R135" s="58" t="str">
        <f t="shared" si="23"/>
        <v>caseine</v>
      </c>
      <c r="S135" s="59" t="s">
        <v>69</v>
      </c>
      <c r="T135" s="60" t="s">
        <v>32</v>
      </c>
      <c r="U135" s="39" t="s">
        <v>33</v>
      </c>
      <c r="AC135" s="5">
        <v>1</v>
      </c>
    </row>
    <row r="136" spans="2:29" ht="21" customHeight="1" x14ac:dyDescent="0.25">
      <c r="B136" s="8"/>
      <c r="C136" s="54">
        <v>108</v>
      </c>
      <c r="D136" s="55" t="str">
        <f t="shared" si="30"/>
        <v/>
      </c>
      <c r="E136" s="61"/>
      <c r="F136" s="71" t="str" cm="1">
        <f t="array" ref="F136">IF(M136="","",IFERROR(_xlfn.TEXTJOIN(" • ",TRUE,_xlfn.UNIQUE(_xlfn._xlws.FILTER("⚠ "&amp;$T$30:$T$490,($R$30:$R$490&lt;&gt;"")*ISNUMBER(SEARCH(" "&amp;$R$30:$R$490&amp;" "," "&amp;M136&amp;" "))))),""))</f>
        <v/>
      </c>
      <c r="G136" s="72" t="str">
        <f t="shared" si="24"/>
        <v>caseinate</v>
      </c>
      <c r="H136" s="72" t="str">
        <f t="shared" si="25"/>
        <v>⚠ Lait</v>
      </c>
      <c r="I136" s="72" t="str">
        <f t="shared" si="26"/>
        <v/>
      </c>
      <c r="J136" s="72" t="str">
        <f t="shared" si="19"/>
        <v/>
      </c>
      <c r="K136" s="72" t="str">
        <f t="shared" si="20"/>
        <v/>
      </c>
      <c r="L136" s="72" t="str">
        <f t="shared" si="27"/>
        <v/>
      </c>
      <c r="M136" s="72" t="str">
        <f t="shared" si="28"/>
        <v/>
      </c>
      <c r="N136" s="72" t="str">
        <f t="shared" si="29"/>
        <v>caseinate</v>
      </c>
      <c r="O136" s="72" t="str">
        <f t="shared" si="21"/>
        <v>caseinate</v>
      </c>
      <c r="P136" s="72" t="str">
        <f t="shared" si="22"/>
        <v>caseinate</v>
      </c>
      <c r="Q136" s="57" t="s">
        <v>183</v>
      </c>
      <c r="R136" s="58" t="str">
        <f t="shared" si="23"/>
        <v>caseinate</v>
      </c>
      <c r="S136" s="59" t="s">
        <v>69</v>
      </c>
      <c r="T136" s="60" t="s">
        <v>32</v>
      </c>
      <c r="U136" s="39" t="s">
        <v>33</v>
      </c>
      <c r="AC136" s="5">
        <v>1</v>
      </c>
    </row>
    <row r="137" spans="2:29" ht="21" customHeight="1" x14ac:dyDescent="0.25">
      <c r="B137" s="8"/>
      <c r="C137" s="54">
        <v>109</v>
      </c>
      <c r="D137" s="55" t="str">
        <f t="shared" si="30"/>
        <v/>
      </c>
      <c r="E137" s="61"/>
      <c r="F137" s="71" t="str" cm="1">
        <f t="array" ref="F137">IF(M137="","",IFERROR(_xlfn.TEXTJOIN(" • ",TRUE,_xlfn.UNIQUE(_xlfn._xlws.FILTER("⚠ "&amp;$T$30:$T$490,($R$30:$R$490&lt;&gt;"")*ISNUMBER(SEARCH(" "&amp;$R$30:$R$490&amp;" "," "&amp;M137&amp;" "))))),""))</f>
        <v/>
      </c>
      <c r="G137" s="72" t="str">
        <f t="shared" si="24"/>
        <v>whey</v>
      </c>
      <c r="H137" s="72" t="str">
        <f t="shared" si="25"/>
        <v>⚠ Lait</v>
      </c>
      <c r="I137" s="72" t="str">
        <f t="shared" si="26"/>
        <v/>
      </c>
      <c r="J137" s="72" t="str">
        <f t="shared" si="19"/>
        <v/>
      </c>
      <c r="K137" s="72" t="str">
        <f t="shared" si="20"/>
        <v/>
      </c>
      <c r="L137" s="72" t="str">
        <f t="shared" si="27"/>
        <v/>
      </c>
      <c r="M137" s="72" t="str">
        <f t="shared" si="28"/>
        <v/>
      </c>
      <c r="N137" s="72" t="str">
        <f t="shared" si="29"/>
        <v>whey</v>
      </c>
      <c r="O137" s="72" t="str">
        <f t="shared" si="21"/>
        <v>whey</v>
      </c>
      <c r="P137" s="72" t="str">
        <f t="shared" si="22"/>
        <v>whey</v>
      </c>
      <c r="Q137" s="57" t="s">
        <v>184</v>
      </c>
      <c r="R137" s="58" t="str">
        <f t="shared" si="23"/>
        <v>whey</v>
      </c>
      <c r="S137" s="59" t="s">
        <v>69</v>
      </c>
      <c r="T137" s="60" t="s">
        <v>32</v>
      </c>
      <c r="U137" s="39" t="s">
        <v>33</v>
      </c>
      <c r="AC137" s="5">
        <v>1</v>
      </c>
    </row>
    <row r="138" spans="2:29" ht="21" customHeight="1" x14ac:dyDescent="0.25">
      <c r="B138" s="8"/>
      <c r="C138" s="54">
        <v>110</v>
      </c>
      <c r="D138" s="55" t="str">
        <f t="shared" si="30"/>
        <v/>
      </c>
      <c r="E138" s="61"/>
      <c r="F138" s="71" t="str" cm="1">
        <f t="array" ref="F138">IF(M138="","",IFERROR(_xlfn.TEXTJOIN(" • ",TRUE,_xlfn.UNIQUE(_xlfn._xlws.FILTER("⚠ "&amp;$T$30:$T$490,($R$30:$R$490&lt;&gt;"")*ISNUMBER(SEARCH(" "&amp;$R$30:$R$490&amp;" "," "&amp;M138&amp;" "))))),""))</f>
        <v/>
      </c>
      <c r="G138" s="72" t="str">
        <f t="shared" si="24"/>
        <v>milk</v>
      </c>
      <c r="H138" s="72" t="str">
        <f t="shared" si="25"/>
        <v>⚠ Lait</v>
      </c>
      <c r="I138" s="72" t="str">
        <f t="shared" si="26"/>
        <v/>
      </c>
      <c r="J138" s="72" t="str">
        <f t="shared" si="19"/>
        <v/>
      </c>
      <c r="K138" s="72" t="str">
        <f t="shared" si="20"/>
        <v/>
      </c>
      <c r="L138" s="72" t="str">
        <f t="shared" si="27"/>
        <v/>
      </c>
      <c r="M138" s="72" t="str">
        <f t="shared" si="28"/>
        <v/>
      </c>
      <c r="N138" s="72" t="str">
        <f t="shared" si="29"/>
        <v>milk</v>
      </c>
      <c r="O138" s="72" t="str">
        <f t="shared" si="21"/>
        <v>milk</v>
      </c>
      <c r="P138" s="72" t="str">
        <f t="shared" si="22"/>
        <v>milk</v>
      </c>
      <c r="Q138" s="57" t="s">
        <v>185</v>
      </c>
      <c r="R138" s="58" t="str">
        <f t="shared" si="23"/>
        <v>milk</v>
      </c>
      <c r="S138" s="59" t="s">
        <v>69</v>
      </c>
      <c r="T138" s="60" t="s">
        <v>32</v>
      </c>
      <c r="U138" s="39" t="s">
        <v>33</v>
      </c>
      <c r="AC138" s="5">
        <v>1</v>
      </c>
    </row>
    <row r="139" spans="2:29" ht="21" customHeight="1" x14ac:dyDescent="0.25">
      <c r="B139" s="8"/>
      <c r="C139" s="54">
        <v>111</v>
      </c>
      <c r="D139" s="55" t="str">
        <f t="shared" si="30"/>
        <v/>
      </c>
      <c r="E139" s="61"/>
      <c r="F139" s="71" t="str" cm="1">
        <f t="array" ref="F139">IF(M139="","",IFERROR(_xlfn.TEXTJOIN(" • ",TRUE,_xlfn.UNIQUE(_xlfn._xlws.FILTER("⚠ "&amp;$T$30:$T$490,($R$30:$R$490&lt;&gt;"")*ISNUMBER(SEARCH(" "&amp;$R$30:$R$490&amp;" "," "&amp;M139&amp;" "))))),""))</f>
        <v/>
      </c>
      <c r="G139" s="72" t="str">
        <f t="shared" si="24"/>
        <v>butter</v>
      </c>
      <c r="H139" s="72" t="str">
        <f t="shared" si="25"/>
        <v>⚠ Lait</v>
      </c>
      <c r="I139" s="72" t="str">
        <f t="shared" si="26"/>
        <v/>
      </c>
      <c r="J139" s="72" t="str">
        <f t="shared" si="19"/>
        <v/>
      </c>
      <c r="K139" s="72" t="str">
        <f t="shared" si="20"/>
        <v/>
      </c>
      <c r="L139" s="72" t="str">
        <f t="shared" si="27"/>
        <v/>
      </c>
      <c r="M139" s="72" t="str">
        <f t="shared" si="28"/>
        <v/>
      </c>
      <c r="N139" s="72" t="str">
        <f t="shared" si="29"/>
        <v>butter</v>
      </c>
      <c r="O139" s="72" t="str">
        <f t="shared" si="21"/>
        <v>butter</v>
      </c>
      <c r="P139" s="72" t="str">
        <f t="shared" si="22"/>
        <v>butter</v>
      </c>
      <c r="Q139" s="57" t="s">
        <v>186</v>
      </c>
      <c r="R139" s="58" t="str">
        <f t="shared" si="23"/>
        <v>butter</v>
      </c>
      <c r="S139" s="59" t="s">
        <v>69</v>
      </c>
      <c r="T139" s="60" t="s">
        <v>32</v>
      </c>
      <c r="U139" s="39" t="s">
        <v>33</v>
      </c>
      <c r="AC139" s="5">
        <v>1</v>
      </c>
    </row>
    <row r="140" spans="2:29" ht="21" customHeight="1" x14ac:dyDescent="0.25">
      <c r="B140" s="8"/>
      <c r="C140" s="54">
        <v>112</v>
      </c>
      <c r="D140" s="55" t="str">
        <f t="shared" si="30"/>
        <v/>
      </c>
      <c r="E140" s="61"/>
      <c r="F140" s="71" t="str" cm="1">
        <f t="array" ref="F140">IF(M140="","",IFERROR(_xlfn.TEXTJOIN(" • ",TRUE,_xlfn.UNIQUE(_xlfn._xlws.FILTER("⚠ "&amp;$T$30:$T$490,($R$30:$R$490&lt;&gt;"")*ISNUMBER(SEARCH(" "&amp;$R$30:$R$490&amp;" "," "&amp;M140&amp;" "))))),""))</f>
        <v/>
      </c>
      <c r="G140" s="72" t="str">
        <f t="shared" si="24"/>
        <v>cream</v>
      </c>
      <c r="H140" s="72" t="str">
        <f t="shared" si="25"/>
        <v>⚠ Lait</v>
      </c>
      <c r="I140" s="72" t="str">
        <f t="shared" si="26"/>
        <v/>
      </c>
      <c r="J140" s="72" t="str">
        <f t="shared" si="19"/>
        <v/>
      </c>
      <c r="K140" s="72" t="str">
        <f t="shared" si="20"/>
        <v/>
      </c>
      <c r="L140" s="72" t="str">
        <f t="shared" si="27"/>
        <v/>
      </c>
      <c r="M140" s="72" t="str">
        <f t="shared" si="28"/>
        <v/>
      </c>
      <c r="N140" s="72" t="str">
        <f t="shared" si="29"/>
        <v>cream</v>
      </c>
      <c r="O140" s="72" t="str">
        <f t="shared" si="21"/>
        <v>cream</v>
      </c>
      <c r="P140" s="72" t="str">
        <f t="shared" si="22"/>
        <v>cream</v>
      </c>
      <c r="Q140" s="57" t="s">
        <v>187</v>
      </c>
      <c r="R140" s="58" t="str">
        <f t="shared" si="23"/>
        <v>cream</v>
      </c>
      <c r="S140" s="59" t="s">
        <v>69</v>
      </c>
      <c r="T140" s="60" t="s">
        <v>32</v>
      </c>
      <c r="U140" s="39" t="s">
        <v>33</v>
      </c>
      <c r="AC140" s="5">
        <v>1</v>
      </c>
    </row>
    <row r="141" spans="2:29" ht="21" customHeight="1" x14ac:dyDescent="0.25">
      <c r="B141" s="8"/>
      <c r="C141" s="54">
        <v>113</v>
      </c>
      <c r="D141" s="55" t="str">
        <f t="shared" si="30"/>
        <v/>
      </c>
      <c r="E141" s="61"/>
      <c r="F141" s="71" t="str" cm="1">
        <f t="array" ref="F141">IF(M141="","",IFERROR(_xlfn.TEXTJOIN(" • ",TRUE,_xlfn.UNIQUE(_xlfn._xlws.FILTER("⚠ "&amp;$T$30:$T$490,($R$30:$R$490&lt;&gt;"")*ISNUMBER(SEARCH(" "&amp;$R$30:$R$490&amp;" "," "&amp;M141&amp;" "))))),""))</f>
        <v/>
      </c>
      <c r="G141" s="72" t="str">
        <f t="shared" si="24"/>
        <v>cheese</v>
      </c>
      <c r="H141" s="72" t="str">
        <f t="shared" si="25"/>
        <v>⚠ Lait</v>
      </c>
      <c r="I141" s="72" t="str">
        <f t="shared" si="26"/>
        <v/>
      </c>
      <c r="J141" s="72" t="str">
        <f t="shared" si="19"/>
        <v/>
      </c>
      <c r="K141" s="72" t="str">
        <f t="shared" si="20"/>
        <v/>
      </c>
      <c r="L141" s="72" t="str">
        <f t="shared" si="27"/>
        <v/>
      </c>
      <c r="M141" s="72" t="str">
        <f t="shared" si="28"/>
        <v/>
      </c>
      <c r="N141" s="72" t="str">
        <f t="shared" si="29"/>
        <v>cheese</v>
      </c>
      <c r="O141" s="72" t="str">
        <f t="shared" si="21"/>
        <v>cheese</v>
      </c>
      <c r="P141" s="72" t="str">
        <f t="shared" si="22"/>
        <v>cheese</v>
      </c>
      <c r="Q141" s="57" t="s">
        <v>188</v>
      </c>
      <c r="R141" s="58" t="str">
        <f t="shared" si="23"/>
        <v>cheese</v>
      </c>
      <c r="S141" s="59" t="s">
        <v>69</v>
      </c>
      <c r="T141" s="60" t="s">
        <v>32</v>
      </c>
      <c r="U141" s="39" t="s">
        <v>33</v>
      </c>
      <c r="AC141" s="5">
        <v>1</v>
      </c>
    </row>
    <row r="142" spans="2:29" ht="21" customHeight="1" x14ac:dyDescent="0.25">
      <c r="B142" s="8"/>
      <c r="C142" s="54">
        <v>114</v>
      </c>
      <c r="D142" s="55" t="str">
        <f t="shared" si="30"/>
        <v/>
      </c>
      <c r="E142" s="61"/>
      <c r="F142" s="71" t="str" cm="1">
        <f t="array" ref="F142">IF(M142="","",IFERROR(_xlfn.TEXTJOIN(" • ",TRUE,_xlfn.UNIQUE(_xlfn._xlws.FILTER("⚠ "&amp;$T$30:$T$490,($R$30:$R$490&lt;&gt;"")*ISNUMBER(SEARCH(" "&amp;$R$30:$R$490&amp;" "," "&amp;M142&amp;" "))))),""))</f>
        <v/>
      </c>
      <c r="G142" s="72" t="str">
        <f t="shared" si="24"/>
        <v>casein</v>
      </c>
      <c r="H142" s="72" t="str">
        <f t="shared" si="25"/>
        <v>⚠ Lait</v>
      </c>
      <c r="I142" s="72" t="str">
        <f t="shared" si="26"/>
        <v/>
      </c>
      <c r="J142" s="72" t="str">
        <f t="shared" si="19"/>
        <v/>
      </c>
      <c r="K142" s="72" t="str">
        <f t="shared" si="20"/>
        <v/>
      </c>
      <c r="L142" s="72" t="str">
        <f t="shared" si="27"/>
        <v/>
      </c>
      <c r="M142" s="72" t="str">
        <f t="shared" si="28"/>
        <v/>
      </c>
      <c r="N142" s="72" t="str">
        <f t="shared" si="29"/>
        <v>casein</v>
      </c>
      <c r="O142" s="72" t="str">
        <f t="shared" si="21"/>
        <v>casein</v>
      </c>
      <c r="P142" s="72" t="str">
        <f t="shared" si="22"/>
        <v>casein</v>
      </c>
      <c r="Q142" s="57" t="s">
        <v>189</v>
      </c>
      <c r="R142" s="58" t="str">
        <f t="shared" si="23"/>
        <v>casein</v>
      </c>
      <c r="S142" s="59" t="s">
        <v>69</v>
      </c>
      <c r="T142" s="60" t="s">
        <v>32</v>
      </c>
      <c r="U142" s="39" t="s">
        <v>33</v>
      </c>
      <c r="AC142" s="5">
        <v>1</v>
      </c>
    </row>
    <row r="143" spans="2:29" ht="21" customHeight="1" x14ac:dyDescent="0.25">
      <c r="B143" s="8"/>
      <c r="C143" s="54">
        <v>115</v>
      </c>
      <c r="D143" s="55" t="str">
        <f t="shared" si="30"/>
        <v/>
      </c>
      <c r="E143" s="61"/>
      <c r="F143" s="71" t="str" cm="1">
        <f t="array" ref="F143">IF(M143="","",IFERROR(_xlfn.TEXTJOIN(" • ",TRUE,_xlfn.UNIQUE(_xlfn._xlws.FILTER("⚠ "&amp;$T$30:$T$490,($R$30:$R$490&lt;&gt;"")*ISNUMBER(SEARCH(" "&amp;$R$30:$R$490&amp;" "," "&amp;M143&amp;" "))))),""))</f>
        <v/>
      </c>
      <c r="G143" s="72" t="str">
        <f t="shared" si="24"/>
        <v>yaourt</v>
      </c>
      <c r="H143" s="72" t="str">
        <f t="shared" si="25"/>
        <v>⚠ Lait</v>
      </c>
      <c r="I143" s="72" t="str">
        <f t="shared" si="26"/>
        <v/>
      </c>
      <c r="J143" s="72" t="str">
        <f t="shared" si="19"/>
        <v/>
      </c>
      <c r="K143" s="72" t="str">
        <f t="shared" si="20"/>
        <v/>
      </c>
      <c r="L143" s="72" t="str">
        <f t="shared" si="27"/>
        <v/>
      </c>
      <c r="M143" s="72" t="str">
        <f t="shared" si="28"/>
        <v/>
      </c>
      <c r="N143" s="72" t="str">
        <f t="shared" si="29"/>
        <v>yaourt</v>
      </c>
      <c r="O143" s="72" t="str">
        <f t="shared" si="21"/>
        <v>yaourt</v>
      </c>
      <c r="P143" s="72" t="str">
        <f t="shared" si="22"/>
        <v>yaourt</v>
      </c>
      <c r="Q143" s="57" t="s">
        <v>190</v>
      </c>
      <c r="R143" s="58" t="str">
        <f t="shared" si="23"/>
        <v>yaourt</v>
      </c>
      <c r="S143" s="59" t="s">
        <v>69</v>
      </c>
      <c r="T143" s="60" t="s">
        <v>32</v>
      </c>
      <c r="U143" s="39" t="s">
        <v>33</v>
      </c>
      <c r="AC143" s="5">
        <v>1</v>
      </c>
    </row>
    <row r="144" spans="2:29" ht="21" customHeight="1" x14ac:dyDescent="0.25">
      <c r="B144" s="8"/>
      <c r="C144" s="54">
        <v>116</v>
      </c>
      <c r="D144" s="55" t="str">
        <f t="shared" si="30"/>
        <v/>
      </c>
      <c r="E144" s="61"/>
      <c r="F144" s="71" t="str" cm="1">
        <f t="array" ref="F144">IF(M144="","",IFERROR(_xlfn.TEXTJOIN(" • ",TRUE,_xlfn.UNIQUE(_xlfn._xlws.FILTER("⚠ "&amp;$T$30:$T$490,($R$30:$R$490&lt;&gt;"")*ISNUMBER(SEARCH(" "&amp;$R$30:$R$490&amp;" "," "&amp;M144&amp;" "))))),""))</f>
        <v/>
      </c>
      <c r="G144" s="72" t="str">
        <f t="shared" si="24"/>
        <v>yogourt</v>
      </c>
      <c r="H144" s="72" t="str">
        <f t="shared" si="25"/>
        <v>⚠ Lait</v>
      </c>
      <c r="I144" s="72" t="str">
        <f t="shared" si="26"/>
        <v/>
      </c>
      <c r="J144" s="72" t="str">
        <f t="shared" si="19"/>
        <v/>
      </c>
      <c r="K144" s="72" t="str">
        <f t="shared" si="20"/>
        <v/>
      </c>
      <c r="L144" s="72" t="str">
        <f t="shared" si="27"/>
        <v/>
      </c>
      <c r="M144" s="72" t="str">
        <f t="shared" si="28"/>
        <v/>
      </c>
      <c r="N144" s="72" t="str">
        <f t="shared" si="29"/>
        <v>yogourt</v>
      </c>
      <c r="O144" s="72" t="str">
        <f t="shared" si="21"/>
        <v>yogourt</v>
      </c>
      <c r="P144" s="72" t="str">
        <f t="shared" si="22"/>
        <v>yogourt</v>
      </c>
      <c r="Q144" s="57" t="s">
        <v>191</v>
      </c>
      <c r="R144" s="58" t="str">
        <f t="shared" si="23"/>
        <v>yogourt</v>
      </c>
      <c r="S144" s="59" t="s">
        <v>69</v>
      </c>
      <c r="T144" s="60" t="s">
        <v>32</v>
      </c>
      <c r="U144" s="39" t="s">
        <v>33</v>
      </c>
      <c r="AC144" s="5">
        <v>1</v>
      </c>
    </row>
    <row r="145" spans="2:29" ht="21" customHeight="1" x14ac:dyDescent="0.25">
      <c r="B145" s="8"/>
      <c r="C145" s="54">
        <v>117</v>
      </c>
      <c r="D145" s="55" t="str">
        <f t="shared" si="30"/>
        <v/>
      </c>
      <c r="E145" s="61"/>
      <c r="F145" s="71" t="str" cm="1">
        <f t="array" ref="F145">IF(M145="","",IFERROR(_xlfn.TEXTJOIN(" • ",TRUE,_xlfn.UNIQUE(_xlfn._xlws.FILTER("⚠ "&amp;$T$30:$T$490,($R$30:$R$490&lt;&gt;"")*ISNUMBER(SEARCH(" "&amp;$R$30:$R$490&amp;" "," "&amp;M145&amp;" "))))),""))</f>
        <v/>
      </c>
      <c r="G145" s="72" t="str">
        <f t="shared" si="24"/>
        <v>amande</v>
      </c>
      <c r="H145" s="72" t="str">
        <f t="shared" si="25"/>
        <v>⚠ Fruits à coque</v>
      </c>
      <c r="I145" s="72" t="str">
        <f t="shared" si="26"/>
        <v/>
      </c>
      <c r="J145" s="72" t="str">
        <f t="shared" si="19"/>
        <v/>
      </c>
      <c r="K145" s="72" t="str">
        <f t="shared" si="20"/>
        <v/>
      </c>
      <c r="L145" s="72" t="str">
        <f t="shared" si="27"/>
        <v/>
      </c>
      <c r="M145" s="72" t="str">
        <f t="shared" si="28"/>
        <v/>
      </c>
      <c r="N145" s="72" t="str">
        <f t="shared" si="29"/>
        <v>amande</v>
      </c>
      <c r="O145" s="72" t="str">
        <f t="shared" si="21"/>
        <v>amande</v>
      </c>
      <c r="P145" s="72" t="str">
        <f t="shared" si="22"/>
        <v>amande</v>
      </c>
      <c r="Q145" s="57" t="s">
        <v>192</v>
      </c>
      <c r="R145" s="58" t="str">
        <f t="shared" si="23"/>
        <v>amande</v>
      </c>
      <c r="S145" s="59" t="s">
        <v>69</v>
      </c>
      <c r="T145" s="60" t="s">
        <v>26</v>
      </c>
      <c r="U145" s="35" t="s">
        <v>27</v>
      </c>
      <c r="AC145" s="5">
        <v>1</v>
      </c>
    </row>
    <row r="146" spans="2:29" ht="21" customHeight="1" x14ac:dyDescent="0.25">
      <c r="B146" s="8"/>
      <c r="C146" s="54">
        <v>118</v>
      </c>
      <c r="D146" s="55" t="str">
        <f t="shared" si="30"/>
        <v/>
      </c>
      <c r="E146" s="61"/>
      <c r="F146" s="71" t="str" cm="1">
        <f t="array" ref="F146">IF(M146="","",IFERROR(_xlfn.TEXTJOIN(" • ",TRUE,_xlfn.UNIQUE(_xlfn._xlws.FILTER("⚠ "&amp;$T$30:$T$490,($R$30:$R$490&lt;&gt;"")*ISNUMBER(SEARCH(" "&amp;$R$30:$R$490&amp;" "," "&amp;M146&amp;" "))))),""))</f>
        <v/>
      </c>
      <c r="G146" s="72" t="str">
        <f t="shared" si="24"/>
        <v>amandes</v>
      </c>
      <c r="H146" s="72" t="str">
        <f t="shared" si="25"/>
        <v>⚠ Fruits à coque</v>
      </c>
      <c r="I146" s="72" t="str">
        <f t="shared" si="26"/>
        <v/>
      </c>
      <c r="J146" s="72" t="str">
        <f t="shared" si="19"/>
        <v/>
      </c>
      <c r="K146" s="72" t="str">
        <f t="shared" si="20"/>
        <v/>
      </c>
      <c r="L146" s="72" t="str">
        <f t="shared" si="27"/>
        <v/>
      </c>
      <c r="M146" s="72" t="str">
        <f t="shared" si="28"/>
        <v/>
      </c>
      <c r="N146" s="72" t="str">
        <f t="shared" si="29"/>
        <v>amandes</v>
      </c>
      <c r="O146" s="72" t="str">
        <f t="shared" si="21"/>
        <v>amandes</v>
      </c>
      <c r="P146" s="72" t="str">
        <f t="shared" si="22"/>
        <v>amandes</v>
      </c>
      <c r="Q146" s="57" t="s">
        <v>193</v>
      </c>
      <c r="R146" s="58" t="str">
        <f t="shared" si="23"/>
        <v>amandes</v>
      </c>
      <c r="S146" s="59" t="s">
        <v>69</v>
      </c>
      <c r="T146" s="60" t="s">
        <v>26</v>
      </c>
      <c r="U146" s="35" t="s">
        <v>27</v>
      </c>
      <c r="AC146" s="5">
        <v>1</v>
      </c>
    </row>
    <row r="147" spans="2:29" ht="21" customHeight="1" x14ac:dyDescent="0.25">
      <c r="B147" s="8"/>
      <c r="C147" s="54">
        <v>119</v>
      </c>
      <c r="D147" s="55" t="str">
        <f t="shared" si="30"/>
        <v/>
      </c>
      <c r="E147" s="61"/>
      <c r="F147" s="71" t="str" cm="1">
        <f t="array" ref="F147">IF(M147="","",IFERROR(_xlfn.TEXTJOIN(" • ",TRUE,_xlfn.UNIQUE(_xlfn._xlws.FILTER("⚠ "&amp;$T$30:$T$490,($R$30:$R$490&lt;&gt;"")*ISNUMBER(SEARCH(" "&amp;$R$30:$R$490&amp;" "," "&amp;M147&amp;" "))))),""))</f>
        <v/>
      </c>
      <c r="G147" s="72" t="str">
        <f t="shared" si="24"/>
        <v>noisette</v>
      </c>
      <c r="H147" s="72" t="str">
        <f t="shared" si="25"/>
        <v>⚠ Fruits à coque</v>
      </c>
      <c r="I147" s="72" t="str">
        <f t="shared" si="26"/>
        <v/>
      </c>
      <c r="J147" s="72" t="str">
        <f t="shared" si="19"/>
        <v/>
      </c>
      <c r="K147" s="72" t="str">
        <f t="shared" si="20"/>
        <v/>
      </c>
      <c r="L147" s="72" t="str">
        <f t="shared" si="27"/>
        <v/>
      </c>
      <c r="M147" s="72" t="str">
        <f t="shared" si="28"/>
        <v/>
      </c>
      <c r="N147" s="72" t="str">
        <f t="shared" si="29"/>
        <v>noisette</v>
      </c>
      <c r="O147" s="72" t="str">
        <f t="shared" si="21"/>
        <v>noisette</v>
      </c>
      <c r="P147" s="72" t="str">
        <f t="shared" si="22"/>
        <v>noisette</v>
      </c>
      <c r="Q147" s="57" t="s">
        <v>194</v>
      </c>
      <c r="R147" s="58" t="str">
        <f t="shared" si="23"/>
        <v>noisette</v>
      </c>
      <c r="S147" s="59" t="s">
        <v>69</v>
      </c>
      <c r="T147" s="60" t="s">
        <v>26</v>
      </c>
      <c r="U147" s="35" t="s">
        <v>27</v>
      </c>
      <c r="AC147" s="5">
        <v>1</v>
      </c>
    </row>
    <row r="148" spans="2:29" ht="21" customHeight="1" x14ac:dyDescent="0.25">
      <c r="B148" s="8"/>
      <c r="C148" s="54">
        <v>120</v>
      </c>
      <c r="D148" s="55" t="str">
        <f t="shared" si="30"/>
        <v/>
      </c>
      <c r="E148" s="61"/>
      <c r="F148" s="71" t="str" cm="1">
        <f t="array" ref="F148">IF(M148="","",IFERROR(_xlfn.TEXTJOIN(" • ",TRUE,_xlfn.UNIQUE(_xlfn._xlws.FILTER("⚠ "&amp;$T$30:$T$490,($R$30:$R$490&lt;&gt;"")*ISNUMBER(SEARCH(" "&amp;$R$30:$R$490&amp;" "," "&amp;M148&amp;" "))))),""))</f>
        <v/>
      </c>
      <c r="G148" s="72" t="str">
        <f t="shared" si="24"/>
        <v>noisettes</v>
      </c>
      <c r="H148" s="72" t="str">
        <f t="shared" si="25"/>
        <v>⚠ Fruits à coque</v>
      </c>
      <c r="I148" s="72" t="str">
        <f t="shared" si="26"/>
        <v/>
      </c>
      <c r="J148" s="72" t="str">
        <f t="shared" si="19"/>
        <v/>
      </c>
      <c r="K148" s="72" t="str">
        <f t="shared" si="20"/>
        <v/>
      </c>
      <c r="L148" s="72" t="str">
        <f t="shared" si="27"/>
        <v/>
      </c>
      <c r="M148" s="72" t="str">
        <f t="shared" si="28"/>
        <v/>
      </c>
      <c r="N148" s="72" t="str">
        <f t="shared" si="29"/>
        <v>noisettes</v>
      </c>
      <c r="O148" s="72" t="str">
        <f t="shared" si="21"/>
        <v>noisettes</v>
      </c>
      <c r="P148" s="72" t="str">
        <f t="shared" si="22"/>
        <v>noisettes</v>
      </c>
      <c r="Q148" s="57" t="s">
        <v>195</v>
      </c>
      <c r="R148" s="58" t="str">
        <f t="shared" si="23"/>
        <v>noisettes</v>
      </c>
      <c r="S148" s="59" t="s">
        <v>69</v>
      </c>
      <c r="T148" s="60" t="s">
        <v>26</v>
      </c>
      <c r="U148" s="35" t="s">
        <v>27</v>
      </c>
      <c r="AC148" s="5">
        <v>1</v>
      </c>
    </row>
    <row r="149" spans="2:29" ht="21" customHeight="1" x14ac:dyDescent="0.25">
      <c r="B149" s="8"/>
      <c r="C149" s="54">
        <v>121</v>
      </c>
      <c r="D149" s="55" t="str">
        <f t="shared" si="30"/>
        <v/>
      </c>
      <c r="E149" s="61"/>
      <c r="F149" s="71" t="str" cm="1">
        <f t="array" ref="F149">IF(M149="","",IFERROR(_xlfn.TEXTJOIN(" • ",TRUE,_xlfn.UNIQUE(_xlfn._xlws.FILTER("⚠ "&amp;$T$30:$T$490,($R$30:$R$490&lt;&gt;"")*ISNUMBER(SEARCH(" "&amp;$R$30:$R$490&amp;" "," "&amp;M149&amp;" "))))),""))</f>
        <v/>
      </c>
      <c r="G149" s="72" t="str">
        <f t="shared" si="24"/>
        <v>noix</v>
      </c>
      <c r="H149" s="72" t="str">
        <f t="shared" si="25"/>
        <v>⚠ Fruits à coque</v>
      </c>
      <c r="I149" s="72" t="str">
        <f t="shared" si="26"/>
        <v/>
      </c>
      <c r="J149" s="72" t="str">
        <f t="shared" si="19"/>
        <v/>
      </c>
      <c r="K149" s="72" t="str">
        <f t="shared" si="20"/>
        <v/>
      </c>
      <c r="L149" s="72" t="str">
        <f t="shared" si="27"/>
        <v/>
      </c>
      <c r="M149" s="72" t="str">
        <f t="shared" si="28"/>
        <v/>
      </c>
      <c r="N149" s="72" t="str">
        <f t="shared" si="29"/>
        <v>noix</v>
      </c>
      <c r="O149" s="72" t="str">
        <f t="shared" si="21"/>
        <v>noix</v>
      </c>
      <c r="P149" s="72" t="str">
        <f t="shared" si="22"/>
        <v>noix</v>
      </c>
      <c r="Q149" s="57" t="s">
        <v>196</v>
      </c>
      <c r="R149" s="58" t="str">
        <f t="shared" si="23"/>
        <v>noix</v>
      </c>
      <c r="S149" s="59" t="s">
        <v>69</v>
      </c>
      <c r="T149" s="60" t="s">
        <v>26</v>
      </c>
      <c r="U149" s="35" t="s">
        <v>27</v>
      </c>
      <c r="AC149" s="5">
        <v>1</v>
      </c>
    </row>
    <row r="150" spans="2:29" ht="21" customHeight="1" x14ac:dyDescent="0.25">
      <c r="B150" s="8"/>
      <c r="C150" s="54">
        <v>122</v>
      </c>
      <c r="D150" s="55" t="str">
        <f t="shared" si="30"/>
        <v/>
      </c>
      <c r="E150" s="61"/>
      <c r="F150" s="71" t="str" cm="1">
        <f t="array" ref="F150">IF(M150="","",IFERROR(_xlfn.TEXTJOIN(" • ",TRUE,_xlfn.UNIQUE(_xlfn._xlws.FILTER("⚠ "&amp;$T$30:$T$490,($R$30:$R$490&lt;&gt;"")*ISNUMBER(SEARCH(" "&amp;$R$30:$R$490&amp;" "," "&amp;M150&amp;" "))))),""))</f>
        <v/>
      </c>
      <c r="G150" s="72" t="str">
        <f t="shared" si="24"/>
        <v>cajou</v>
      </c>
      <c r="H150" s="72" t="str">
        <f t="shared" si="25"/>
        <v>⚠ Fruits à coque</v>
      </c>
      <c r="I150" s="72" t="str">
        <f t="shared" si="26"/>
        <v/>
      </c>
      <c r="J150" s="72" t="str">
        <f t="shared" si="19"/>
        <v/>
      </c>
      <c r="K150" s="72" t="str">
        <f t="shared" si="20"/>
        <v/>
      </c>
      <c r="L150" s="72" t="str">
        <f t="shared" si="27"/>
        <v/>
      </c>
      <c r="M150" s="72" t="str">
        <f t="shared" si="28"/>
        <v/>
      </c>
      <c r="N150" s="72" t="str">
        <f t="shared" si="29"/>
        <v>cajou</v>
      </c>
      <c r="O150" s="72" t="str">
        <f t="shared" si="21"/>
        <v>cajou</v>
      </c>
      <c r="P150" s="72" t="str">
        <f t="shared" si="22"/>
        <v>cajou</v>
      </c>
      <c r="Q150" s="57" t="s">
        <v>197</v>
      </c>
      <c r="R150" s="58" t="str">
        <f t="shared" si="23"/>
        <v>cajou</v>
      </c>
      <c r="S150" s="59" t="s">
        <v>69</v>
      </c>
      <c r="T150" s="60" t="s">
        <v>26</v>
      </c>
      <c r="U150" s="35" t="s">
        <v>27</v>
      </c>
      <c r="AC150" s="5">
        <v>1</v>
      </c>
    </row>
    <row r="151" spans="2:29" ht="21" customHeight="1" x14ac:dyDescent="0.25">
      <c r="B151" s="8"/>
      <c r="C151" s="54">
        <v>123</v>
      </c>
      <c r="D151" s="55" t="str">
        <f t="shared" si="30"/>
        <v/>
      </c>
      <c r="E151" s="61"/>
      <c r="F151" s="71" t="str" cm="1">
        <f t="array" ref="F151">IF(M151="","",IFERROR(_xlfn.TEXTJOIN(" • ",TRUE,_xlfn.UNIQUE(_xlfn._xlws.FILTER("⚠ "&amp;$T$30:$T$490,($R$30:$R$490&lt;&gt;"")*ISNUMBER(SEARCH(" "&amp;$R$30:$R$490&amp;" "," "&amp;M151&amp;" "))))),""))</f>
        <v/>
      </c>
      <c r="G151" s="72" t="str">
        <f t="shared" si="24"/>
        <v>noix de cajou</v>
      </c>
      <c r="H151" s="72" t="str">
        <f t="shared" si="25"/>
        <v>⚠ Fruits à coque</v>
      </c>
      <c r="I151" s="72" t="str">
        <f t="shared" si="26"/>
        <v/>
      </c>
      <c r="J151" s="72" t="str">
        <f t="shared" si="19"/>
        <v/>
      </c>
      <c r="K151" s="72" t="str">
        <f t="shared" si="20"/>
        <v/>
      </c>
      <c r="L151" s="72" t="str">
        <f t="shared" si="27"/>
        <v/>
      </c>
      <c r="M151" s="72" t="str">
        <f t="shared" si="28"/>
        <v/>
      </c>
      <c r="N151" s="72" t="str">
        <f t="shared" si="29"/>
        <v>noix de cajou</v>
      </c>
      <c r="O151" s="72" t="str">
        <f t="shared" si="21"/>
        <v>noix de cajou</v>
      </c>
      <c r="P151" s="72" t="str">
        <f t="shared" si="22"/>
        <v>noix de cajou</v>
      </c>
      <c r="Q151" s="57" t="s">
        <v>198</v>
      </c>
      <c r="R151" s="58" t="str">
        <f t="shared" si="23"/>
        <v>noix de cajou</v>
      </c>
      <c r="S151" s="59" t="s">
        <v>69</v>
      </c>
      <c r="T151" s="60" t="s">
        <v>26</v>
      </c>
      <c r="U151" s="35" t="s">
        <v>27</v>
      </c>
      <c r="AC151" s="5">
        <v>1</v>
      </c>
    </row>
    <row r="152" spans="2:29" ht="21" customHeight="1" x14ac:dyDescent="0.25">
      <c r="B152" s="8"/>
      <c r="C152" s="54">
        <v>124</v>
      </c>
      <c r="D152" s="55" t="str">
        <f t="shared" si="30"/>
        <v/>
      </c>
      <c r="E152" s="61"/>
      <c r="F152" s="71" t="str" cm="1">
        <f t="array" ref="F152">IF(M152="","",IFERROR(_xlfn.TEXTJOIN(" • ",TRUE,_xlfn.UNIQUE(_xlfn._xlws.FILTER("⚠ "&amp;$T$30:$T$490,($R$30:$R$490&lt;&gt;"")*ISNUMBER(SEARCH(" "&amp;$R$30:$R$490&amp;" "," "&amp;M152&amp;" "))))),""))</f>
        <v/>
      </c>
      <c r="G152" s="72" t="str">
        <f t="shared" si="24"/>
        <v>pistache</v>
      </c>
      <c r="H152" s="72" t="str">
        <f t="shared" si="25"/>
        <v>⚠ Fruits à coque</v>
      </c>
      <c r="I152" s="72" t="str">
        <f t="shared" si="26"/>
        <v/>
      </c>
      <c r="J152" s="72" t="str">
        <f t="shared" si="19"/>
        <v/>
      </c>
      <c r="K152" s="72" t="str">
        <f t="shared" si="20"/>
        <v/>
      </c>
      <c r="L152" s="72" t="str">
        <f t="shared" si="27"/>
        <v/>
      </c>
      <c r="M152" s="72" t="str">
        <f t="shared" si="28"/>
        <v/>
      </c>
      <c r="N152" s="72" t="str">
        <f t="shared" si="29"/>
        <v>pistache</v>
      </c>
      <c r="O152" s="72" t="str">
        <f t="shared" si="21"/>
        <v>pistache</v>
      </c>
      <c r="P152" s="72" t="str">
        <f t="shared" si="22"/>
        <v>pistache</v>
      </c>
      <c r="Q152" s="57" t="s">
        <v>199</v>
      </c>
      <c r="R152" s="58" t="str">
        <f t="shared" si="23"/>
        <v>pistache</v>
      </c>
      <c r="S152" s="59" t="s">
        <v>69</v>
      </c>
      <c r="T152" s="60" t="s">
        <v>26</v>
      </c>
      <c r="U152" s="35" t="s">
        <v>27</v>
      </c>
      <c r="AC152" s="5">
        <v>1</v>
      </c>
    </row>
    <row r="153" spans="2:29" ht="21" customHeight="1" x14ac:dyDescent="0.25">
      <c r="B153" s="8"/>
      <c r="C153" s="54">
        <v>125</v>
      </c>
      <c r="D153" s="55" t="str">
        <f t="shared" si="30"/>
        <v/>
      </c>
      <c r="E153" s="61"/>
      <c r="F153" s="71" t="str" cm="1">
        <f t="array" ref="F153">IF(M153="","",IFERROR(_xlfn.TEXTJOIN(" • ",TRUE,_xlfn.UNIQUE(_xlfn._xlws.FILTER("⚠ "&amp;$T$30:$T$490,($R$30:$R$490&lt;&gt;"")*ISNUMBER(SEARCH(" "&amp;$R$30:$R$490&amp;" "," "&amp;M153&amp;" "))))),""))</f>
        <v/>
      </c>
      <c r="G153" s="72" t="str">
        <f t="shared" si="24"/>
        <v>pistaches</v>
      </c>
      <c r="H153" s="72" t="str">
        <f t="shared" si="25"/>
        <v>⚠ Fruits à coque</v>
      </c>
      <c r="I153" s="72" t="str">
        <f t="shared" si="26"/>
        <v/>
      </c>
      <c r="J153" s="72" t="str">
        <f t="shared" si="19"/>
        <v/>
      </c>
      <c r="K153" s="72" t="str">
        <f t="shared" si="20"/>
        <v/>
      </c>
      <c r="L153" s="72" t="str">
        <f t="shared" si="27"/>
        <v/>
      </c>
      <c r="M153" s="72" t="str">
        <f t="shared" si="28"/>
        <v/>
      </c>
      <c r="N153" s="72" t="str">
        <f t="shared" si="29"/>
        <v>pistaches</v>
      </c>
      <c r="O153" s="72" t="str">
        <f t="shared" si="21"/>
        <v>pistaches</v>
      </c>
      <c r="P153" s="72" t="str">
        <f t="shared" si="22"/>
        <v>pistaches</v>
      </c>
      <c r="Q153" s="57" t="s">
        <v>200</v>
      </c>
      <c r="R153" s="58" t="str">
        <f t="shared" si="23"/>
        <v>pistaches</v>
      </c>
      <c r="S153" s="59" t="s">
        <v>69</v>
      </c>
      <c r="T153" s="60" t="s">
        <v>26</v>
      </c>
      <c r="U153" s="35" t="s">
        <v>27</v>
      </c>
      <c r="AC153" s="5">
        <v>1</v>
      </c>
    </row>
    <row r="154" spans="2:29" ht="21" customHeight="1" x14ac:dyDescent="0.25">
      <c r="B154" s="8"/>
      <c r="C154" s="54">
        <v>126</v>
      </c>
      <c r="D154" s="55" t="str">
        <f t="shared" si="30"/>
        <v/>
      </c>
      <c r="E154" s="61"/>
      <c r="F154" s="71" t="str" cm="1">
        <f t="array" ref="F154">IF(M154="","",IFERROR(_xlfn.TEXTJOIN(" • ",TRUE,_xlfn.UNIQUE(_xlfn._xlws.FILTER("⚠ "&amp;$T$30:$T$490,($R$30:$R$490&lt;&gt;"")*ISNUMBER(SEARCH(" "&amp;$R$30:$R$490&amp;" "," "&amp;M154&amp;" "))))),""))</f>
        <v/>
      </c>
      <c r="G154" s="72" t="str">
        <f t="shared" si="24"/>
        <v>pecan</v>
      </c>
      <c r="H154" s="72" t="str">
        <f t="shared" si="25"/>
        <v>⚠ Fruits à coque</v>
      </c>
      <c r="I154" s="72" t="str">
        <f t="shared" si="26"/>
        <v/>
      </c>
      <c r="J154" s="72" t="str">
        <f t="shared" si="19"/>
        <v/>
      </c>
      <c r="K154" s="72" t="str">
        <f t="shared" si="20"/>
        <v/>
      </c>
      <c r="L154" s="72" t="str">
        <f t="shared" si="27"/>
        <v/>
      </c>
      <c r="M154" s="72" t="str">
        <f t="shared" si="28"/>
        <v/>
      </c>
      <c r="N154" s="72" t="str">
        <f t="shared" si="29"/>
        <v>pecan</v>
      </c>
      <c r="O154" s="72" t="str">
        <f t="shared" si="21"/>
        <v>pecan</v>
      </c>
      <c r="P154" s="72" t="str">
        <f t="shared" si="22"/>
        <v>pecan</v>
      </c>
      <c r="Q154" s="57" t="s">
        <v>201</v>
      </c>
      <c r="R154" s="58" t="str">
        <f t="shared" si="23"/>
        <v>pecan</v>
      </c>
      <c r="S154" s="59" t="s">
        <v>69</v>
      </c>
      <c r="T154" s="60" t="s">
        <v>26</v>
      </c>
      <c r="U154" s="35" t="s">
        <v>27</v>
      </c>
      <c r="AC154" s="5">
        <v>1</v>
      </c>
    </row>
    <row r="155" spans="2:29" ht="21" customHeight="1" x14ac:dyDescent="0.25">
      <c r="B155" s="8"/>
      <c r="C155" s="54">
        <v>127</v>
      </c>
      <c r="D155" s="55" t="str">
        <f t="shared" si="30"/>
        <v/>
      </c>
      <c r="E155" s="61"/>
      <c r="F155" s="71" t="str" cm="1">
        <f t="array" ref="F155">IF(M155="","",IFERROR(_xlfn.TEXTJOIN(" • ",TRUE,_xlfn.UNIQUE(_xlfn._xlws.FILTER("⚠ "&amp;$T$30:$T$490,($R$30:$R$490&lt;&gt;"")*ISNUMBER(SEARCH(" "&amp;$R$30:$R$490&amp;" "," "&amp;M155&amp;" "))))),""))</f>
        <v/>
      </c>
      <c r="G155" s="72" t="str">
        <f t="shared" si="24"/>
        <v>macadamia</v>
      </c>
      <c r="H155" s="72" t="str">
        <f t="shared" si="25"/>
        <v>⚠ Fruits à coque</v>
      </c>
      <c r="I155" s="72" t="str">
        <f t="shared" si="26"/>
        <v/>
      </c>
      <c r="J155" s="72" t="str">
        <f t="shared" si="19"/>
        <v/>
      </c>
      <c r="K155" s="72" t="str">
        <f t="shared" si="20"/>
        <v/>
      </c>
      <c r="L155" s="72" t="str">
        <f t="shared" si="27"/>
        <v/>
      </c>
      <c r="M155" s="72" t="str">
        <f t="shared" si="28"/>
        <v/>
      </c>
      <c r="N155" s="72" t="str">
        <f t="shared" si="29"/>
        <v>macadamia</v>
      </c>
      <c r="O155" s="72" t="str">
        <f t="shared" si="21"/>
        <v>macadamia</v>
      </c>
      <c r="P155" s="72" t="str">
        <f t="shared" si="22"/>
        <v>macadamia</v>
      </c>
      <c r="Q155" s="57" t="s">
        <v>202</v>
      </c>
      <c r="R155" s="58" t="str">
        <f t="shared" si="23"/>
        <v>macadamia</v>
      </c>
      <c r="S155" s="59" t="s">
        <v>69</v>
      </c>
      <c r="T155" s="60" t="s">
        <v>26</v>
      </c>
      <c r="U155" s="35" t="s">
        <v>27</v>
      </c>
      <c r="AC155" s="5">
        <v>1</v>
      </c>
    </row>
    <row r="156" spans="2:29" ht="21" customHeight="1" x14ac:dyDescent="0.25">
      <c r="B156" s="8"/>
      <c r="C156" s="54">
        <v>128</v>
      </c>
      <c r="D156" s="55" t="str">
        <f t="shared" si="30"/>
        <v/>
      </c>
      <c r="E156" s="61"/>
      <c r="F156" s="71" t="str" cm="1">
        <f t="array" ref="F156">IF(M156="","",IFERROR(_xlfn.TEXTJOIN(" • ",TRUE,_xlfn.UNIQUE(_xlfn._xlws.FILTER("⚠ "&amp;$T$30:$T$490,($R$30:$R$490&lt;&gt;"")*ISNUMBER(SEARCH(" "&amp;$R$30:$R$490&amp;" "," "&amp;M156&amp;" "))))),""))</f>
        <v/>
      </c>
      <c r="G156" s="72" t="str">
        <f t="shared" si="24"/>
        <v>noix du bresil</v>
      </c>
      <c r="H156" s="72" t="str">
        <f t="shared" si="25"/>
        <v>⚠ Fruits à coque</v>
      </c>
      <c r="I156" s="72" t="str">
        <f t="shared" si="26"/>
        <v/>
      </c>
      <c r="J156" s="72" t="str">
        <f t="shared" si="19"/>
        <v/>
      </c>
      <c r="K156" s="72" t="str">
        <f t="shared" si="20"/>
        <v/>
      </c>
      <c r="L156" s="72" t="str">
        <f t="shared" si="27"/>
        <v/>
      </c>
      <c r="M156" s="72" t="str">
        <f t="shared" si="28"/>
        <v/>
      </c>
      <c r="N156" s="72" t="str">
        <f t="shared" si="29"/>
        <v>noix du bresil</v>
      </c>
      <c r="O156" s="72" t="str">
        <f t="shared" si="21"/>
        <v>noix du bresil</v>
      </c>
      <c r="P156" s="72" t="str">
        <f t="shared" si="22"/>
        <v>noix du bresil</v>
      </c>
      <c r="Q156" s="57" t="s">
        <v>203</v>
      </c>
      <c r="R156" s="58" t="str">
        <f t="shared" si="23"/>
        <v>noix du bresil</v>
      </c>
      <c r="S156" s="59" t="s">
        <v>69</v>
      </c>
      <c r="T156" s="60" t="s">
        <v>26</v>
      </c>
      <c r="U156" s="35" t="s">
        <v>27</v>
      </c>
      <c r="AC156" s="5">
        <v>1</v>
      </c>
    </row>
    <row r="157" spans="2:29" ht="21" customHeight="1" x14ac:dyDescent="0.25">
      <c r="B157" s="8"/>
      <c r="C157" s="54">
        <v>129</v>
      </c>
      <c r="D157" s="55" t="str">
        <f t="shared" si="30"/>
        <v/>
      </c>
      <c r="E157" s="61"/>
      <c r="F157" s="71" t="str" cm="1">
        <f t="array" ref="F157">IF(M157="","",IFERROR(_xlfn.TEXTJOIN(" • ",TRUE,_xlfn.UNIQUE(_xlfn._xlws.FILTER("⚠ "&amp;$T$30:$T$490,($R$30:$R$490&lt;&gt;"")*ISNUMBER(SEARCH(" "&amp;$R$30:$R$490&amp;" "," "&amp;M157&amp;" "))))),""))</f>
        <v/>
      </c>
      <c r="G157" s="72" t="str">
        <f t="shared" si="24"/>
        <v>brazil nut</v>
      </c>
      <c r="H157" s="72" t="str">
        <f t="shared" si="25"/>
        <v>⚠ Fruits à coque</v>
      </c>
      <c r="I157" s="72" t="str">
        <f t="shared" si="26"/>
        <v/>
      </c>
      <c r="J157" s="72" t="str">
        <f t="shared" ref="J157:J220" si="31">IF(I157="","",SUBSTITUTE(SUBSTITUTE(SUBSTITUTE(SUBSTITUTE(SUBSTITUTE(SUBSTITUTE(SUBSTITUTE(SUBSTITUTE(I157,"è","e"),"é","e"),"ê","e"),"ë","e"),"ì","i"),"í","i"),"î","i"),"ï","i"))</f>
        <v/>
      </c>
      <c r="K157" s="72" t="str">
        <f t="shared" ref="K157:K220" si="32">IF(J157="","",TRIM(SUBSTITUTE(SUBSTITUTE(SUBSTITUTE(SUBSTITUTE(SUBSTITUTE(SUBSTITUTE(SUBSTITUTE(SUBSTITUTE(SUBSTITUTE(SUBSTITUTE(SUBSTITUTE(SUBSTITUTE(J157,"ò","o"),"ó","o"),"ô","o"),"ö","o"),"õ","o"),"ù","u"),"ú","u"),"û","u"),"ü","u"),"ý","y"),"ÿ","y"),"ñ","n")))</f>
        <v/>
      </c>
      <c r="L157" s="72" t="str">
        <f t="shared" si="27"/>
        <v/>
      </c>
      <c r="M157" s="72" t="str">
        <f t="shared" si="28"/>
        <v/>
      </c>
      <c r="N157" s="72" t="str">
        <f t="shared" si="29"/>
        <v>brazil nut</v>
      </c>
      <c r="O157" s="72" t="str">
        <f t="shared" ref="O157:O220" si="33">IF(N157="","",SUBSTITUTE(SUBSTITUTE(SUBSTITUTE(SUBSTITUTE(SUBSTITUTE(SUBSTITUTE(SUBSTITUTE(SUBSTITUTE(N157,"è","e"),"é","e"),"ê","e"),"ë","e"),"ì","i"),"í","i"),"î","i"),"ï","i"))</f>
        <v>brazil nut</v>
      </c>
      <c r="P157" s="72" t="str">
        <f t="shared" ref="P157:P220" si="34">IF(O157="","",TRIM(SUBSTITUTE(SUBSTITUTE(SUBSTITUTE(SUBSTITUTE(SUBSTITUTE(SUBSTITUTE(SUBSTITUTE(SUBSTITUTE(SUBSTITUTE(SUBSTITUTE(SUBSTITUTE(SUBSTITUTE(O157,"ò","o"),"ó","o"),"ô","o"),"ö","o"),"õ","o"),"ù","u"),"ú","u"),"û","u"),"ü","u"),"ý","y"),"ÿ","y"),"ñ","n")))</f>
        <v>brazil nut</v>
      </c>
      <c r="Q157" s="57" t="s">
        <v>204</v>
      </c>
      <c r="R157" s="58" t="str">
        <f t="shared" ref="R157:R220" si="35">IF(Q157="","",LOWER(TRIM(CLEAN(SUBSTITUTE(SUBSTITUTE(SUBSTITUTE(SUBSTITUTE(SUBSTITUTE(SUBSTITUTE(SUBSTITUTE(SUBSTITUTE(SUBSTITUTE(SUBSTITUTE(SUBSTITUTE(SUBSTITUTE(SUBSTITUTE(SUBSTITUTE(SUBSTITUTE(SUBSTITUTE(SUBSTITUTE(SUBSTITUTE(SUBSTITUTE(SUBSTITUTE(SUBSTITUTE(SUBSTITUTE(Q157,CHAR(160)," "),CHAR(9)," "),CHAR(10)," "),CHAR(13)," "),"—"," "),"–"," "),"’"," "),"'"," "),""""," "),","," "),"."," "),";"," "),":"," "),"!"," "),"?"," "),"…"," "),"/"," "),"-"," "),"("," "),")"," "),"«"," "),"»"," ")))))</f>
        <v>brazil nut</v>
      </c>
      <c r="S157" s="59" t="s">
        <v>69</v>
      </c>
      <c r="T157" s="60" t="s">
        <v>26</v>
      </c>
      <c r="U157" s="35" t="s">
        <v>27</v>
      </c>
      <c r="AC157" s="5">
        <v>1</v>
      </c>
    </row>
    <row r="158" spans="2:29" ht="21" customHeight="1" x14ac:dyDescent="0.25">
      <c r="B158" s="8"/>
      <c r="C158" s="54">
        <v>130</v>
      </c>
      <c r="D158" s="55" t="str">
        <f t="shared" si="30"/>
        <v/>
      </c>
      <c r="E158" s="61"/>
      <c r="F158" s="71" t="str" cm="1">
        <f t="array" ref="F158">IF(M158="","",IFERROR(_xlfn.TEXTJOIN(" • ",TRUE,_xlfn.UNIQUE(_xlfn._xlws.FILTER("⚠ "&amp;$T$30:$T$490,($R$30:$R$490&lt;&gt;"")*ISNUMBER(SEARCH(" "&amp;$R$30:$R$490&amp;" "," "&amp;M158&amp;" "))))),""))</f>
        <v/>
      </c>
      <c r="G158" s="72" t="str">
        <f t="shared" si="24"/>
        <v>hazelnut</v>
      </c>
      <c r="H158" s="72" t="str">
        <f t="shared" si="25"/>
        <v>⚠ Fruits à coque</v>
      </c>
      <c r="I158" s="72" t="str">
        <f t="shared" si="26"/>
        <v/>
      </c>
      <c r="J158" s="72" t="str">
        <f t="shared" si="31"/>
        <v/>
      </c>
      <c r="K158" s="72" t="str">
        <f t="shared" si="32"/>
        <v/>
      </c>
      <c r="L158" s="72" t="str">
        <f t="shared" si="27"/>
        <v/>
      </c>
      <c r="M158" s="72" t="str">
        <f t="shared" si="28"/>
        <v/>
      </c>
      <c r="N158" s="72" t="str">
        <f t="shared" si="29"/>
        <v>hazelnut</v>
      </c>
      <c r="O158" s="72" t="str">
        <f t="shared" si="33"/>
        <v>hazelnut</v>
      </c>
      <c r="P158" s="72" t="str">
        <f t="shared" si="34"/>
        <v>hazelnut</v>
      </c>
      <c r="Q158" s="57" t="s">
        <v>205</v>
      </c>
      <c r="R158" s="58" t="str">
        <f t="shared" si="35"/>
        <v>hazelnut</v>
      </c>
      <c r="S158" s="59" t="s">
        <v>69</v>
      </c>
      <c r="T158" s="60" t="s">
        <v>26</v>
      </c>
      <c r="U158" s="35" t="s">
        <v>27</v>
      </c>
      <c r="AC158" s="5">
        <v>1</v>
      </c>
    </row>
    <row r="159" spans="2:29" ht="21" customHeight="1" x14ac:dyDescent="0.25">
      <c r="B159" s="8"/>
      <c r="C159" s="54">
        <v>131</v>
      </c>
      <c r="D159" s="55" t="str">
        <f t="shared" si="30"/>
        <v/>
      </c>
      <c r="E159" s="61"/>
      <c r="F159" s="71" t="str" cm="1">
        <f t="array" ref="F159">IF(M159="","",IFERROR(_xlfn.TEXTJOIN(" • ",TRUE,_xlfn.UNIQUE(_xlfn._xlws.FILTER("⚠ "&amp;$T$30:$T$490,($R$30:$R$490&lt;&gt;"")*ISNUMBER(SEARCH(" "&amp;$R$30:$R$490&amp;" "," "&amp;M159&amp;" "))))),""))</f>
        <v/>
      </c>
      <c r="G159" s="72" t="str">
        <f t="shared" ref="G159:G222" si="36">IF(R159="","",P159)</f>
        <v>almond</v>
      </c>
      <c r="H159" s="72" t="str">
        <f t="shared" ref="H159:H222" si="37">IF(T159="","",S159&amp;" "&amp;T159)</f>
        <v>⚠ Fruits à coque</v>
      </c>
      <c r="I159" s="72" t="str">
        <f t="shared" ref="I159:I222" si="38">IF(M159="","",SUBSTITUTE(SUBSTITUTE(SUBSTITUTE(SUBSTITUTE(SUBSTITUTE(SUBSTITUTE(SUBSTITUTE(SUBSTITUTE(SUBSTITUTE(LOWER(M159),"œ","oe"),"æ","ae"),"à","a"),"â","a"),"ä","a"),"á","a"),"ã","a"),"å","a"),"ç","c"))</f>
        <v/>
      </c>
      <c r="J159" s="72" t="str">
        <f t="shared" si="31"/>
        <v/>
      </c>
      <c r="K159" s="72" t="str">
        <f t="shared" si="32"/>
        <v/>
      </c>
      <c r="L159" s="72" t="str">
        <f t="shared" ref="L159:L222" si="39">IF(M159="","",K159)</f>
        <v/>
      </c>
      <c r="M159" s="72" t="str">
        <f t="shared" ref="M159:M222" si="40">IF(E159="","",LOWER(TRIM(CLEAN(SUBSTITUTE(SUBSTITUTE(SUBSTITUTE(SUBSTITUTE(SUBSTITUTE(SUBSTITUTE(SUBSTITUTE(SUBSTITUTE(SUBSTITUTE(SUBSTITUTE(SUBSTITUTE(SUBSTITUTE(SUBSTITUTE(SUBSTITUTE(SUBSTITUTE(SUBSTITUTE(SUBSTITUTE(SUBSTITUTE(SUBSTITUTE(SUBSTITUTE(SUBSTITUTE(SUBSTITUTE(E159,CHAR(160)," "),CHAR(9)," "),CHAR(10)," "),CHAR(13)," "),"—"," "),"–"," "),"’"," "),"'"," "),""""," "),","," "),"."," "),";"," "),":"," "),"!"," "),"?"," "),"…"," "),"/"," "),"-"," "),"("," "),")"," "),"«"," "),"»"," ")))))</f>
        <v/>
      </c>
      <c r="N159" s="72" t="str">
        <f t="shared" ref="N159:N222" si="41">IF(R159="","",SUBSTITUTE(SUBSTITUTE(SUBSTITUTE(SUBSTITUTE(SUBSTITUTE(SUBSTITUTE(SUBSTITUTE(SUBSTITUTE(SUBSTITUTE(LOWER(R159),"œ","oe"),"æ","ae"),"à","a"),"â","a"),"ä","a"),"á","a"),"ã","a"),"å","a"),"ç","c"))</f>
        <v>almond</v>
      </c>
      <c r="O159" s="72" t="str">
        <f t="shared" si="33"/>
        <v>almond</v>
      </c>
      <c r="P159" s="72" t="str">
        <f t="shared" si="34"/>
        <v>almond</v>
      </c>
      <c r="Q159" s="57" t="s">
        <v>206</v>
      </c>
      <c r="R159" s="58" t="str">
        <f t="shared" si="35"/>
        <v>almond</v>
      </c>
      <c r="S159" s="59" t="s">
        <v>69</v>
      </c>
      <c r="T159" s="60" t="s">
        <v>26</v>
      </c>
      <c r="U159" s="35" t="s">
        <v>27</v>
      </c>
      <c r="AC159" s="5">
        <v>1</v>
      </c>
    </row>
    <row r="160" spans="2:29" ht="21" customHeight="1" x14ac:dyDescent="0.25">
      <c r="B160" s="8"/>
      <c r="C160" s="54">
        <v>132</v>
      </c>
      <c r="D160" s="55" t="str">
        <f t="shared" si="30"/>
        <v/>
      </c>
      <c r="E160" s="61"/>
      <c r="F160" s="71" t="str" cm="1">
        <f t="array" ref="F160">IF(M160="","",IFERROR(_xlfn.TEXTJOIN(" • ",TRUE,_xlfn.UNIQUE(_xlfn._xlws.FILTER("⚠ "&amp;$T$30:$T$490,($R$30:$R$490&lt;&gt;"")*ISNUMBER(SEARCH(" "&amp;$R$30:$R$490&amp;" "," "&amp;M160&amp;" "))))),""))</f>
        <v/>
      </c>
      <c r="G160" s="72" t="str">
        <f t="shared" si="36"/>
        <v>walnut</v>
      </c>
      <c r="H160" s="72" t="str">
        <f t="shared" si="37"/>
        <v>⚠ Fruits à coque</v>
      </c>
      <c r="I160" s="72" t="str">
        <f t="shared" si="38"/>
        <v/>
      </c>
      <c r="J160" s="72" t="str">
        <f t="shared" si="31"/>
        <v/>
      </c>
      <c r="K160" s="72" t="str">
        <f t="shared" si="32"/>
        <v/>
      </c>
      <c r="L160" s="72" t="str">
        <f t="shared" si="39"/>
        <v/>
      </c>
      <c r="M160" s="72" t="str">
        <f t="shared" si="40"/>
        <v/>
      </c>
      <c r="N160" s="72" t="str">
        <f t="shared" si="41"/>
        <v>walnut</v>
      </c>
      <c r="O160" s="72" t="str">
        <f t="shared" si="33"/>
        <v>walnut</v>
      </c>
      <c r="P160" s="72" t="str">
        <f t="shared" si="34"/>
        <v>walnut</v>
      </c>
      <c r="Q160" s="57" t="s">
        <v>207</v>
      </c>
      <c r="R160" s="58" t="str">
        <f t="shared" si="35"/>
        <v>walnut</v>
      </c>
      <c r="S160" s="59" t="s">
        <v>69</v>
      </c>
      <c r="T160" s="60" t="s">
        <v>26</v>
      </c>
      <c r="U160" s="35" t="s">
        <v>27</v>
      </c>
      <c r="AC160" s="5">
        <v>1</v>
      </c>
    </row>
    <row r="161" spans="2:29" ht="21" customHeight="1" x14ac:dyDescent="0.25">
      <c r="B161" s="8"/>
      <c r="C161" s="54">
        <v>133</v>
      </c>
      <c r="D161" s="55" t="str">
        <f t="shared" si="30"/>
        <v/>
      </c>
      <c r="E161" s="61"/>
      <c r="F161" s="71" t="str" cm="1">
        <f t="array" ref="F161">IF(M161="","",IFERROR(_xlfn.TEXTJOIN(" • ",TRUE,_xlfn.UNIQUE(_xlfn._xlws.FILTER("⚠ "&amp;$T$30:$T$490,($R$30:$R$490&lt;&gt;"")*ISNUMBER(SEARCH(" "&amp;$R$30:$R$490&amp;" "," "&amp;M161&amp;" "))))),""))</f>
        <v/>
      </c>
      <c r="G161" s="72" t="str">
        <f t="shared" si="36"/>
        <v>cashew</v>
      </c>
      <c r="H161" s="72" t="str">
        <f t="shared" si="37"/>
        <v>⚠ Fruits à coque</v>
      </c>
      <c r="I161" s="72" t="str">
        <f t="shared" si="38"/>
        <v/>
      </c>
      <c r="J161" s="72" t="str">
        <f t="shared" si="31"/>
        <v/>
      </c>
      <c r="K161" s="72" t="str">
        <f t="shared" si="32"/>
        <v/>
      </c>
      <c r="L161" s="72" t="str">
        <f t="shared" si="39"/>
        <v/>
      </c>
      <c r="M161" s="72" t="str">
        <f t="shared" si="40"/>
        <v/>
      </c>
      <c r="N161" s="72" t="str">
        <f t="shared" si="41"/>
        <v>cashew</v>
      </c>
      <c r="O161" s="72" t="str">
        <f t="shared" si="33"/>
        <v>cashew</v>
      </c>
      <c r="P161" s="72" t="str">
        <f t="shared" si="34"/>
        <v>cashew</v>
      </c>
      <c r="Q161" s="57" t="s">
        <v>208</v>
      </c>
      <c r="R161" s="58" t="str">
        <f t="shared" si="35"/>
        <v>cashew</v>
      </c>
      <c r="S161" s="59" t="s">
        <v>69</v>
      </c>
      <c r="T161" s="60" t="s">
        <v>26</v>
      </c>
      <c r="U161" s="35" t="s">
        <v>27</v>
      </c>
      <c r="AC161" s="5">
        <v>1</v>
      </c>
    </row>
    <row r="162" spans="2:29" ht="21" customHeight="1" x14ac:dyDescent="0.25">
      <c r="B162" s="8"/>
      <c r="C162" s="54">
        <v>134</v>
      </c>
      <c r="D162" s="55" t="str">
        <f t="shared" si="30"/>
        <v/>
      </c>
      <c r="E162" s="61"/>
      <c r="F162" s="71" t="str" cm="1">
        <f t="array" ref="F162">IF(M162="","",IFERROR(_xlfn.TEXTJOIN(" • ",TRUE,_xlfn.UNIQUE(_xlfn._xlws.FILTER("⚠ "&amp;$T$30:$T$490,($R$30:$R$490&lt;&gt;"")*ISNUMBER(SEARCH(" "&amp;$R$30:$R$490&amp;" "," "&amp;M162&amp;" "))))),""))</f>
        <v/>
      </c>
      <c r="G162" s="72" t="str">
        <f t="shared" si="36"/>
        <v>pistachio</v>
      </c>
      <c r="H162" s="72" t="str">
        <f t="shared" si="37"/>
        <v>⚠ Fruits à coque</v>
      </c>
      <c r="I162" s="72" t="str">
        <f t="shared" si="38"/>
        <v/>
      </c>
      <c r="J162" s="72" t="str">
        <f t="shared" si="31"/>
        <v/>
      </c>
      <c r="K162" s="72" t="str">
        <f t="shared" si="32"/>
        <v/>
      </c>
      <c r="L162" s="72" t="str">
        <f t="shared" si="39"/>
        <v/>
      </c>
      <c r="M162" s="72" t="str">
        <f t="shared" si="40"/>
        <v/>
      </c>
      <c r="N162" s="72" t="str">
        <f t="shared" si="41"/>
        <v>pistachio</v>
      </c>
      <c r="O162" s="72" t="str">
        <f t="shared" si="33"/>
        <v>pistachio</v>
      </c>
      <c r="P162" s="72" t="str">
        <f t="shared" si="34"/>
        <v>pistachio</v>
      </c>
      <c r="Q162" s="57" t="s">
        <v>209</v>
      </c>
      <c r="R162" s="58" t="str">
        <f t="shared" si="35"/>
        <v>pistachio</v>
      </c>
      <c r="S162" s="59" t="s">
        <v>69</v>
      </c>
      <c r="T162" s="60" t="s">
        <v>26</v>
      </c>
      <c r="U162" s="35" t="s">
        <v>27</v>
      </c>
      <c r="AC162" s="5">
        <v>1</v>
      </c>
    </row>
    <row r="163" spans="2:29" ht="21" customHeight="1" x14ac:dyDescent="0.25">
      <c r="B163" s="8"/>
      <c r="C163" s="54">
        <v>135</v>
      </c>
      <c r="D163" s="55" t="str">
        <f t="shared" si="30"/>
        <v/>
      </c>
      <c r="E163" s="61"/>
      <c r="F163" s="71" t="str" cm="1">
        <f t="array" ref="F163">IF(M163="","",IFERROR(_xlfn.TEXTJOIN(" • ",TRUE,_xlfn.UNIQUE(_xlfn._xlws.FILTER("⚠ "&amp;$T$30:$T$490,($R$30:$R$490&lt;&gt;"")*ISNUMBER(SEARCH(" "&amp;$R$30:$R$490&amp;" "," "&amp;M163&amp;" "))))),""))</f>
        <v/>
      </c>
      <c r="G163" s="72" t="str">
        <f t="shared" si="36"/>
        <v>praline</v>
      </c>
      <c r="H163" s="72" t="str">
        <f t="shared" si="37"/>
        <v>⚠ Fruits à coque</v>
      </c>
      <c r="I163" s="72" t="str">
        <f t="shared" si="38"/>
        <v/>
      </c>
      <c r="J163" s="72" t="str">
        <f t="shared" si="31"/>
        <v/>
      </c>
      <c r="K163" s="72" t="str">
        <f t="shared" si="32"/>
        <v/>
      </c>
      <c r="L163" s="72" t="str">
        <f t="shared" si="39"/>
        <v/>
      </c>
      <c r="M163" s="72" t="str">
        <f t="shared" si="40"/>
        <v/>
      </c>
      <c r="N163" s="72" t="str">
        <f t="shared" si="41"/>
        <v>praline</v>
      </c>
      <c r="O163" s="72" t="str">
        <f t="shared" si="33"/>
        <v>praline</v>
      </c>
      <c r="P163" s="72" t="str">
        <f t="shared" si="34"/>
        <v>praline</v>
      </c>
      <c r="Q163" s="57" t="s">
        <v>210</v>
      </c>
      <c r="R163" s="58" t="str">
        <f t="shared" si="35"/>
        <v>praline</v>
      </c>
      <c r="S163" s="59" t="s">
        <v>69</v>
      </c>
      <c r="T163" s="60" t="s">
        <v>26</v>
      </c>
      <c r="U163" s="35" t="s">
        <v>27</v>
      </c>
      <c r="AC163" s="5">
        <v>1</v>
      </c>
    </row>
    <row r="164" spans="2:29" ht="21" customHeight="1" x14ac:dyDescent="0.25">
      <c r="B164" s="8"/>
      <c r="C164" s="54">
        <v>136</v>
      </c>
      <c r="D164" s="55" t="str">
        <f t="shared" si="30"/>
        <v/>
      </c>
      <c r="E164" s="61"/>
      <c r="F164" s="71" t="str" cm="1">
        <f t="array" ref="F164">IF(M164="","",IFERROR(_xlfn.TEXTJOIN(" • ",TRUE,_xlfn.UNIQUE(_xlfn._xlws.FILTER("⚠ "&amp;$T$30:$T$490,($R$30:$R$490&lt;&gt;"")*ISNUMBER(SEARCH(" "&amp;$R$30:$R$490&amp;" "," "&amp;M164&amp;" "))))),""))</f>
        <v/>
      </c>
      <c r="G164" s="72" t="str">
        <f t="shared" si="36"/>
        <v>gianduja</v>
      </c>
      <c r="H164" s="72" t="str">
        <f t="shared" si="37"/>
        <v>⚠ Fruits à coque</v>
      </c>
      <c r="I164" s="72" t="str">
        <f t="shared" si="38"/>
        <v/>
      </c>
      <c r="J164" s="72" t="str">
        <f t="shared" si="31"/>
        <v/>
      </c>
      <c r="K164" s="72" t="str">
        <f t="shared" si="32"/>
        <v/>
      </c>
      <c r="L164" s="72" t="str">
        <f t="shared" si="39"/>
        <v/>
      </c>
      <c r="M164" s="72" t="str">
        <f t="shared" si="40"/>
        <v/>
      </c>
      <c r="N164" s="72" t="str">
        <f t="shared" si="41"/>
        <v>gianduja</v>
      </c>
      <c r="O164" s="72" t="str">
        <f t="shared" si="33"/>
        <v>gianduja</v>
      </c>
      <c r="P164" s="72" t="str">
        <f t="shared" si="34"/>
        <v>gianduja</v>
      </c>
      <c r="Q164" s="57" t="s">
        <v>211</v>
      </c>
      <c r="R164" s="58" t="str">
        <f t="shared" si="35"/>
        <v>gianduja</v>
      </c>
      <c r="S164" s="59" t="s">
        <v>69</v>
      </c>
      <c r="T164" s="60" t="s">
        <v>26</v>
      </c>
      <c r="U164" s="35" t="s">
        <v>27</v>
      </c>
      <c r="AC164" s="5">
        <v>1</v>
      </c>
    </row>
    <row r="165" spans="2:29" ht="21" customHeight="1" x14ac:dyDescent="0.25">
      <c r="B165" s="8"/>
      <c r="C165" s="54">
        <v>137</v>
      </c>
      <c r="D165" s="55" t="str">
        <f t="shared" si="30"/>
        <v/>
      </c>
      <c r="E165" s="61"/>
      <c r="F165" s="71" t="str" cm="1">
        <f t="array" ref="F165">IF(M165="","",IFERROR(_xlfn.TEXTJOIN(" • ",TRUE,_xlfn.UNIQUE(_xlfn._xlws.FILTER("⚠ "&amp;$T$30:$T$490,($R$30:$R$490&lt;&gt;"")*ISNUMBER(SEARCH(" "&amp;$R$30:$R$490&amp;" "," "&amp;M165&amp;" "))))),""))</f>
        <v/>
      </c>
      <c r="G165" s="72" t="str">
        <f t="shared" si="36"/>
        <v>nougat</v>
      </c>
      <c r="H165" s="72" t="str">
        <f t="shared" si="37"/>
        <v>⚠ Fruits à coque</v>
      </c>
      <c r="I165" s="72" t="str">
        <f t="shared" si="38"/>
        <v/>
      </c>
      <c r="J165" s="72" t="str">
        <f t="shared" si="31"/>
        <v/>
      </c>
      <c r="K165" s="72" t="str">
        <f t="shared" si="32"/>
        <v/>
      </c>
      <c r="L165" s="72" t="str">
        <f t="shared" si="39"/>
        <v/>
      </c>
      <c r="M165" s="72" t="str">
        <f t="shared" si="40"/>
        <v/>
      </c>
      <c r="N165" s="72" t="str">
        <f t="shared" si="41"/>
        <v>nougat</v>
      </c>
      <c r="O165" s="72" t="str">
        <f t="shared" si="33"/>
        <v>nougat</v>
      </c>
      <c r="P165" s="72" t="str">
        <f t="shared" si="34"/>
        <v>nougat</v>
      </c>
      <c r="Q165" s="57" t="s">
        <v>212</v>
      </c>
      <c r="R165" s="58" t="str">
        <f t="shared" si="35"/>
        <v>nougat</v>
      </c>
      <c r="S165" s="59" t="s">
        <v>69</v>
      </c>
      <c r="T165" s="60" t="s">
        <v>26</v>
      </c>
      <c r="U165" s="35" t="s">
        <v>27</v>
      </c>
      <c r="AC165" s="5">
        <v>1</v>
      </c>
    </row>
    <row r="166" spans="2:29" ht="21" customHeight="1" x14ac:dyDescent="0.25">
      <c r="B166" s="8"/>
      <c r="C166" s="54">
        <v>138</v>
      </c>
      <c r="D166" s="55" t="str">
        <f t="shared" ref="D166:D229" si="42">IF(E166="","",IF(F166="",E166,E166&amp;" *"))</f>
        <v/>
      </c>
      <c r="E166" s="61"/>
      <c r="F166" s="71" t="str" cm="1">
        <f t="array" ref="F166">IF(M166="","",IFERROR(_xlfn.TEXTJOIN(" • ",TRUE,_xlfn.UNIQUE(_xlfn._xlws.FILTER("⚠ "&amp;$T$30:$T$490,($R$30:$R$490&lt;&gt;"")*ISNUMBER(SEARCH(" "&amp;$R$30:$R$490&amp;" "," "&amp;M166&amp;" "))))),""))</f>
        <v/>
      </c>
      <c r="G166" s="72" t="str">
        <f t="shared" si="36"/>
        <v>pate d amande</v>
      </c>
      <c r="H166" s="72" t="str">
        <f t="shared" si="37"/>
        <v>⚠ Fruits à coque</v>
      </c>
      <c r="I166" s="72" t="str">
        <f t="shared" si="38"/>
        <v/>
      </c>
      <c r="J166" s="72" t="str">
        <f t="shared" si="31"/>
        <v/>
      </c>
      <c r="K166" s="72" t="str">
        <f t="shared" si="32"/>
        <v/>
      </c>
      <c r="L166" s="72" t="str">
        <f t="shared" si="39"/>
        <v/>
      </c>
      <c r="M166" s="72" t="str">
        <f t="shared" si="40"/>
        <v/>
      </c>
      <c r="N166" s="72" t="str">
        <f t="shared" si="41"/>
        <v>pate d amande</v>
      </c>
      <c r="O166" s="72" t="str">
        <f t="shared" si="33"/>
        <v>pate d amande</v>
      </c>
      <c r="P166" s="72" t="str">
        <f t="shared" si="34"/>
        <v>pate d amande</v>
      </c>
      <c r="Q166" s="57" t="s">
        <v>213</v>
      </c>
      <c r="R166" s="58" t="str">
        <f t="shared" si="35"/>
        <v>pate d amande</v>
      </c>
      <c r="S166" s="59" t="s">
        <v>69</v>
      </c>
      <c r="T166" s="60" t="s">
        <v>26</v>
      </c>
      <c r="U166" s="35" t="s">
        <v>27</v>
      </c>
      <c r="AC166" s="5">
        <v>1</v>
      </c>
    </row>
    <row r="167" spans="2:29" ht="21" customHeight="1" x14ac:dyDescent="0.25">
      <c r="B167" s="8"/>
      <c r="C167" s="54">
        <v>139</v>
      </c>
      <c r="D167" s="55" t="str">
        <f t="shared" si="42"/>
        <v/>
      </c>
      <c r="E167" s="61"/>
      <c r="F167" s="71" t="str" cm="1">
        <f t="array" ref="F167">IF(M167="","",IFERROR(_xlfn.TEXTJOIN(" • ",TRUE,_xlfn.UNIQUE(_xlfn._xlws.FILTER("⚠ "&amp;$T$30:$T$490,($R$30:$R$490&lt;&gt;"")*ISNUMBER(SEARCH(" "&amp;$R$30:$R$490&amp;" "," "&amp;M167&amp;" "))))),""))</f>
        <v/>
      </c>
      <c r="G167" s="72" t="str">
        <f t="shared" si="36"/>
        <v>marzipan</v>
      </c>
      <c r="H167" s="72" t="str">
        <f t="shared" si="37"/>
        <v>⚠ Fruits à coque</v>
      </c>
      <c r="I167" s="72" t="str">
        <f t="shared" si="38"/>
        <v/>
      </c>
      <c r="J167" s="72" t="str">
        <f t="shared" si="31"/>
        <v/>
      </c>
      <c r="K167" s="72" t="str">
        <f t="shared" si="32"/>
        <v/>
      </c>
      <c r="L167" s="72" t="str">
        <f t="shared" si="39"/>
        <v/>
      </c>
      <c r="M167" s="72" t="str">
        <f t="shared" si="40"/>
        <v/>
      </c>
      <c r="N167" s="72" t="str">
        <f t="shared" si="41"/>
        <v>marzipan</v>
      </c>
      <c r="O167" s="72" t="str">
        <f t="shared" si="33"/>
        <v>marzipan</v>
      </c>
      <c r="P167" s="72" t="str">
        <f t="shared" si="34"/>
        <v>marzipan</v>
      </c>
      <c r="Q167" s="57" t="s">
        <v>214</v>
      </c>
      <c r="R167" s="58" t="str">
        <f t="shared" si="35"/>
        <v>marzipan</v>
      </c>
      <c r="S167" s="59" t="s">
        <v>69</v>
      </c>
      <c r="T167" s="60" t="s">
        <v>26</v>
      </c>
      <c r="U167" s="35" t="s">
        <v>27</v>
      </c>
      <c r="AC167" s="5">
        <v>1</v>
      </c>
    </row>
    <row r="168" spans="2:29" ht="21" customHeight="1" x14ac:dyDescent="0.25">
      <c r="B168" s="8"/>
      <c r="C168" s="54">
        <v>140</v>
      </c>
      <c r="D168" s="55" t="str">
        <f t="shared" si="42"/>
        <v/>
      </c>
      <c r="E168" s="61"/>
      <c r="F168" s="71" t="str" cm="1">
        <f t="array" ref="F168">IF(M168="","",IFERROR(_xlfn.TEXTJOIN(" • ",TRUE,_xlfn.UNIQUE(_xlfn._xlws.FILTER("⚠ "&amp;$T$30:$T$490,($R$30:$R$490&lt;&gt;"")*ISNUMBER(SEARCH(" "&amp;$R$30:$R$490&amp;" "," "&amp;M168&amp;" "))))),""))</f>
        <v/>
      </c>
      <c r="G168" s="72" t="str">
        <f t="shared" si="36"/>
        <v>celeri</v>
      </c>
      <c r="H168" s="72" t="str">
        <f t="shared" si="37"/>
        <v>⚠ Céleri</v>
      </c>
      <c r="I168" s="72" t="str">
        <f t="shared" si="38"/>
        <v/>
      </c>
      <c r="J168" s="72" t="str">
        <f t="shared" si="31"/>
        <v/>
      </c>
      <c r="K168" s="72" t="str">
        <f t="shared" si="32"/>
        <v/>
      </c>
      <c r="L168" s="72" t="str">
        <f t="shared" si="39"/>
        <v/>
      </c>
      <c r="M168" s="72" t="str">
        <f t="shared" si="40"/>
        <v/>
      </c>
      <c r="N168" s="72" t="str">
        <f t="shared" si="41"/>
        <v>celeri</v>
      </c>
      <c r="O168" s="72" t="str">
        <f t="shared" si="33"/>
        <v>celeri</v>
      </c>
      <c r="P168" s="72" t="str">
        <f t="shared" si="34"/>
        <v>celeri</v>
      </c>
      <c r="Q168" s="57" t="s">
        <v>215</v>
      </c>
      <c r="R168" s="58" t="str">
        <f t="shared" si="35"/>
        <v>celeri</v>
      </c>
      <c r="S168" s="59" t="s">
        <v>69</v>
      </c>
      <c r="T168" s="60" t="s">
        <v>10</v>
      </c>
      <c r="U168" s="21" t="s">
        <v>11</v>
      </c>
      <c r="AC168" s="5">
        <v>1</v>
      </c>
    </row>
    <row r="169" spans="2:29" ht="21" customHeight="1" x14ac:dyDescent="0.25">
      <c r="B169" s="8"/>
      <c r="C169" s="54">
        <v>141</v>
      </c>
      <c r="D169" s="55" t="str">
        <f t="shared" si="42"/>
        <v/>
      </c>
      <c r="E169" s="61"/>
      <c r="F169" s="71" t="str" cm="1">
        <f t="array" ref="F169">IF(M169="","",IFERROR(_xlfn.TEXTJOIN(" • ",TRUE,_xlfn.UNIQUE(_xlfn._xlws.FILTER("⚠ "&amp;$T$30:$T$490,($R$30:$R$490&lt;&gt;"")*ISNUMBER(SEARCH(" "&amp;$R$30:$R$490&amp;" "," "&amp;M169&amp;" "))))),""))</f>
        <v/>
      </c>
      <c r="G169" s="72" t="str">
        <f t="shared" si="36"/>
        <v>celery</v>
      </c>
      <c r="H169" s="72" t="str">
        <f t="shared" si="37"/>
        <v>⚠ Céleri</v>
      </c>
      <c r="I169" s="72" t="str">
        <f t="shared" si="38"/>
        <v/>
      </c>
      <c r="J169" s="72" t="str">
        <f t="shared" si="31"/>
        <v/>
      </c>
      <c r="K169" s="72" t="str">
        <f t="shared" si="32"/>
        <v/>
      </c>
      <c r="L169" s="72" t="str">
        <f t="shared" si="39"/>
        <v/>
      </c>
      <c r="M169" s="72" t="str">
        <f t="shared" si="40"/>
        <v/>
      </c>
      <c r="N169" s="72" t="str">
        <f t="shared" si="41"/>
        <v>celery</v>
      </c>
      <c r="O169" s="72" t="str">
        <f t="shared" si="33"/>
        <v>celery</v>
      </c>
      <c r="P169" s="72" t="str">
        <f t="shared" si="34"/>
        <v>celery</v>
      </c>
      <c r="Q169" s="57" t="s">
        <v>216</v>
      </c>
      <c r="R169" s="58" t="str">
        <f t="shared" si="35"/>
        <v>celery</v>
      </c>
      <c r="S169" s="59" t="s">
        <v>69</v>
      </c>
      <c r="T169" s="60" t="s">
        <v>10</v>
      </c>
      <c r="U169" s="21" t="s">
        <v>11</v>
      </c>
      <c r="AC169" s="5">
        <v>1</v>
      </c>
    </row>
    <row r="170" spans="2:29" ht="21" customHeight="1" x14ac:dyDescent="0.25">
      <c r="B170" s="8"/>
      <c r="C170" s="54">
        <v>142</v>
      </c>
      <c r="D170" s="55" t="str">
        <f t="shared" si="42"/>
        <v/>
      </c>
      <c r="E170" s="61"/>
      <c r="F170" s="71" t="str" cm="1">
        <f t="array" ref="F170">IF(M170="","",IFERROR(_xlfn.TEXTJOIN(" • ",TRUE,_xlfn.UNIQUE(_xlfn._xlws.FILTER("⚠ "&amp;$T$30:$T$490,($R$30:$R$490&lt;&gt;"")*ISNUMBER(SEARCH(" "&amp;$R$30:$R$490&amp;" "," "&amp;M170&amp;" "))))),""))</f>
        <v/>
      </c>
      <c r="G170" s="72" t="str">
        <f t="shared" si="36"/>
        <v>sel de celeri</v>
      </c>
      <c r="H170" s="72" t="str">
        <f t="shared" si="37"/>
        <v>⚠ Céleri</v>
      </c>
      <c r="I170" s="72" t="str">
        <f t="shared" si="38"/>
        <v/>
      </c>
      <c r="J170" s="72" t="str">
        <f t="shared" si="31"/>
        <v/>
      </c>
      <c r="K170" s="72" t="str">
        <f t="shared" si="32"/>
        <v/>
      </c>
      <c r="L170" s="72" t="str">
        <f t="shared" si="39"/>
        <v/>
      </c>
      <c r="M170" s="72" t="str">
        <f t="shared" si="40"/>
        <v/>
      </c>
      <c r="N170" s="72" t="str">
        <f t="shared" si="41"/>
        <v>sel de celeri</v>
      </c>
      <c r="O170" s="72" t="str">
        <f t="shared" si="33"/>
        <v>sel de celeri</v>
      </c>
      <c r="P170" s="72" t="str">
        <f t="shared" si="34"/>
        <v>sel de celeri</v>
      </c>
      <c r="Q170" s="57" t="s">
        <v>217</v>
      </c>
      <c r="R170" s="58" t="str">
        <f t="shared" si="35"/>
        <v>sel de celeri</v>
      </c>
      <c r="S170" s="59" t="s">
        <v>69</v>
      </c>
      <c r="T170" s="60" t="s">
        <v>10</v>
      </c>
      <c r="U170" s="21" t="s">
        <v>11</v>
      </c>
      <c r="AC170" s="5">
        <v>1</v>
      </c>
    </row>
    <row r="171" spans="2:29" ht="21" customHeight="1" x14ac:dyDescent="0.25">
      <c r="B171" s="8"/>
      <c r="C171" s="54">
        <v>143</v>
      </c>
      <c r="D171" s="55" t="str">
        <f t="shared" si="42"/>
        <v/>
      </c>
      <c r="E171" s="61"/>
      <c r="F171" s="71" t="str" cm="1">
        <f t="array" ref="F171">IF(M171="","",IFERROR(_xlfn.TEXTJOIN(" • ",TRUE,_xlfn.UNIQUE(_xlfn._xlws.FILTER("⚠ "&amp;$T$30:$T$490,($R$30:$R$490&lt;&gt;"")*ISNUMBER(SEARCH(" "&amp;$R$30:$R$490&amp;" "," "&amp;M171&amp;" "))))),""))</f>
        <v/>
      </c>
      <c r="G171" s="72" t="str">
        <f t="shared" si="36"/>
        <v>celeri branche</v>
      </c>
      <c r="H171" s="72" t="str">
        <f t="shared" si="37"/>
        <v>⚠ Céleri</v>
      </c>
      <c r="I171" s="72" t="str">
        <f t="shared" si="38"/>
        <v/>
      </c>
      <c r="J171" s="72" t="str">
        <f t="shared" si="31"/>
        <v/>
      </c>
      <c r="K171" s="72" t="str">
        <f t="shared" si="32"/>
        <v/>
      </c>
      <c r="L171" s="72" t="str">
        <f t="shared" si="39"/>
        <v/>
      </c>
      <c r="M171" s="72" t="str">
        <f t="shared" si="40"/>
        <v/>
      </c>
      <c r="N171" s="72" t="str">
        <f t="shared" si="41"/>
        <v>celeri branche</v>
      </c>
      <c r="O171" s="72" t="str">
        <f t="shared" si="33"/>
        <v>celeri branche</v>
      </c>
      <c r="P171" s="72" t="str">
        <f t="shared" si="34"/>
        <v>celeri branche</v>
      </c>
      <c r="Q171" s="57" t="s">
        <v>218</v>
      </c>
      <c r="R171" s="58" t="str">
        <f t="shared" si="35"/>
        <v>celeri branche</v>
      </c>
      <c r="S171" s="59" t="s">
        <v>69</v>
      </c>
      <c r="T171" s="60" t="s">
        <v>10</v>
      </c>
      <c r="U171" s="21" t="s">
        <v>11</v>
      </c>
      <c r="AC171" s="5">
        <v>1</v>
      </c>
    </row>
    <row r="172" spans="2:29" ht="21" customHeight="1" x14ac:dyDescent="0.25">
      <c r="B172" s="8"/>
      <c r="C172" s="54">
        <v>144</v>
      </c>
      <c r="D172" s="55" t="str">
        <f t="shared" si="42"/>
        <v/>
      </c>
      <c r="E172" s="61"/>
      <c r="F172" s="71" t="str" cm="1">
        <f t="array" ref="F172">IF(M172="","",IFERROR(_xlfn.TEXTJOIN(" • ",TRUE,_xlfn.UNIQUE(_xlfn._xlws.FILTER("⚠ "&amp;$T$30:$T$490,($R$30:$R$490&lt;&gt;"")*ISNUMBER(SEARCH(" "&amp;$R$30:$R$490&amp;" "," "&amp;M172&amp;" "))))),""))</f>
        <v/>
      </c>
      <c r="G172" s="72" t="str">
        <f t="shared" si="36"/>
        <v>celeri rave</v>
      </c>
      <c r="H172" s="72" t="str">
        <f t="shared" si="37"/>
        <v>⚠ Céleri</v>
      </c>
      <c r="I172" s="72" t="str">
        <f t="shared" si="38"/>
        <v/>
      </c>
      <c r="J172" s="72" t="str">
        <f t="shared" si="31"/>
        <v/>
      </c>
      <c r="K172" s="72" t="str">
        <f t="shared" si="32"/>
        <v/>
      </c>
      <c r="L172" s="72" t="str">
        <f t="shared" si="39"/>
        <v/>
      </c>
      <c r="M172" s="72" t="str">
        <f t="shared" si="40"/>
        <v/>
      </c>
      <c r="N172" s="72" t="str">
        <f t="shared" si="41"/>
        <v>celeri rave</v>
      </c>
      <c r="O172" s="72" t="str">
        <f t="shared" si="33"/>
        <v>celeri rave</v>
      </c>
      <c r="P172" s="72" t="str">
        <f t="shared" si="34"/>
        <v>celeri rave</v>
      </c>
      <c r="Q172" s="57" t="s">
        <v>219</v>
      </c>
      <c r="R172" s="58" t="str">
        <f t="shared" si="35"/>
        <v>celeri rave</v>
      </c>
      <c r="S172" s="59" t="s">
        <v>69</v>
      </c>
      <c r="T172" s="60" t="s">
        <v>10</v>
      </c>
      <c r="U172" s="21" t="s">
        <v>11</v>
      </c>
      <c r="AC172" s="5">
        <v>1</v>
      </c>
    </row>
    <row r="173" spans="2:29" ht="21" customHeight="1" x14ac:dyDescent="0.25">
      <c r="B173" s="8"/>
      <c r="C173" s="54">
        <v>145</v>
      </c>
      <c r="D173" s="55" t="str">
        <f t="shared" si="42"/>
        <v/>
      </c>
      <c r="E173" s="61"/>
      <c r="F173" s="71" t="str" cm="1">
        <f t="array" ref="F173">IF(M173="","",IFERROR(_xlfn.TEXTJOIN(" • ",TRUE,_xlfn.UNIQUE(_xlfn._xlws.FILTER("⚠ "&amp;$T$30:$T$490,($R$30:$R$490&lt;&gt;"")*ISNUMBER(SEARCH(" "&amp;$R$30:$R$490&amp;" "," "&amp;M173&amp;" "))))),""))</f>
        <v/>
      </c>
      <c r="G173" s="72" t="str">
        <f t="shared" si="36"/>
        <v>moutarde</v>
      </c>
      <c r="H173" s="72" t="str">
        <f t="shared" si="37"/>
        <v>⚠ Moutarde</v>
      </c>
      <c r="I173" s="72" t="str">
        <f t="shared" si="38"/>
        <v/>
      </c>
      <c r="J173" s="72" t="str">
        <f t="shared" si="31"/>
        <v/>
      </c>
      <c r="K173" s="72" t="str">
        <f t="shared" si="32"/>
        <v/>
      </c>
      <c r="L173" s="72" t="str">
        <f t="shared" si="39"/>
        <v/>
      </c>
      <c r="M173" s="72" t="str">
        <f t="shared" si="40"/>
        <v/>
      </c>
      <c r="N173" s="72" t="str">
        <f t="shared" si="41"/>
        <v>moutarde</v>
      </c>
      <c r="O173" s="72" t="str">
        <f t="shared" si="33"/>
        <v>moutarde</v>
      </c>
      <c r="P173" s="72" t="str">
        <f t="shared" si="34"/>
        <v>moutarde</v>
      </c>
      <c r="Q173" s="57" t="s">
        <v>220</v>
      </c>
      <c r="R173" s="58" t="str">
        <f t="shared" si="35"/>
        <v>moutarde</v>
      </c>
      <c r="S173" s="59" t="s">
        <v>69</v>
      </c>
      <c r="T173" s="60" t="s">
        <v>12</v>
      </c>
      <c r="U173" s="19" t="s">
        <v>8</v>
      </c>
      <c r="AC173" s="5">
        <v>1</v>
      </c>
    </row>
    <row r="174" spans="2:29" ht="21" customHeight="1" x14ac:dyDescent="0.25">
      <c r="B174" s="8"/>
      <c r="C174" s="54">
        <v>146</v>
      </c>
      <c r="D174" s="55" t="str">
        <f t="shared" si="42"/>
        <v/>
      </c>
      <c r="E174" s="61"/>
      <c r="F174" s="71" t="str" cm="1">
        <f t="array" ref="F174">IF(M174="","",IFERROR(_xlfn.TEXTJOIN(" • ",TRUE,_xlfn.UNIQUE(_xlfn._xlws.FILTER("⚠ "&amp;$T$30:$T$490,($R$30:$R$490&lt;&gt;"")*ISNUMBER(SEARCH(" "&amp;$R$30:$R$490&amp;" "," "&amp;M174&amp;" "))))),""))</f>
        <v/>
      </c>
      <c r="G174" s="72" t="str">
        <f t="shared" si="36"/>
        <v>mustard</v>
      </c>
      <c r="H174" s="72" t="str">
        <f t="shared" si="37"/>
        <v>⚠ Moutarde</v>
      </c>
      <c r="I174" s="72" t="str">
        <f t="shared" si="38"/>
        <v/>
      </c>
      <c r="J174" s="72" t="str">
        <f t="shared" si="31"/>
        <v/>
      </c>
      <c r="K174" s="72" t="str">
        <f t="shared" si="32"/>
        <v/>
      </c>
      <c r="L174" s="72" t="str">
        <f t="shared" si="39"/>
        <v/>
      </c>
      <c r="M174" s="72" t="str">
        <f t="shared" si="40"/>
        <v/>
      </c>
      <c r="N174" s="72" t="str">
        <f t="shared" si="41"/>
        <v>mustard</v>
      </c>
      <c r="O174" s="72" t="str">
        <f t="shared" si="33"/>
        <v>mustard</v>
      </c>
      <c r="P174" s="72" t="str">
        <f t="shared" si="34"/>
        <v>mustard</v>
      </c>
      <c r="Q174" s="57" t="s">
        <v>221</v>
      </c>
      <c r="R174" s="58" t="str">
        <f t="shared" si="35"/>
        <v>mustard</v>
      </c>
      <c r="S174" s="59" t="s">
        <v>69</v>
      </c>
      <c r="T174" s="60" t="s">
        <v>12</v>
      </c>
      <c r="U174" s="19" t="s">
        <v>8</v>
      </c>
      <c r="AC174" s="5">
        <v>1</v>
      </c>
    </row>
    <row r="175" spans="2:29" ht="21" customHeight="1" x14ac:dyDescent="0.25">
      <c r="B175" s="8"/>
      <c r="C175" s="54">
        <v>147</v>
      </c>
      <c r="D175" s="55" t="str">
        <f t="shared" si="42"/>
        <v/>
      </c>
      <c r="E175" s="61"/>
      <c r="F175" s="71" t="str" cm="1">
        <f t="array" ref="F175">IF(M175="","",IFERROR(_xlfn.TEXTJOIN(" • ",TRUE,_xlfn.UNIQUE(_xlfn._xlws.FILTER("⚠ "&amp;$T$30:$T$490,($R$30:$R$490&lt;&gt;"")*ISNUMBER(SEARCH(" "&amp;$R$30:$R$490&amp;" "," "&amp;M175&amp;" "))))),""))</f>
        <v/>
      </c>
      <c r="G175" s="72" t="str">
        <f t="shared" si="36"/>
        <v>graines de moutarde</v>
      </c>
      <c r="H175" s="72" t="str">
        <f t="shared" si="37"/>
        <v>⚠ Moutarde</v>
      </c>
      <c r="I175" s="72" t="str">
        <f t="shared" si="38"/>
        <v/>
      </c>
      <c r="J175" s="72" t="str">
        <f t="shared" si="31"/>
        <v/>
      </c>
      <c r="K175" s="72" t="str">
        <f t="shared" si="32"/>
        <v/>
      </c>
      <c r="L175" s="72" t="str">
        <f t="shared" si="39"/>
        <v/>
      </c>
      <c r="M175" s="72" t="str">
        <f t="shared" si="40"/>
        <v/>
      </c>
      <c r="N175" s="72" t="str">
        <f t="shared" si="41"/>
        <v>graines de moutarde</v>
      </c>
      <c r="O175" s="72" t="str">
        <f t="shared" si="33"/>
        <v>graines de moutarde</v>
      </c>
      <c r="P175" s="72" t="str">
        <f t="shared" si="34"/>
        <v>graines de moutarde</v>
      </c>
      <c r="Q175" s="57" t="s">
        <v>222</v>
      </c>
      <c r="R175" s="58" t="str">
        <f t="shared" si="35"/>
        <v>graines de moutarde</v>
      </c>
      <c r="S175" s="59" t="s">
        <v>69</v>
      </c>
      <c r="T175" s="60" t="s">
        <v>12</v>
      </c>
      <c r="U175" s="19" t="s">
        <v>8</v>
      </c>
      <c r="AC175" s="5">
        <v>1</v>
      </c>
    </row>
    <row r="176" spans="2:29" ht="21" customHeight="1" x14ac:dyDescent="0.25">
      <c r="B176" s="8"/>
      <c r="C176" s="54">
        <v>148</v>
      </c>
      <c r="D176" s="55" t="str">
        <f t="shared" si="42"/>
        <v/>
      </c>
      <c r="E176" s="61"/>
      <c r="F176" s="71" t="str" cm="1">
        <f t="array" ref="F176">IF(M176="","",IFERROR(_xlfn.TEXTJOIN(" • ",TRUE,_xlfn.UNIQUE(_xlfn._xlws.FILTER("⚠ "&amp;$T$30:$T$490,($R$30:$R$490&lt;&gt;"")*ISNUMBER(SEARCH(" "&amp;$R$30:$R$490&amp;" "," "&amp;M176&amp;" "))))),""))</f>
        <v/>
      </c>
      <c r="G176" s="72" t="str">
        <f t="shared" si="36"/>
        <v>sesame</v>
      </c>
      <c r="H176" s="72" t="str">
        <f t="shared" si="37"/>
        <v>⚠ Sésame</v>
      </c>
      <c r="I176" s="72" t="str">
        <f t="shared" si="38"/>
        <v/>
      </c>
      <c r="J176" s="72" t="str">
        <f t="shared" si="31"/>
        <v/>
      </c>
      <c r="K176" s="72" t="str">
        <f t="shared" si="32"/>
        <v/>
      </c>
      <c r="L176" s="72" t="str">
        <f t="shared" si="39"/>
        <v/>
      </c>
      <c r="M176" s="72" t="str">
        <f t="shared" si="40"/>
        <v/>
      </c>
      <c r="N176" s="72" t="str">
        <f t="shared" si="41"/>
        <v>sesame</v>
      </c>
      <c r="O176" s="72" t="str">
        <f t="shared" si="33"/>
        <v>sesame</v>
      </c>
      <c r="P176" s="72" t="str">
        <f t="shared" si="34"/>
        <v>sesame</v>
      </c>
      <c r="Q176" s="57" t="s">
        <v>223</v>
      </c>
      <c r="R176" s="58" t="str">
        <f t="shared" si="35"/>
        <v>sesame</v>
      </c>
      <c r="S176" s="59" t="s">
        <v>69</v>
      </c>
      <c r="T176" s="60" t="s">
        <v>28</v>
      </c>
      <c r="U176" s="37" t="s">
        <v>29</v>
      </c>
      <c r="AC176" s="5">
        <v>1</v>
      </c>
    </row>
    <row r="177" spans="2:29" ht="21" customHeight="1" x14ac:dyDescent="0.25">
      <c r="B177" s="8"/>
      <c r="C177" s="54">
        <v>149</v>
      </c>
      <c r="D177" s="55" t="str">
        <f t="shared" si="42"/>
        <v/>
      </c>
      <c r="E177" s="61"/>
      <c r="F177" s="71" t="str" cm="1">
        <f t="array" ref="F177">IF(M177="","",IFERROR(_xlfn.TEXTJOIN(" • ",TRUE,_xlfn.UNIQUE(_xlfn._xlws.FILTER("⚠ "&amp;$T$30:$T$490,($R$30:$R$490&lt;&gt;"")*ISNUMBER(SEARCH(" "&amp;$R$30:$R$490&amp;" "," "&amp;M177&amp;" "))))),""))</f>
        <v/>
      </c>
      <c r="G177" s="72" t="str">
        <f t="shared" si="36"/>
        <v>anhydride sulfureux</v>
      </c>
      <c r="H177" s="72" t="str">
        <f t="shared" si="37"/>
        <v>⚠ Sulfites</v>
      </c>
      <c r="I177" s="72" t="str">
        <f t="shared" si="38"/>
        <v/>
      </c>
      <c r="J177" s="72" t="str">
        <f t="shared" si="31"/>
        <v/>
      </c>
      <c r="K177" s="72" t="str">
        <f t="shared" si="32"/>
        <v/>
      </c>
      <c r="L177" s="72" t="str">
        <f t="shared" si="39"/>
        <v/>
      </c>
      <c r="M177" s="72" t="str">
        <f t="shared" si="40"/>
        <v/>
      </c>
      <c r="N177" s="72" t="str">
        <f t="shared" si="41"/>
        <v>anhydride sulfureux</v>
      </c>
      <c r="O177" s="72" t="str">
        <f t="shared" si="33"/>
        <v>anhydride sulfureux</v>
      </c>
      <c r="P177" s="72" t="str">
        <f t="shared" si="34"/>
        <v>anhydride sulfureux</v>
      </c>
      <c r="Q177" s="57" t="s">
        <v>224</v>
      </c>
      <c r="R177" s="58" t="str">
        <f t="shared" si="35"/>
        <v>anhydride sulfureux</v>
      </c>
      <c r="S177" s="59" t="s">
        <v>69</v>
      </c>
      <c r="T177" s="60" t="s">
        <v>38</v>
      </c>
      <c r="U177" s="46" t="s">
        <v>39</v>
      </c>
      <c r="AC177" s="5">
        <v>1</v>
      </c>
    </row>
    <row r="178" spans="2:29" ht="21" customHeight="1" x14ac:dyDescent="0.25">
      <c r="B178" s="8"/>
      <c r="C178" s="54">
        <v>150</v>
      </c>
      <c r="D178" s="55" t="str">
        <f t="shared" si="42"/>
        <v/>
      </c>
      <c r="E178" s="61"/>
      <c r="F178" s="71" t="str" cm="1">
        <f t="array" ref="F178">IF(M178="","",IFERROR(_xlfn.TEXTJOIN(" • ",TRUE,_xlfn.UNIQUE(_xlfn._xlws.FILTER("⚠ "&amp;$T$30:$T$490,($R$30:$R$490&lt;&gt;"")*ISNUMBER(SEARCH(" "&amp;$R$30:$R$490&amp;" "," "&amp;M178&amp;" "))))),""))</f>
        <v/>
      </c>
      <c r="G178" s="72" t="str">
        <f t="shared" si="36"/>
        <v>metabisulfite</v>
      </c>
      <c r="H178" s="72" t="str">
        <f t="shared" si="37"/>
        <v>⚠ Sulfites</v>
      </c>
      <c r="I178" s="72" t="str">
        <f t="shared" si="38"/>
        <v/>
      </c>
      <c r="J178" s="72" t="str">
        <f t="shared" si="31"/>
        <v/>
      </c>
      <c r="K178" s="72" t="str">
        <f t="shared" si="32"/>
        <v/>
      </c>
      <c r="L178" s="72" t="str">
        <f t="shared" si="39"/>
        <v/>
      </c>
      <c r="M178" s="72" t="str">
        <f t="shared" si="40"/>
        <v/>
      </c>
      <c r="N178" s="72" t="str">
        <f t="shared" si="41"/>
        <v>metabisulfite</v>
      </c>
      <c r="O178" s="72" t="str">
        <f t="shared" si="33"/>
        <v>metabisulfite</v>
      </c>
      <c r="P178" s="72" t="str">
        <f t="shared" si="34"/>
        <v>metabisulfite</v>
      </c>
      <c r="Q178" s="57" t="s">
        <v>225</v>
      </c>
      <c r="R178" s="58" t="str">
        <f t="shared" si="35"/>
        <v>metabisulfite</v>
      </c>
      <c r="S178" s="59" t="s">
        <v>69</v>
      </c>
      <c r="T178" s="60" t="s">
        <v>38</v>
      </c>
      <c r="U178" s="46" t="s">
        <v>39</v>
      </c>
      <c r="AC178" s="5">
        <v>1</v>
      </c>
    </row>
    <row r="179" spans="2:29" ht="21" customHeight="1" x14ac:dyDescent="0.25">
      <c r="B179" s="8"/>
      <c r="C179" s="54">
        <v>151</v>
      </c>
      <c r="D179" s="55" t="str">
        <f t="shared" si="42"/>
        <v/>
      </c>
      <c r="E179" s="61"/>
      <c r="F179" s="71" t="str" cm="1">
        <f t="array" ref="F179">IF(M179="","",IFERROR(_xlfn.TEXTJOIN(" • ",TRUE,_xlfn.UNIQUE(_xlfn._xlws.FILTER("⚠ "&amp;$T$30:$T$490,($R$30:$R$490&lt;&gt;"")*ISNUMBER(SEARCH(" "&amp;$R$30:$R$490&amp;" "," "&amp;M179&amp;" "))))),""))</f>
        <v/>
      </c>
      <c r="G179" s="72" t="str">
        <f t="shared" si="36"/>
        <v>bisulfite</v>
      </c>
      <c r="H179" s="72" t="str">
        <f t="shared" si="37"/>
        <v>⚠ Sulfites</v>
      </c>
      <c r="I179" s="72" t="str">
        <f t="shared" si="38"/>
        <v/>
      </c>
      <c r="J179" s="72" t="str">
        <f t="shared" si="31"/>
        <v/>
      </c>
      <c r="K179" s="72" t="str">
        <f t="shared" si="32"/>
        <v/>
      </c>
      <c r="L179" s="72" t="str">
        <f t="shared" si="39"/>
        <v/>
      </c>
      <c r="M179" s="72" t="str">
        <f t="shared" si="40"/>
        <v/>
      </c>
      <c r="N179" s="72" t="str">
        <f t="shared" si="41"/>
        <v>bisulfite</v>
      </c>
      <c r="O179" s="72" t="str">
        <f t="shared" si="33"/>
        <v>bisulfite</v>
      </c>
      <c r="P179" s="72" t="str">
        <f t="shared" si="34"/>
        <v>bisulfite</v>
      </c>
      <c r="Q179" s="57" t="s">
        <v>226</v>
      </c>
      <c r="R179" s="58" t="str">
        <f t="shared" si="35"/>
        <v>bisulfite</v>
      </c>
      <c r="S179" s="59" t="s">
        <v>69</v>
      </c>
      <c r="T179" s="60" t="s">
        <v>38</v>
      </c>
      <c r="U179" s="46" t="s">
        <v>39</v>
      </c>
      <c r="AC179" s="5">
        <v>1</v>
      </c>
    </row>
    <row r="180" spans="2:29" ht="21" customHeight="1" x14ac:dyDescent="0.25">
      <c r="B180" s="8"/>
      <c r="C180" s="54">
        <v>152</v>
      </c>
      <c r="D180" s="55" t="str">
        <f t="shared" si="42"/>
        <v/>
      </c>
      <c r="E180" s="61"/>
      <c r="F180" s="71" t="str" cm="1">
        <f t="array" ref="F180">IF(M180="","",IFERROR(_xlfn.TEXTJOIN(" • ",TRUE,_xlfn.UNIQUE(_xlfn._xlws.FILTER("⚠ "&amp;$T$30:$T$490,($R$30:$R$490&lt;&gt;"")*ISNUMBER(SEARCH(" "&amp;$R$30:$R$490&amp;" "," "&amp;M180&amp;" "))))),""))</f>
        <v/>
      </c>
      <c r="G180" s="72" t="str">
        <f t="shared" si="36"/>
        <v>e220</v>
      </c>
      <c r="H180" s="72" t="str">
        <f t="shared" si="37"/>
        <v>⚠ Sulfites</v>
      </c>
      <c r="I180" s="72" t="str">
        <f t="shared" si="38"/>
        <v/>
      </c>
      <c r="J180" s="72" t="str">
        <f t="shared" si="31"/>
        <v/>
      </c>
      <c r="K180" s="72" t="str">
        <f t="shared" si="32"/>
        <v/>
      </c>
      <c r="L180" s="72" t="str">
        <f t="shared" si="39"/>
        <v/>
      </c>
      <c r="M180" s="72" t="str">
        <f t="shared" si="40"/>
        <v/>
      </c>
      <c r="N180" s="72" t="str">
        <f t="shared" si="41"/>
        <v>e220</v>
      </c>
      <c r="O180" s="72" t="str">
        <f t="shared" si="33"/>
        <v>e220</v>
      </c>
      <c r="P180" s="72" t="str">
        <f t="shared" si="34"/>
        <v>e220</v>
      </c>
      <c r="Q180" s="57" t="s">
        <v>227</v>
      </c>
      <c r="R180" s="58" t="str">
        <f t="shared" si="35"/>
        <v>e220</v>
      </c>
      <c r="S180" s="59" t="s">
        <v>69</v>
      </c>
      <c r="T180" s="60" t="s">
        <v>38</v>
      </c>
      <c r="U180" s="46" t="s">
        <v>39</v>
      </c>
      <c r="AC180" s="5">
        <v>1</v>
      </c>
    </row>
    <row r="181" spans="2:29" ht="21" customHeight="1" x14ac:dyDescent="0.25">
      <c r="B181" s="8"/>
      <c r="C181" s="54">
        <v>153</v>
      </c>
      <c r="D181" s="55" t="str">
        <f t="shared" si="42"/>
        <v/>
      </c>
      <c r="E181" s="61"/>
      <c r="F181" s="71" t="str" cm="1">
        <f t="array" ref="F181">IF(M181="","",IFERROR(_xlfn.TEXTJOIN(" • ",TRUE,_xlfn.UNIQUE(_xlfn._xlws.FILTER("⚠ "&amp;$T$30:$T$490,($R$30:$R$490&lt;&gt;"")*ISNUMBER(SEARCH(" "&amp;$R$30:$R$490&amp;" "," "&amp;M181&amp;" "))))),""))</f>
        <v/>
      </c>
      <c r="G181" s="72" t="str">
        <f t="shared" si="36"/>
        <v>e221</v>
      </c>
      <c r="H181" s="72" t="str">
        <f t="shared" si="37"/>
        <v>⚠ Sulfites</v>
      </c>
      <c r="I181" s="72" t="str">
        <f t="shared" si="38"/>
        <v/>
      </c>
      <c r="J181" s="72" t="str">
        <f t="shared" si="31"/>
        <v/>
      </c>
      <c r="K181" s="72" t="str">
        <f t="shared" si="32"/>
        <v/>
      </c>
      <c r="L181" s="72" t="str">
        <f t="shared" si="39"/>
        <v/>
      </c>
      <c r="M181" s="72" t="str">
        <f t="shared" si="40"/>
        <v/>
      </c>
      <c r="N181" s="72" t="str">
        <f t="shared" si="41"/>
        <v>e221</v>
      </c>
      <c r="O181" s="72" t="str">
        <f t="shared" si="33"/>
        <v>e221</v>
      </c>
      <c r="P181" s="72" t="str">
        <f t="shared" si="34"/>
        <v>e221</v>
      </c>
      <c r="Q181" s="57" t="s">
        <v>228</v>
      </c>
      <c r="R181" s="58" t="str">
        <f t="shared" si="35"/>
        <v>e221</v>
      </c>
      <c r="S181" s="59" t="s">
        <v>69</v>
      </c>
      <c r="T181" s="60" t="s">
        <v>38</v>
      </c>
      <c r="U181" s="46" t="s">
        <v>39</v>
      </c>
      <c r="AC181" s="5">
        <v>1</v>
      </c>
    </row>
    <row r="182" spans="2:29" ht="21" customHeight="1" x14ac:dyDescent="0.25">
      <c r="B182" s="8"/>
      <c r="C182" s="54">
        <v>154</v>
      </c>
      <c r="D182" s="55" t="str">
        <f t="shared" si="42"/>
        <v/>
      </c>
      <c r="E182" s="61"/>
      <c r="F182" s="71" t="str" cm="1">
        <f t="array" ref="F182">IF(M182="","",IFERROR(_xlfn.TEXTJOIN(" • ",TRUE,_xlfn.UNIQUE(_xlfn._xlws.FILTER("⚠ "&amp;$T$30:$T$490,($R$30:$R$490&lt;&gt;"")*ISNUMBER(SEARCH(" "&amp;$R$30:$R$490&amp;" "," "&amp;M182&amp;" "))))),""))</f>
        <v/>
      </c>
      <c r="G182" s="72" t="str">
        <f t="shared" si="36"/>
        <v>e222</v>
      </c>
      <c r="H182" s="72" t="str">
        <f t="shared" si="37"/>
        <v>⚠ Sulfites</v>
      </c>
      <c r="I182" s="72" t="str">
        <f t="shared" si="38"/>
        <v/>
      </c>
      <c r="J182" s="72" t="str">
        <f t="shared" si="31"/>
        <v/>
      </c>
      <c r="K182" s="72" t="str">
        <f t="shared" si="32"/>
        <v/>
      </c>
      <c r="L182" s="72" t="str">
        <f t="shared" si="39"/>
        <v/>
      </c>
      <c r="M182" s="72" t="str">
        <f t="shared" si="40"/>
        <v/>
      </c>
      <c r="N182" s="72" t="str">
        <f t="shared" si="41"/>
        <v>e222</v>
      </c>
      <c r="O182" s="72" t="str">
        <f t="shared" si="33"/>
        <v>e222</v>
      </c>
      <c r="P182" s="72" t="str">
        <f t="shared" si="34"/>
        <v>e222</v>
      </c>
      <c r="Q182" s="57" t="s">
        <v>229</v>
      </c>
      <c r="R182" s="58" t="str">
        <f t="shared" si="35"/>
        <v>e222</v>
      </c>
      <c r="S182" s="59" t="s">
        <v>69</v>
      </c>
      <c r="T182" s="60" t="s">
        <v>38</v>
      </c>
      <c r="U182" s="46" t="s">
        <v>39</v>
      </c>
      <c r="AC182" s="5">
        <v>1</v>
      </c>
    </row>
    <row r="183" spans="2:29" ht="21" customHeight="1" x14ac:dyDescent="0.25">
      <c r="B183" s="8"/>
      <c r="C183" s="54">
        <v>155</v>
      </c>
      <c r="D183" s="55" t="str">
        <f t="shared" si="42"/>
        <v/>
      </c>
      <c r="E183" s="61"/>
      <c r="F183" s="71" t="str" cm="1">
        <f t="array" ref="F183">IF(M183="","",IFERROR(_xlfn.TEXTJOIN(" • ",TRUE,_xlfn.UNIQUE(_xlfn._xlws.FILTER("⚠ "&amp;$T$30:$T$490,($R$30:$R$490&lt;&gt;"")*ISNUMBER(SEARCH(" "&amp;$R$30:$R$490&amp;" "," "&amp;M183&amp;" "))))),""))</f>
        <v/>
      </c>
      <c r="G183" s="72" t="str">
        <f t="shared" si="36"/>
        <v>e223</v>
      </c>
      <c r="H183" s="72" t="str">
        <f t="shared" si="37"/>
        <v>⚠ Sulfites</v>
      </c>
      <c r="I183" s="72" t="str">
        <f t="shared" si="38"/>
        <v/>
      </c>
      <c r="J183" s="72" t="str">
        <f t="shared" si="31"/>
        <v/>
      </c>
      <c r="K183" s="72" t="str">
        <f t="shared" si="32"/>
        <v/>
      </c>
      <c r="L183" s="72" t="str">
        <f t="shared" si="39"/>
        <v/>
      </c>
      <c r="M183" s="72" t="str">
        <f t="shared" si="40"/>
        <v/>
      </c>
      <c r="N183" s="72" t="str">
        <f t="shared" si="41"/>
        <v>e223</v>
      </c>
      <c r="O183" s="72" t="str">
        <f t="shared" si="33"/>
        <v>e223</v>
      </c>
      <c r="P183" s="72" t="str">
        <f t="shared" si="34"/>
        <v>e223</v>
      </c>
      <c r="Q183" s="57" t="s">
        <v>230</v>
      </c>
      <c r="R183" s="58" t="str">
        <f t="shared" si="35"/>
        <v>e223</v>
      </c>
      <c r="S183" s="59" t="s">
        <v>69</v>
      </c>
      <c r="T183" s="60" t="s">
        <v>38</v>
      </c>
      <c r="U183" s="46" t="s">
        <v>39</v>
      </c>
      <c r="AC183" s="5">
        <v>1</v>
      </c>
    </row>
    <row r="184" spans="2:29" ht="21" customHeight="1" x14ac:dyDescent="0.25">
      <c r="B184" s="8"/>
      <c r="C184" s="54">
        <v>156</v>
      </c>
      <c r="D184" s="55" t="str">
        <f t="shared" si="42"/>
        <v/>
      </c>
      <c r="E184" s="61"/>
      <c r="F184" s="71" t="str" cm="1">
        <f t="array" ref="F184">IF(M184="","",IFERROR(_xlfn.TEXTJOIN(" • ",TRUE,_xlfn.UNIQUE(_xlfn._xlws.FILTER("⚠ "&amp;$T$30:$T$490,($R$30:$R$490&lt;&gt;"")*ISNUMBER(SEARCH(" "&amp;$R$30:$R$490&amp;" "," "&amp;M184&amp;" "))))),""))</f>
        <v/>
      </c>
      <c r="G184" s="72" t="str">
        <f t="shared" si="36"/>
        <v>e224</v>
      </c>
      <c r="H184" s="72" t="str">
        <f t="shared" si="37"/>
        <v>⚠ Sulfites</v>
      </c>
      <c r="I184" s="72" t="str">
        <f t="shared" si="38"/>
        <v/>
      </c>
      <c r="J184" s="72" t="str">
        <f t="shared" si="31"/>
        <v/>
      </c>
      <c r="K184" s="72" t="str">
        <f t="shared" si="32"/>
        <v/>
      </c>
      <c r="L184" s="72" t="str">
        <f t="shared" si="39"/>
        <v/>
      </c>
      <c r="M184" s="72" t="str">
        <f t="shared" si="40"/>
        <v/>
      </c>
      <c r="N184" s="72" t="str">
        <f t="shared" si="41"/>
        <v>e224</v>
      </c>
      <c r="O184" s="72" t="str">
        <f t="shared" si="33"/>
        <v>e224</v>
      </c>
      <c r="P184" s="72" t="str">
        <f t="shared" si="34"/>
        <v>e224</v>
      </c>
      <c r="Q184" s="57" t="s">
        <v>231</v>
      </c>
      <c r="R184" s="58" t="str">
        <f t="shared" si="35"/>
        <v>e224</v>
      </c>
      <c r="S184" s="59" t="s">
        <v>69</v>
      </c>
      <c r="T184" s="60" t="s">
        <v>38</v>
      </c>
      <c r="U184" s="46" t="s">
        <v>39</v>
      </c>
      <c r="AC184" s="5">
        <v>1</v>
      </c>
    </row>
    <row r="185" spans="2:29" ht="21" customHeight="1" x14ac:dyDescent="0.25">
      <c r="B185" s="8"/>
      <c r="C185" s="54">
        <v>157</v>
      </c>
      <c r="D185" s="55" t="str">
        <f t="shared" si="42"/>
        <v/>
      </c>
      <c r="E185" s="61"/>
      <c r="F185" s="71" t="str" cm="1">
        <f t="array" ref="F185">IF(M185="","",IFERROR(_xlfn.TEXTJOIN(" • ",TRUE,_xlfn.UNIQUE(_xlfn._xlws.FILTER("⚠ "&amp;$T$30:$T$490,($R$30:$R$490&lt;&gt;"")*ISNUMBER(SEARCH(" "&amp;$R$30:$R$490&amp;" "," "&amp;M185&amp;" "))))),""))</f>
        <v/>
      </c>
      <c r="G185" s="72" t="str">
        <f t="shared" si="36"/>
        <v>e225</v>
      </c>
      <c r="H185" s="72" t="str">
        <f t="shared" si="37"/>
        <v>⚠ Sulfites</v>
      </c>
      <c r="I185" s="72" t="str">
        <f t="shared" si="38"/>
        <v/>
      </c>
      <c r="J185" s="72" t="str">
        <f t="shared" si="31"/>
        <v/>
      </c>
      <c r="K185" s="72" t="str">
        <f t="shared" si="32"/>
        <v/>
      </c>
      <c r="L185" s="72" t="str">
        <f t="shared" si="39"/>
        <v/>
      </c>
      <c r="M185" s="72" t="str">
        <f t="shared" si="40"/>
        <v/>
      </c>
      <c r="N185" s="72" t="str">
        <f t="shared" si="41"/>
        <v>e225</v>
      </c>
      <c r="O185" s="72" t="str">
        <f t="shared" si="33"/>
        <v>e225</v>
      </c>
      <c r="P185" s="72" t="str">
        <f t="shared" si="34"/>
        <v>e225</v>
      </c>
      <c r="Q185" s="57" t="s">
        <v>232</v>
      </c>
      <c r="R185" s="58" t="str">
        <f t="shared" si="35"/>
        <v>e225</v>
      </c>
      <c r="S185" s="59" t="s">
        <v>69</v>
      </c>
      <c r="T185" s="60" t="s">
        <v>38</v>
      </c>
      <c r="U185" s="46" t="s">
        <v>39</v>
      </c>
      <c r="AC185" s="5">
        <v>1</v>
      </c>
    </row>
    <row r="186" spans="2:29" ht="21" customHeight="1" x14ac:dyDescent="0.25">
      <c r="B186" s="8"/>
      <c r="C186" s="54">
        <v>158</v>
      </c>
      <c r="D186" s="55" t="str">
        <f t="shared" si="42"/>
        <v/>
      </c>
      <c r="E186" s="61"/>
      <c r="F186" s="71" t="str" cm="1">
        <f t="array" ref="F186">IF(M186="","",IFERROR(_xlfn.TEXTJOIN(" • ",TRUE,_xlfn.UNIQUE(_xlfn._xlws.FILTER("⚠ "&amp;$T$30:$T$490,($R$30:$R$490&lt;&gt;"")*ISNUMBER(SEARCH(" "&amp;$R$30:$R$490&amp;" "," "&amp;M186&amp;" "))))),""))</f>
        <v/>
      </c>
      <c r="G186" s="72" t="str">
        <f t="shared" si="36"/>
        <v>e226</v>
      </c>
      <c r="H186" s="72" t="str">
        <f t="shared" si="37"/>
        <v>⚠ Sulfites</v>
      </c>
      <c r="I186" s="72" t="str">
        <f t="shared" si="38"/>
        <v/>
      </c>
      <c r="J186" s="72" t="str">
        <f t="shared" si="31"/>
        <v/>
      </c>
      <c r="K186" s="72" t="str">
        <f t="shared" si="32"/>
        <v/>
      </c>
      <c r="L186" s="72" t="str">
        <f t="shared" si="39"/>
        <v/>
      </c>
      <c r="M186" s="72" t="str">
        <f t="shared" si="40"/>
        <v/>
      </c>
      <c r="N186" s="72" t="str">
        <f t="shared" si="41"/>
        <v>e226</v>
      </c>
      <c r="O186" s="72" t="str">
        <f t="shared" si="33"/>
        <v>e226</v>
      </c>
      <c r="P186" s="72" t="str">
        <f t="shared" si="34"/>
        <v>e226</v>
      </c>
      <c r="Q186" s="57" t="s">
        <v>233</v>
      </c>
      <c r="R186" s="58" t="str">
        <f t="shared" si="35"/>
        <v>e226</v>
      </c>
      <c r="S186" s="59" t="s">
        <v>69</v>
      </c>
      <c r="T186" s="60" t="s">
        <v>38</v>
      </c>
      <c r="U186" s="46" t="s">
        <v>39</v>
      </c>
      <c r="AC186" s="5">
        <v>1</v>
      </c>
    </row>
    <row r="187" spans="2:29" ht="21" customHeight="1" x14ac:dyDescent="0.25">
      <c r="B187" s="8"/>
      <c r="C187" s="54">
        <v>159</v>
      </c>
      <c r="D187" s="55" t="str">
        <f t="shared" si="42"/>
        <v/>
      </c>
      <c r="E187" s="61"/>
      <c r="F187" s="71" t="str" cm="1">
        <f t="array" ref="F187">IF(M187="","",IFERROR(_xlfn.TEXTJOIN(" • ",TRUE,_xlfn.UNIQUE(_xlfn._xlws.FILTER("⚠ "&amp;$T$30:$T$490,($R$30:$R$490&lt;&gt;"")*ISNUMBER(SEARCH(" "&amp;$R$30:$R$490&amp;" "," "&amp;M187&amp;" "))))),""))</f>
        <v/>
      </c>
      <c r="G187" s="72" t="str">
        <f t="shared" si="36"/>
        <v>e227</v>
      </c>
      <c r="H187" s="72" t="str">
        <f t="shared" si="37"/>
        <v>⚠ Sulfites</v>
      </c>
      <c r="I187" s="72" t="str">
        <f t="shared" si="38"/>
        <v/>
      </c>
      <c r="J187" s="72" t="str">
        <f t="shared" si="31"/>
        <v/>
      </c>
      <c r="K187" s="72" t="str">
        <f t="shared" si="32"/>
        <v/>
      </c>
      <c r="L187" s="72" t="str">
        <f t="shared" si="39"/>
        <v/>
      </c>
      <c r="M187" s="72" t="str">
        <f t="shared" si="40"/>
        <v/>
      </c>
      <c r="N187" s="72" t="str">
        <f t="shared" si="41"/>
        <v>e227</v>
      </c>
      <c r="O187" s="72" t="str">
        <f t="shared" si="33"/>
        <v>e227</v>
      </c>
      <c r="P187" s="72" t="str">
        <f t="shared" si="34"/>
        <v>e227</v>
      </c>
      <c r="Q187" s="57" t="s">
        <v>234</v>
      </c>
      <c r="R187" s="58" t="str">
        <f t="shared" si="35"/>
        <v>e227</v>
      </c>
      <c r="S187" s="59" t="s">
        <v>69</v>
      </c>
      <c r="T187" s="60" t="s">
        <v>38</v>
      </c>
      <c r="U187" s="46" t="s">
        <v>39</v>
      </c>
      <c r="AC187" s="5">
        <v>1</v>
      </c>
    </row>
    <row r="188" spans="2:29" ht="21" customHeight="1" x14ac:dyDescent="0.25">
      <c r="B188" s="8"/>
      <c r="C188" s="54">
        <v>160</v>
      </c>
      <c r="D188" s="55" t="str">
        <f t="shared" si="42"/>
        <v/>
      </c>
      <c r="E188" s="61"/>
      <c r="F188" s="71" t="str" cm="1">
        <f t="array" ref="F188">IF(M188="","",IFERROR(_xlfn.TEXTJOIN(" • ",TRUE,_xlfn.UNIQUE(_xlfn._xlws.FILTER("⚠ "&amp;$T$30:$T$490,($R$30:$R$490&lt;&gt;"")*ISNUMBER(SEARCH(" "&amp;$R$30:$R$490&amp;" "," "&amp;M188&amp;" "))))),""))</f>
        <v/>
      </c>
      <c r="G188" s="72" t="str">
        <f t="shared" si="36"/>
        <v>e228</v>
      </c>
      <c r="H188" s="72" t="str">
        <f t="shared" si="37"/>
        <v>⚠ Sulfites</v>
      </c>
      <c r="I188" s="72" t="str">
        <f t="shared" si="38"/>
        <v/>
      </c>
      <c r="J188" s="72" t="str">
        <f t="shared" si="31"/>
        <v/>
      </c>
      <c r="K188" s="72" t="str">
        <f t="shared" si="32"/>
        <v/>
      </c>
      <c r="L188" s="72" t="str">
        <f t="shared" si="39"/>
        <v/>
      </c>
      <c r="M188" s="72" t="str">
        <f t="shared" si="40"/>
        <v/>
      </c>
      <c r="N188" s="72" t="str">
        <f t="shared" si="41"/>
        <v>e228</v>
      </c>
      <c r="O188" s="72" t="str">
        <f t="shared" si="33"/>
        <v>e228</v>
      </c>
      <c r="P188" s="72" t="str">
        <f t="shared" si="34"/>
        <v>e228</v>
      </c>
      <c r="Q188" s="57" t="s">
        <v>235</v>
      </c>
      <c r="R188" s="58" t="str">
        <f t="shared" si="35"/>
        <v>e228</v>
      </c>
      <c r="S188" s="59" t="s">
        <v>69</v>
      </c>
      <c r="T188" s="60" t="s">
        <v>38</v>
      </c>
      <c r="U188" s="46" t="s">
        <v>39</v>
      </c>
      <c r="AC188" s="5">
        <v>1</v>
      </c>
    </row>
    <row r="189" spans="2:29" ht="21" customHeight="1" x14ac:dyDescent="0.25">
      <c r="B189" s="8"/>
      <c r="C189" s="54">
        <v>161</v>
      </c>
      <c r="D189" s="55" t="str">
        <f t="shared" si="42"/>
        <v/>
      </c>
      <c r="E189" s="61"/>
      <c r="F189" s="71" t="str" cm="1">
        <f t="array" ref="F189">IF(M189="","",IFERROR(_xlfn.TEXTJOIN(" • ",TRUE,_xlfn.UNIQUE(_xlfn._xlws.FILTER("⚠ "&amp;$T$30:$T$490,($R$30:$R$490&lt;&gt;"")*ISNUMBER(SEARCH(" "&amp;$R$30:$R$490&amp;" "," "&amp;M189&amp;" "))))),""))</f>
        <v/>
      </c>
      <c r="G189" s="72" t="str">
        <f t="shared" si="36"/>
        <v>sulfur dioxide</v>
      </c>
      <c r="H189" s="72" t="str">
        <f t="shared" si="37"/>
        <v>⚠ Sulfites</v>
      </c>
      <c r="I189" s="72" t="str">
        <f t="shared" si="38"/>
        <v/>
      </c>
      <c r="J189" s="72" t="str">
        <f t="shared" si="31"/>
        <v/>
      </c>
      <c r="K189" s="72" t="str">
        <f t="shared" si="32"/>
        <v/>
      </c>
      <c r="L189" s="72" t="str">
        <f t="shared" si="39"/>
        <v/>
      </c>
      <c r="M189" s="72" t="str">
        <f t="shared" si="40"/>
        <v/>
      </c>
      <c r="N189" s="72" t="str">
        <f t="shared" si="41"/>
        <v>sulfur dioxide</v>
      </c>
      <c r="O189" s="72" t="str">
        <f t="shared" si="33"/>
        <v>sulfur dioxide</v>
      </c>
      <c r="P189" s="72" t="str">
        <f t="shared" si="34"/>
        <v>sulfur dioxide</v>
      </c>
      <c r="Q189" s="57" t="s">
        <v>236</v>
      </c>
      <c r="R189" s="58" t="str">
        <f t="shared" si="35"/>
        <v>sulfur dioxide</v>
      </c>
      <c r="S189" s="59" t="s">
        <v>69</v>
      </c>
      <c r="T189" s="60" t="s">
        <v>38</v>
      </c>
      <c r="U189" s="46" t="s">
        <v>39</v>
      </c>
      <c r="AC189" s="5">
        <v>1</v>
      </c>
    </row>
    <row r="190" spans="2:29" ht="21" customHeight="1" x14ac:dyDescent="0.25">
      <c r="B190" s="8"/>
      <c r="C190" s="54">
        <v>162</v>
      </c>
      <c r="D190" s="55" t="str">
        <f t="shared" si="42"/>
        <v/>
      </c>
      <c r="E190" s="61"/>
      <c r="F190" s="71" t="str" cm="1">
        <f t="array" ref="F190">IF(M190="","",IFERROR(_xlfn.TEXTJOIN(" • ",TRUE,_xlfn.UNIQUE(_xlfn._xlws.FILTER("⚠ "&amp;$T$30:$T$490,($R$30:$R$490&lt;&gt;"")*ISNUMBER(SEARCH(" "&amp;$R$30:$R$490&amp;" "," "&amp;M190&amp;" "))))),""))</f>
        <v/>
      </c>
      <c r="G190" s="72" t="str">
        <f t="shared" si="36"/>
        <v>sulphite</v>
      </c>
      <c r="H190" s="72" t="str">
        <f t="shared" si="37"/>
        <v>⚠ Sulfites</v>
      </c>
      <c r="I190" s="72" t="str">
        <f t="shared" si="38"/>
        <v/>
      </c>
      <c r="J190" s="72" t="str">
        <f t="shared" si="31"/>
        <v/>
      </c>
      <c r="K190" s="72" t="str">
        <f t="shared" si="32"/>
        <v/>
      </c>
      <c r="L190" s="72" t="str">
        <f t="shared" si="39"/>
        <v/>
      </c>
      <c r="M190" s="72" t="str">
        <f t="shared" si="40"/>
        <v/>
      </c>
      <c r="N190" s="72" t="str">
        <f t="shared" si="41"/>
        <v>sulphite</v>
      </c>
      <c r="O190" s="72" t="str">
        <f t="shared" si="33"/>
        <v>sulphite</v>
      </c>
      <c r="P190" s="72" t="str">
        <f t="shared" si="34"/>
        <v>sulphite</v>
      </c>
      <c r="Q190" s="57" t="s">
        <v>237</v>
      </c>
      <c r="R190" s="58" t="str">
        <f t="shared" si="35"/>
        <v>sulphite</v>
      </c>
      <c r="S190" s="59" t="s">
        <v>69</v>
      </c>
      <c r="T190" s="60" t="s">
        <v>38</v>
      </c>
      <c r="U190" s="46" t="s">
        <v>39</v>
      </c>
      <c r="AC190" s="5">
        <v>1</v>
      </c>
    </row>
    <row r="191" spans="2:29" ht="21" customHeight="1" x14ac:dyDescent="0.25">
      <c r="B191" s="8"/>
      <c r="C191" s="54">
        <v>163</v>
      </c>
      <c r="D191" s="55" t="str">
        <f t="shared" si="42"/>
        <v/>
      </c>
      <c r="E191" s="61"/>
      <c r="F191" s="71" t="str" cm="1">
        <f t="array" ref="F191">IF(M191="","",IFERROR(_xlfn.TEXTJOIN(" • ",TRUE,_xlfn.UNIQUE(_xlfn._xlws.FILTER("⚠ "&amp;$T$30:$T$490,($R$30:$R$490&lt;&gt;"")*ISNUMBER(SEARCH(" "&amp;$R$30:$R$490&amp;" "," "&amp;M191&amp;" "))))),""))</f>
        <v/>
      </c>
      <c r="G191" s="72" t="str">
        <f t="shared" si="36"/>
        <v>sulphites</v>
      </c>
      <c r="H191" s="72" t="str">
        <f t="shared" si="37"/>
        <v>⚠ Sulfites</v>
      </c>
      <c r="I191" s="72" t="str">
        <f t="shared" si="38"/>
        <v/>
      </c>
      <c r="J191" s="72" t="str">
        <f t="shared" si="31"/>
        <v/>
      </c>
      <c r="K191" s="72" t="str">
        <f t="shared" si="32"/>
        <v/>
      </c>
      <c r="L191" s="72" t="str">
        <f t="shared" si="39"/>
        <v/>
      </c>
      <c r="M191" s="72" t="str">
        <f t="shared" si="40"/>
        <v/>
      </c>
      <c r="N191" s="72" t="str">
        <f t="shared" si="41"/>
        <v>sulphites</v>
      </c>
      <c r="O191" s="72" t="str">
        <f t="shared" si="33"/>
        <v>sulphites</v>
      </c>
      <c r="P191" s="72" t="str">
        <f t="shared" si="34"/>
        <v>sulphites</v>
      </c>
      <c r="Q191" s="57" t="s">
        <v>238</v>
      </c>
      <c r="R191" s="58" t="str">
        <f t="shared" si="35"/>
        <v>sulphites</v>
      </c>
      <c r="S191" s="59" t="s">
        <v>69</v>
      </c>
      <c r="T191" s="60" t="s">
        <v>38</v>
      </c>
      <c r="U191" s="46" t="s">
        <v>39</v>
      </c>
      <c r="AC191" s="5">
        <v>1</v>
      </c>
    </row>
    <row r="192" spans="2:29" ht="21" customHeight="1" x14ac:dyDescent="0.25">
      <c r="B192" s="8"/>
      <c r="C192" s="54">
        <v>164</v>
      </c>
      <c r="D192" s="55" t="str">
        <f t="shared" si="42"/>
        <v/>
      </c>
      <c r="E192" s="61"/>
      <c r="F192" s="71" t="str" cm="1">
        <f t="array" ref="F192">IF(M192="","",IFERROR(_xlfn.TEXTJOIN(" • ",TRUE,_xlfn.UNIQUE(_xlfn._xlws.FILTER("⚠ "&amp;$T$30:$T$490,($R$30:$R$490&lt;&gt;"")*ISNUMBER(SEARCH(" "&amp;$R$30:$R$490&amp;" "," "&amp;M192&amp;" "))))),""))</f>
        <v/>
      </c>
      <c r="G192" s="72" t="str">
        <f t="shared" si="36"/>
        <v>lupin</v>
      </c>
      <c r="H192" s="72" t="str">
        <f t="shared" si="37"/>
        <v>⚠ Lupin</v>
      </c>
      <c r="I192" s="72" t="str">
        <f t="shared" si="38"/>
        <v/>
      </c>
      <c r="J192" s="72" t="str">
        <f t="shared" si="31"/>
        <v/>
      </c>
      <c r="K192" s="72" t="str">
        <f t="shared" si="32"/>
        <v/>
      </c>
      <c r="L192" s="72" t="str">
        <f t="shared" si="39"/>
        <v/>
      </c>
      <c r="M192" s="72" t="str">
        <f t="shared" si="40"/>
        <v/>
      </c>
      <c r="N192" s="72" t="str">
        <f t="shared" si="41"/>
        <v>lupin</v>
      </c>
      <c r="O192" s="72" t="str">
        <f t="shared" si="33"/>
        <v>lupin</v>
      </c>
      <c r="P192" s="72" t="str">
        <f t="shared" si="34"/>
        <v>lupin</v>
      </c>
      <c r="Q192" s="57" t="s">
        <v>239</v>
      </c>
      <c r="R192" s="58" t="str">
        <f t="shared" si="35"/>
        <v>lupin</v>
      </c>
      <c r="S192" s="59" t="s">
        <v>69</v>
      </c>
      <c r="T192" s="60" t="s">
        <v>36</v>
      </c>
      <c r="U192" s="44" t="s">
        <v>37</v>
      </c>
      <c r="AC192" s="5">
        <v>1</v>
      </c>
    </row>
    <row r="193" spans="2:29" ht="21" customHeight="1" x14ac:dyDescent="0.25">
      <c r="B193" s="8"/>
      <c r="C193" s="54">
        <v>165</v>
      </c>
      <c r="D193" s="55" t="str">
        <f t="shared" si="42"/>
        <v/>
      </c>
      <c r="E193" s="61"/>
      <c r="F193" s="71" t="str" cm="1">
        <f t="array" ref="F193">IF(M193="","",IFERROR(_xlfn.TEXTJOIN(" • ",TRUE,_xlfn.UNIQUE(_xlfn._xlws.FILTER("⚠ "&amp;$T$30:$T$490,($R$30:$R$490&lt;&gt;"")*ISNUMBER(SEARCH(" "&amp;$R$30:$R$490&amp;" "," "&amp;M193&amp;" "))))),""))</f>
        <v/>
      </c>
      <c r="G193" s="72" t="str">
        <f t="shared" si="36"/>
        <v>farine de lupin</v>
      </c>
      <c r="H193" s="72" t="str">
        <f t="shared" si="37"/>
        <v>⚠ Lupin</v>
      </c>
      <c r="I193" s="72" t="str">
        <f t="shared" si="38"/>
        <v/>
      </c>
      <c r="J193" s="72" t="str">
        <f t="shared" si="31"/>
        <v/>
      </c>
      <c r="K193" s="72" t="str">
        <f t="shared" si="32"/>
        <v/>
      </c>
      <c r="L193" s="72" t="str">
        <f t="shared" si="39"/>
        <v/>
      </c>
      <c r="M193" s="72" t="str">
        <f t="shared" si="40"/>
        <v/>
      </c>
      <c r="N193" s="72" t="str">
        <f t="shared" si="41"/>
        <v>farine de lupin</v>
      </c>
      <c r="O193" s="72" t="str">
        <f t="shared" si="33"/>
        <v>farine de lupin</v>
      </c>
      <c r="P193" s="72" t="str">
        <f t="shared" si="34"/>
        <v>farine de lupin</v>
      </c>
      <c r="Q193" s="57" t="s">
        <v>240</v>
      </c>
      <c r="R193" s="58" t="str">
        <f t="shared" si="35"/>
        <v>farine de lupin</v>
      </c>
      <c r="S193" s="59" t="s">
        <v>69</v>
      </c>
      <c r="T193" s="60" t="s">
        <v>36</v>
      </c>
      <c r="U193" s="44" t="s">
        <v>37</v>
      </c>
      <c r="AC193" s="5">
        <v>1</v>
      </c>
    </row>
    <row r="194" spans="2:29" ht="21" customHeight="1" x14ac:dyDescent="0.25">
      <c r="B194" s="8"/>
      <c r="C194" s="54">
        <v>166</v>
      </c>
      <c r="D194" s="55" t="str">
        <f t="shared" si="42"/>
        <v/>
      </c>
      <c r="E194" s="61"/>
      <c r="F194" s="71" t="str" cm="1">
        <f t="array" ref="F194">IF(M194="","",IFERROR(_xlfn.TEXTJOIN(" • ",TRUE,_xlfn.UNIQUE(_xlfn._xlws.FILTER("⚠ "&amp;$T$30:$T$490,($R$30:$R$490&lt;&gt;"")*ISNUMBER(SEARCH(" "&amp;$R$30:$R$490&amp;" "," "&amp;M194&amp;" "))))),""))</f>
        <v/>
      </c>
      <c r="G194" s="72" t="str">
        <f t="shared" si="36"/>
        <v>lupine</v>
      </c>
      <c r="H194" s="72" t="str">
        <f t="shared" si="37"/>
        <v>⚠ Lupin</v>
      </c>
      <c r="I194" s="72" t="str">
        <f t="shared" si="38"/>
        <v/>
      </c>
      <c r="J194" s="72" t="str">
        <f t="shared" si="31"/>
        <v/>
      </c>
      <c r="K194" s="72" t="str">
        <f t="shared" si="32"/>
        <v/>
      </c>
      <c r="L194" s="72" t="str">
        <f t="shared" si="39"/>
        <v/>
      </c>
      <c r="M194" s="72" t="str">
        <f t="shared" si="40"/>
        <v/>
      </c>
      <c r="N194" s="72" t="str">
        <f t="shared" si="41"/>
        <v>lupine</v>
      </c>
      <c r="O194" s="72" t="str">
        <f t="shared" si="33"/>
        <v>lupine</v>
      </c>
      <c r="P194" s="72" t="str">
        <f t="shared" si="34"/>
        <v>lupine</v>
      </c>
      <c r="Q194" s="57" t="s">
        <v>241</v>
      </c>
      <c r="R194" s="58" t="str">
        <f t="shared" si="35"/>
        <v>lupine</v>
      </c>
      <c r="S194" s="59" t="s">
        <v>69</v>
      </c>
      <c r="T194" s="60" t="s">
        <v>36</v>
      </c>
      <c r="U194" s="44" t="s">
        <v>37</v>
      </c>
      <c r="AC194" s="5">
        <v>1</v>
      </c>
    </row>
    <row r="195" spans="2:29" ht="21" customHeight="1" x14ac:dyDescent="0.25">
      <c r="B195" s="8"/>
      <c r="C195" s="54">
        <v>167</v>
      </c>
      <c r="D195" s="55" t="str">
        <f t="shared" si="42"/>
        <v/>
      </c>
      <c r="E195" s="61"/>
      <c r="F195" s="71" t="str" cm="1">
        <f t="array" ref="F195">IF(M195="","",IFERROR(_xlfn.TEXTJOIN(" • ",TRUE,_xlfn.UNIQUE(_xlfn._xlws.FILTER("⚠ "&amp;$T$30:$T$490,($R$30:$R$490&lt;&gt;"")*ISNUMBER(SEARCH(" "&amp;$R$30:$R$490&amp;" "," "&amp;M195&amp;" "))))),""))</f>
        <v/>
      </c>
      <c r="G195" s="72" t="str">
        <f t="shared" si="36"/>
        <v>mollusque</v>
      </c>
      <c r="H195" s="72" t="str">
        <f t="shared" si="37"/>
        <v>⚠ Mollusques</v>
      </c>
      <c r="I195" s="72" t="str">
        <f t="shared" si="38"/>
        <v/>
      </c>
      <c r="J195" s="72" t="str">
        <f t="shared" si="31"/>
        <v/>
      </c>
      <c r="K195" s="72" t="str">
        <f t="shared" si="32"/>
        <v/>
      </c>
      <c r="L195" s="72" t="str">
        <f t="shared" si="39"/>
        <v/>
      </c>
      <c r="M195" s="72" t="str">
        <f t="shared" si="40"/>
        <v/>
      </c>
      <c r="N195" s="72" t="str">
        <f t="shared" si="41"/>
        <v>mollusque</v>
      </c>
      <c r="O195" s="72" t="str">
        <f t="shared" si="33"/>
        <v>mollusque</v>
      </c>
      <c r="P195" s="72" t="str">
        <f t="shared" si="34"/>
        <v>mollusque</v>
      </c>
      <c r="Q195" s="57" t="s">
        <v>242</v>
      </c>
      <c r="R195" s="58" t="str">
        <f t="shared" si="35"/>
        <v>mollusque</v>
      </c>
      <c r="S195" s="59" t="s">
        <v>69</v>
      </c>
      <c r="T195" s="60" t="s">
        <v>7</v>
      </c>
      <c r="U195" s="19" t="s">
        <v>8</v>
      </c>
      <c r="AC195" s="5">
        <v>1</v>
      </c>
    </row>
    <row r="196" spans="2:29" ht="21" customHeight="1" x14ac:dyDescent="0.25">
      <c r="B196" s="8"/>
      <c r="C196" s="54">
        <v>168</v>
      </c>
      <c r="D196" s="55" t="str">
        <f t="shared" si="42"/>
        <v/>
      </c>
      <c r="E196" s="61"/>
      <c r="F196" s="71" t="str" cm="1">
        <f t="array" ref="F196">IF(M196="","",IFERROR(_xlfn.TEXTJOIN(" • ",TRUE,_xlfn.UNIQUE(_xlfn._xlws.FILTER("⚠ "&amp;$T$30:$T$490,($R$30:$R$490&lt;&gt;"")*ISNUMBER(SEARCH(" "&amp;$R$30:$R$490&amp;" "," "&amp;M196&amp;" "))))),""))</f>
        <v/>
      </c>
      <c r="G196" s="72" t="str">
        <f t="shared" si="36"/>
        <v>mollusques</v>
      </c>
      <c r="H196" s="72" t="str">
        <f t="shared" si="37"/>
        <v>⚠ Mollusques</v>
      </c>
      <c r="I196" s="72" t="str">
        <f t="shared" si="38"/>
        <v/>
      </c>
      <c r="J196" s="72" t="str">
        <f t="shared" si="31"/>
        <v/>
      </c>
      <c r="K196" s="72" t="str">
        <f t="shared" si="32"/>
        <v/>
      </c>
      <c r="L196" s="72" t="str">
        <f t="shared" si="39"/>
        <v/>
      </c>
      <c r="M196" s="72" t="str">
        <f t="shared" si="40"/>
        <v/>
      </c>
      <c r="N196" s="72" t="str">
        <f t="shared" si="41"/>
        <v>mollusques</v>
      </c>
      <c r="O196" s="72" t="str">
        <f t="shared" si="33"/>
        <v>mollusques</v>
      </c>
      <c r="P196" s="72" t="str">
        <f t="shared" si="34"/>
        <v>mollusques</v>
      </c>
      <c r="Q196" s="57" t="s">
        <v>243</v>
      </c>
      <c r="R196" s="58" t="str">
        <f t="shared" si="35"/>
        <v>mollusques</v>
      </c>
      <c r="S196" s="59" t="s">
        <v>69</v>
      </c>
      <c r="T196" s="60" t="s">
        <v>7</v>
      </c>
      <c r="U196" s="19" t="s">
        <v>8</v>
      </c>
      <c r="AC196" s="5">
        <v>1</v>
      </c>
    </row>
    <row r="197" spans="2:29" ht="21" customHeight="1" x14ac:dyDescent="0.25">
      <c r="B197" s="8"/>
      <c r="C197" s="54">
        <v>169</v>
      </c>
      <c r="D197" s="55" t="str">
        <f t="shared" si="42"/>
        <v/>
      </c>
      <c r="E197" s="61"/>
      <c r="F197" s="71" t="str" cm="1">
        <f t="array" ref="F197">IF(M197="","",IFERROR(_xlfn.TEXTJOIN(" • ",TRUE,_xlfn.UNIQUE(_xlfn._xlws.FILTER("⚠ "&amp;$T$30:$T$490,($R$30:$R$490&lt;&gt;"")*ISNUMBER(SEARCH(" "&amp;$R$30:$R$490&amp;" "," "&amp;M197&amp;" "))))),""))</f>
        <v/>
      </c>
      <c r="G197" s="72" t="str">
        <f t="shared" si="36"/>
        <v>moule</v>
      </c>
      <c r="H197" s="72" t="str">
        <f t="shared" si="37"/>
        <v>⚠ Mollusques</v>
      </c>
      <c r="I197" s="72" t="str">
        <f t="shared" si="38"/>
        <v/>
      </c>
      <c r="J197" s="72" t="str">
        <f t="shared" si="31"/>
        <v/>
      </c>
      <c r="K197" s="72" t="str">
        <f t="shared" si="32"/>
        <v/>
      </c>
      <c r="L197" s="72" t="str">
        <f t="shared" si="39"/>
        <v/>
      </c>
      <c r="M197" s="72" t="str">
        <f t="shared" si="40"/>
        <v/>
      </c>
      <c r="N197" s="72" t="str">
        <f t="shared" si="41"/>
        <v>moule</v>
      </c>
      <c r="O197" s="72" t="str">
        <f t="shared" si="33"/>
        <v>moule</v>
      </c>
      <c r="P197" s="72" t="str">
        <f t="shared" si="34"/>
        <v>moule</v>
      </c>
      <c r="Q197" s="57" t="s">
        <v>244</v>
      </c>
      <c r="R197" s="58" t="str">
        <f t="shared" si="35"/>
        <v>moule</v>
      </c>
      <c r="S197" s="59" t="s">
        <v>69</v>
      </c>
      <c r="T197" s="60" t="s">
        <v>7</v>
      </c>
      <c r="U197" s="19" t="s">
        <v>8</v>
      </c>
      <c r="AC197" s="5">
        <v>1</v>
      </c>
    </row>
    <row r="198" spans="2:29" ht="21" customHeight="1" x14ac:dyDescent="0.25">
      <c r="B198" s="8"/>
      <c r="C198" s="54">
        <v>170</v>
      </c>
      <c r="D198" s="55" t="str">
        <f t="shared" si="42"/>
        <v/>
      </c>
      <c r="E198" s="61"/>
      <c r="F198" s="71" t="str" cm="1">
        <f t="array" ref="F198">IF(M198="","",IFERROR(_xlfn.TEXTJOIN(" • ",TRUE,_xlfn.UNIQUE(_xlfn._xlws.FILTER("⚠ "&amp;$T$30:$T$490,($R$30:$R$490&lt;&gt;"")*ISNUMBER(SEARCH(" "&amp;$R$30:$R$490&amp;" "," "&amp;M198&amp;" "))))),""))</f>
        <v/>
      </c>
      <c r="G198" s="72" t="str">
        <f t="shared" si="36"/>
        <v>moules</v>
      </c>
      <c r="H198" s="72" t="str">
        <f t="shared" si="37"/>
        <v>⚠ Mollusques</v>
      </c>
      <c r="I198" s="72" t="str">
        <f t="shared" si="38"/>
        <v/>
      </c>
      <c r="J198" s="72" t="str">
        <f t="shared" si="31"/>
        <v/>
      </c>
      <c r="K198" s="72" t="str">
        <f t="shared" si="32"/>
        <v/>
      </c>
      <c r="L198" s="72" t="str">
        <f t="shared" si="39"/>
        <v/>
      </c>
      <c r="M198" s="72" t="str">
        <f t="shared" si="40"/>
        <v/>
      </c>
      <c r="N198" s="72" t="str">
        <f t="shared" si="41"/>
        <v>moules</v>
      </c>
      <c r="O198" s="72" t="str">
        <f t="shared" si="33"/>
        <v>moules</v>
      </c>
      <c r="P198" s="72" t="str">
        <f t="shared" si="34"/>
        <v>moules</v>
      </c>
      <c r="Q198" s="57" t="s">
        <v>245</v>
      </c>
      <c r="R198" s="58" t="str">
        <f t="shared" si="35"/>
        <v>moules</v>
      </c>
      <c r="S198" s="59" t="s">
        <v>69</v>
      </c>
      <c r="T198" s="60" t="s">
        <v>7</v>
      </c>
      <c r="U198" s="19" t="s">
        <v>8</v>
      </c>
      <c r="AC198" s="5">
        <v>1</v>
      </c>
    </row>
    <row r="199" spans="2:29" ht="21" customHeight="1" x14ac:dyDescent="0.25">
      <c r="B199" s="8"/>
      <c r="C199" s="54">
        <v>171</v>
      </c>
      <c r="D199" s="55" t="str">
        <f t="shared" si="42"/>
        <v/>
      </c>
      <c r="E199" s="61"/>
      <c r="F199" s="71" t="str" cm="1">
        <f t="array" ref="F199">IF(M199="","",IFERROR(_xlfn.TEXTJOIN(" • ",TRUE,_xlfn.UNIQUE(_xlfn._xlws.FILTER("⚠ "&amp;$T$30:$T$490,($R$30:$R$490&lt;&gt;"")*ISNUMBER(SEARCH(" "&amp;$R$30:$R$490&amp;" "," "&amp;M199&amp;" "))))),""))</f>
        <v/>
      </c>
      <c r="G199" s="72" t="str">
        <f t="shared" si="36"/>
        <v>huitre</v>
      </c>
      <c r="H199" s="72" t="str">
        <f t="shared" si="37"/>
        <v>⚠ Mollusques</v>
      </c>
      <c r="I199" s="72" t="str">
        <f t="shared" si="38"/>
        <v/>
      </c>
      <c r="J199" s="72" t="str">
        <f t="shared" si="31"/>
        <v/>
      </c>
      <c r="K199" s="72" t="str">
        <f t="shared" si="32"/>
        <v/>
      </c>
      <c r="L199" s="72" t="str">
        <f t="shared" si="39"/>
        <v/>
      </c>
      <c r="M199" s="72" t="str">
        <f t="shared" si="40"/>
        <v/>
      </c>
      <c r="N199" s="72" t="str">
        <f t="shared" si="41"/>
        <v>huitre</v>
      </c>
      <c r="O199" s="72" t="str">
        <f t="shared" si="33"/>
        <v>huitre</v>
      </c>
      <c r="P199" s="72" t="str">
        <f t="shared" si="34"/>
        <v>huitre</v>
      </c>
      <c r="Q199" s="57" t="s">
        <v>246</v>
      </c>
      <c r="R199" s="58" t="str">
        <f t="shared" si="35"/>
        <v>huitre</v>
      </c>
      <c r="S199" s="59" t="s">
        <v>69</v>
      </c>
      <c r="T199" s="60" t="s">
        <v>7</v>
      </c>
      <c r="U199" s="19" t="s">
        <v>8</v>
      </c>
      <c r="AC199" s="5">
        <v>1</v>
      </c>
    </row>
    <row r="200" spans="2:29" ht="21" customHeight="1" x14ac:dyDescent="0.25">
      <c r="B200" s="8"/>
      <c r="C200" s="54">
        <v>172</v>
      </c>
      <c r="D200" s="55" t="str">
        <f t="shared" si="42"/>
        <v/>
      </c>
      <c r="E200" s="61"/>
      <c r="F200" s="71" t="str" cm="1">
        <f t="array" ref="F200">IF(M200="","",IFERROR(_xlfn.TEXTJOIN(" • ",TRUE,_xlfn.UNIQUE(_xlfn._xlws.FILTER("⚠ "&amp;$T$30:$T$490,($R$30:$R$490&lt;&gt;"")*ISNUMBER(SEARCH(" "&amp;$R$30:$R$490&amp;" "," "&amp;M200&amp;" "))))),""))</f>
        <v/>
      </c>
      <c r="G200" s="72" t="str">
        <f t="shared" si="36"/>
        <v>huitres</v>
      </c>
      <c r="H200" s="72" t="str">
        <f t="shared" si="37"/>
        <v>⚠ Mollusques</v>
      </c>
      <c r="I200" s="72" t="str">
        <f t="shared" si="38"/>
        <v/>
      </c>
      <c r="J200" s="72" t="str">
        <f t="shared" si="31"/>
        <v/>
      </c>
      <c r="K200" s="72" t="str">
        <f t="shared" si="32"/>
        <v/>
      </c>
      <c r="L200" s="72" t="str">
        <f t="shared" si="39"/>
        <v/>
      </c>
      <c r="M200" s="72" t="str">
        <f t="shared" si="40"/>
        <v/>
      </c>
      <c r="N200" s="72" t="str">
        <f t="shared" si="41"/>
        <v>huitres</v>
      </c>
      <c r="O200" s="72" t="str">
        <f t="shared" si="33"/>
        <v>huitres</v>
      </c>
      <c r="P200" s="72" t="str">
        <f t="shared" si="34"/>
        <v>huitres</v>
      </c>
      <c r="Q200" s="57" t="s">
        <v>247</v>
      </c>
      <c r="R200" s="58" t="str">
        <f t="shared" si="35"/>
        <v>huitres</v>
      </c>
      <c r="S200" s="59" t="s">
        <v>69</v>
      </c>
      <c r="T200" s="60" t="s">
        <v>7</v>
      </c>
      <c r="U200" s="19" t="s">
        <v>8</v>
      </c>
      <c r="AC200" s="5">
        <v>1</v>
      </c>
    </row>
    <row r="201" spans="2:29" ht="21" customHeight="1" x14ac:dyDescent="0.25">
      <c r="B201" s="8"/>
      <c r="C201" s="54">
        <v>173</v>
      </c>
      <c r="D201" s="55" t="str">
        <f t="shared" si="42"/>
        <v/>
      </c>
      <c r="E201" s="61"/>
      <c r="F201" s="71" t="str" cm="1">
        <f t="array" ref="F201">IF(M201="","",IFERROR(_xlfn.TEXTJOIN(" • ",TRUE,_xlfn.UNIQUE(_xlfn._xlws.FILTER("⚠ "&amp;$T$30:$T$490,($R$30:$R$490&lt;&gt;"")*ISNUMBER(SEARCH(" "&amp;$R$30:$R$490&amp;" "," "&amp;M201&amp;" "))))),""))</f>
        <v/>
      </c>
      <c r="G201" s="72" t="str">
        <f t="shared" si="36"/>
        <v>calamar</v>
      </c>
      <c r="H201" s="72" t="str">
        <f t="shared" si="37"/>
        <v>⚠ Mollusques</v>
      </c>
      <c r="I201" s="72" t="str">
        <f t="shared" si="38"/>
        <v/>
      </c>
      <c r="J201" s="72" t="str">
        <f t="shared" si="31"/>
        <v/>
      </c>
      <c r="K201" s="72" t="str">
        <f t="shared" si="32"/>
        <v/>
      </c>
      <c r="L201" s="72" t="str">
        <f t="shared" si="39"/>
        <v/>
      </c>
      <c r="M201" s="72" t="str">
        <f t="shared" si="40"/>
        <v/>
      </c>
      <c r="N201" s="72" t="str">
        <f t="shared" si="41"/>
        <v>calamar</v>
      </c>
      <c r="O201" s="72" t="str">
        <f t="shared" si="33"/>
        <v>calamar</v>
      </c>
      <c r="P201" s="72" t="str">
        <f t="shared" si="34"/>
        <v>calamar</v>
      </c>
      <c r="Q201" s="57" t="s">
        <v>248</v>
      </c>
      <c r="R201" s="58" t="str">
        <f t="shared" si="35"/>
        <v>calamar</v>
      </c>
      <c r="S201" s="59" t="s">
        <v>69</v>
      </c>
      <c r="T201" s="60" t="s">
        <v>7</v>
      </c>
      <c r="U201" s="19" t="s">
        <v>8</v>
      </c>
      <c r="AC201" s="5">
        <v>1</v>
      </c>
    </row>
    <row r="202" spans="2:29" ht="21" customHeight="1" x14ac:dyDescent="0.25">
      <c r="B202" s="8"/>
      <c r="C202" s="54">
        <v>174</v>
      </c>
      <c r="D202" s="55" t="str">
        <f t="shared" si="42"/>
        <v/>
      </c>
      <c r="E202" s="61"/>
      <c r="F202" s="71" t="str" cm="1">
        <f t="array" ref="F202">IF(M202="","",IFERROR(_xlfn.TEXTJOIN(" • ",TRUE,_xlfn.UNIQUE(_xlfn._xlws.FILTER("⚠ "&amp;$T$30:$T$490,($R$30:$R$490&lt;&gt;"")*ISNUMBER(SEARCH(" "&amp;$R$30:$R$490&amp;" "," "&amp;M202&amp;" "))))),""))</f>
        <v/>
      </c>
      <c r="G202" s="72" t="str">
        <f t="shared" si="36"/>
        <v>encornet</v>
      </c>
      <c r="H202" s="72" t="str">
        <f t="shared" si="37"/>
        <v>⚠ Mollusques</v>
      </c>
      <c r="I202" s="72" t="str">
        <f t="shared" si="38"/>
        <v/>
      </c>
      <c r="J202" s="72" t="str">
        <f t="shared" si="31"/>
        <v/>
      </c>
      <c r="K202" s="72" t="str">
        <f t="shared" si="32"/>
        <v/>
      </c>
      <c r="L202" s="72" t="str">
        <f t="shared" si="39"/>
        <v/>
      </c>
      <c r="M202" s="72" t="str">
        <f t="shared" si="40"/>
        <v/>
      </c>
      <c r="N202" s="72" t="str">
        <f t="shared" si="41"/>
        <v>encornet</v>
      </c>
      <c r="O202" s="72" t="str">
        <f t="shared" si="33"/>
        <v>encornet</v>
      </c>
      <c r="P202" s="72" t="str">
        <f t="shared" si="34"/>
        <v>encornet</v>
      </c>
      <c r="Q202" s="57" t="s">
        <v>249</v>
      </c>
      <c r="R202" s="58" t="str">
        <f t="shared" si="35"/>
        <v>encornet</v>
      </c>
      <c r="S202" s="59" t="s">
        <v>69</v>
      </c>
      <c r="T202" s="60" t="s">
        <v>7</v>
      </c>
      <c r="U202" s="19" t="s">
        <v>8</v>
      </c>
      <c r="AC202" s="5">
        <v>1</v>
      </c>
    </row>
    <row r="203" spans="2:29" ht="21" customHeight="1" x14ac:dyDescent="0.25">
      <c r="B203" s="8"/>
      <c r="C203" s="54">
        <v>175</v>
      </c>
      <c r="D203" s="55" t="str">
        <f t="shared" si="42"/>
        <v/>
      </c>
      <c r="E203" s="61"/>
      <c r="F203" s="71" t="str" cm="1">
        <f t="array" ref="F203">IF(M203="","",IFERROR(_xlfn.TEXTJOIN(" • ",TRUE,_xlfn.UNIQUE(_xlfn._xlws.FILTER("⚠ "&amp;$T$30:$T$490,($R$30:$R$490&lt;&gt;"")*ISNUMBER(SEARCH(" "&amp;$R$30:$R$490&amp;" "," "&amp;M203&amp;" "))))),""))</f>
        <v/>
      </c>
      <c r="G203" s="72" t="str">
        <f t="shared" si="36"/>
        <v>seiche</v>
      </c>
      <c r="H203" s="72" t="str">
        <f t="shared" si="37"/>
        <v>⚠ Mollusques</v>
      </c>
      <c r="I203" s="72" t="str">
        <f t="shared" si="38"/>
        <v/>
      </c>
      <c r="J203" s="72" t="str">
        <f t="shared" si="31"/>
        <v/>
      </c>
      <c r="K203" s="72" t="str">
        <f t="shared" si="32"/>
        <v/>
      </c>
      <c r="L203" s="72" t="str">
        <f t="shared" si="39"/>
        <v/>
      </c>
      <c r="M203" s="72" t="str">
        <f t="shared" si="40"/>
        <v/>
      </c>
      <c r="N203" s="72" t="str">
        <f t="shared" si="41"/>
        <v>seiche</v>
      </c>
      <c r="O203" s="72" t="str">
        <f t="shared" si="33"/>
        <v>seiche</v>
      </c>
      <c r="P203" s="72" t="str">
        <f t="shared" si="34"/>
        <v>seiche</v>
      </c>
      <c r="Q203" s="57" t="s">
        <v>250</v>
      </c>
      <c r="R203" s="58" t="str">
        <f t="shared" si="35"/>
        <v>seiche</v>
      </c>
      <c r="S203" s="59" t="s">
        <v>69</v>
      </c>
      <c r="T203" s="60" t="s">
        <v>7</v>
      </c>
      <c r="U203" s="19" t="s">
        <v>8</v>
      </c>
      <c r="AC203" s="5">
        <v>1</v>
      </c>
    </row>
    <row r="204" spans="2:29" ht="21" customHeight="1" x14ac:dyDescent="0.25">
      <c r="B204" s="8"/>
      <c r="C204" s="54">
        <v>176</v>
      </c>
      <c r="D204" s="55" t="str">
        <f t="shared" si="42"/>
        <v/>
      </c>
      <c r="E204" s="61"/>
      <c r="F204" s="71" t="str" cm="1">
        <f t="array" ref="F204">IF(M204="","",IFERROR(_xlfn.TEXTJOIN(" • ",TRUE,_xlfn.UNIQUE(_xlfn._xlws.FILTER("⚠ "&amp;$T$30:$T$490,($R$30:$R$490&lt;&gt;"")*ISNUMBER(SEARCH(" "&amp;$R$30:$R$490&amp;" "," "&amp;M204&amp;" "))))),""))</f>
        <v/>
      </c>
      <c r="G204" s="72" t="str">
        <f t="shared" si="36"/>
        <v>poulpe</v>
      </c>
      <c r="H204" s="72" t="str">
        <f t="shared" si="37"/>
        <v>⚠ Mollusques</v>
      </c>
      <c r="I204" s="72" t="str">
        <f t="shared" si="38"/>
        <v/>
      </c>
      <c r="J204" s="72" t="str">
        <f t="shared" si="31"/>
        <v/>
      </c>
      <c r="K204" s="72" t="str">
        <f t="shared" si="32"/>
        <v/>
      </c>
      <c r="L204" s="72" t="str">
        <f t="shared" si="39"/>
        <v/>
      </c>
      <c r="M204" s="72" t="str">
        <f t="shared" si="40"/>
        <v/>
      </c>
      <c r="N204" s="72" t="str">
        <f t="shared" si="41"/>
        <v>poulpe</v>
      </c>
      <c r="O204" s="72" t="str">
        <f t="shared" si="33"/>
        <v>poulpe</v>
      </c>
      <c r="P204" s="72" t="str">
        <f t="shared" si="34"/>
        <v>poulpe</v>
      </c>
      <c r="Q204" s="57" t="s">
        <v>251</v>
      </c>
      <c r="R204" s="58" t="str">
        <f t="shared" si="35"/>
        <v>poulpe</v>
      </c>
      <c r="S204" s="59" t="s">
        <v>69</v>
      </c>
      <c r="T204" s="60" t="s">
        <v>7</v>
      </c>
      <c r="U204" s="19" t="s">
        <v>8</v>
      </c>
      <c r="AC204" s="5">
        <v>1</v>
      </c>
    </row>
    <row r="205" spans="2:29" ht="21" customHeight="1" x14ac:dyDescent="0.25">
      <c r="B205" s="8"/>
      <c r="C205" s="54">
        <v>177</v>
      </c>
      <c r="D205" s="55" t="str">
        <f t="shared" si="42"/>
        <v/>
      </c>
      <c r="E205" s="61"/>
      <c r="F205" s="71" t="str" cm="1">
        <f t="array" ref="F205">IF(M205="","",IFERROR(_xlfn.TEXTJOIN(" • ",TRUE,_xlfn.UNIQUE(_xlfn._xlws.FILTER("⚠ "&amp;$T$30:$T$490,($R$30:$R$490&lt;&gt;"")*ISNUMBER(SEARCH(" "&amp;$R$30:$R$490&amp;" "," "&amp;M205&amp;" "))))),""))</f>
        <v/>
      </c>
      <c r="G205" s="72" t="str">
        <f t="shared" si="36"/>
        <v>coquillage</v>
      </c>
      <c r="H205" s="72" t="str">
        <f t="shared" si="37"/>
        <v>⚠ Mollusques</v>
      </c>
      <c r="I205" s="72" t="str">
        <f t="shared" si="38"/>
        <v/>
      </c>
      <c r="J205" s="72" t="str">
        <f t="shared" si="31"/>
        <v/>
      </c>
      <c r="K205" s="72" t="str">
        <f t="shared" si="32"/>
        <v/>
      </c>
      <c r="L205" s="72" t="str">
        <f t="shared" si="39"/>
        <v/>
      </c>
      <c r="M205" s="72" t="str">
        <f t="shared" si="40"/>
        <v/>
      </c>
      <c r="N205" s="72" t="str">
        <f t="shared" si="41"/>
        <v>coquillage</v>
      </c>
      <c r="O205" s="72" t="str">
        <f t="shared" si="33"/>
        <v>coquillage</v>
      </c>
      <c r="P205" s="72" t="str">
        <f t="shared" si="34"/>
        <v>coquillage</v>
      </c>
      <c r="Q205" s="57" t="s">
        <v>252</v>
      </c>
      <c r="R205" s="58" t="str">
        <f t="shared" si="35"/>
        <v>coquillage</v>
      </c>
      <c r="S205" s="59" t="s">
        <v>69</v>
      </c>
      <c r="T205" s="60" t="s">
        <v>7</v>
      </c>
      <c r="U205" s="19" t="s">
        <v>8</v>
      </c>
      <c r="AC205" s="5">
        <v>1</v>
      </c>
    </row>
    <row r="206" spans="2:29" ht="21" customHeight="1" x14ac:dyDescent="0.25">
      <c r="B206" s="8"/>
      <c r="C206" s="54">
        <v>178</v>
      </c>
      <c r="D206" s="55" t="str">
        <f t="shared" si="42"/>
        <v/>
      </c>
      <c r="E206" s="61"/>
      <c r="F206" s="71" t="str" cm="1">
        <f t="array" ref="F206">IF(M206="","",IFERROR(_xlfn.TEXTJOIN(" • ",TRUE,_xlfn.UNIQUE(_xlfn._xlws.FILTER("⚠ "&amp;$T$30:$T$490,($R$30:$R$490&lt;&gt;"")*ISNUMBER(SEARCH(" "&amp;$R$30:$R$490&amp;" "," "&amp;M206&amp;" "))))),""))</f>
        <v/>
      </c>
      <c r="G206" s="72" t="str">
        <f t="shared" si="36"/>
        <v>coquilles saint jacques</v>
      </c>
      <c r="H206" s="72" t="str">
        <f t="shared" si="37"/>
        <v>⚠ Mollusques</v>
      </c>
      <c r="I206" s="72" t="str">
        <f t="shared" si="38"/>
        <v/>
      </c>
      <c r="J206" s="72" t="str">
        <f t="shared" si="31"/>
        <v/>
      </c>
      <c r="K206" s="72" t="str">
        <f t="shared" si="32"/>
        <v/>
      </c>
      <c r="L206" s="72" t="str">
        <f t="shared" si="39"/>
        <v/>
      </c>
      <c r="M206" s="72" t="str">
        <f t="shared" si="40"/>
        <v/>
      </c>
      <c r="N206" s="72" t="str">
        <f t="shared" si="41"/>
        <v>coquilles saint jacques</v>
      </c>
      <c r="O206" s="72" t="str">
        <f t="shared" si="33"/>
        <v>coquilles saint jacques</v>
      </c>
      <c r="P206" s="72" t="str">
        <f t="shared" si="34"/>
        <v>coquilles saint jacques</v>
      </c>
      <c r="Q206" s="57" t="s">
        <v>253</v>
      </c>
      <c r="R206" s="58" t="str">
        <f t="shared" si="35"/>
        <v>coquilles saint jacques</v>
      </c>
      <c r="S206" s="59" t="s">
        <v>69</v>
      </c>
      <c r="T206" s="60" t="s">
        <v>7</v>
      </c>
      <c r="U206" s="19" t="s">
        <v>8</v>
      </c>
      <c r="AC206" s="5">
        <v>1</v>
      </c>
    </row>
    <row r="207" spans="2:29" ht="21" customHeight="1" x14ac:dyDescent="0.25">
      <c r="B207" s="8"/>
      <c r="C207" s="54">
        <v>179</v>
      </c>
      <c r="D207" s="55" t="str">
        <f t="shared" si="42"/>
        <v/>
      </c>
      <c r="E207" s="61"/>
      <c r="F207" s="71" t="str" cm="1">
        <f t="array" ref="F207">IF(M207="","",IFERROR(_xlfn.TEXTJOIN(" • ",TRUE,_xlfn.UNIQUE(_xlfn._xlws.FILTER("⚠ "&amp;$T$30:$T$490,($R$30:$R$490&lt;&gt;"")*ISNUMBER(SEARCH(" "&amp;$R$30:$R$490&amp;" "," "&amp;M207&amp;" "))))),""))</f>
        <v/>
      </c>
      <c r="G207" s="72" t="str">
        <f t="shared" si="36"/>
        <v>st jacques</v>
      </c>
      <c r="H207" s="72" t="str">
        <f t="shared" si="37"/>
        <v>⚠ Mollusques</v>
      </c>
      <c r="I207" s="72" t="str">
        <f t="shared" si="38"/>
        <v/>
      </c>
      <c r="J207" s="72" t="str">
        <f t="shared" si="31"/>
        <v/>
      </c>
      <c r="K207" s="72" t="str">
        <f t="shared" si="32"/>
        <v/>
      </c>
      <c r="L207" s="72" t="str">
        <f t="shared" si="39"/>
        <v/>
      </c>
      <c r="M207" s="72" t="str">
        <f t="shared" si="40"/>
        <v/>
      </c>
      <c r="N207" s="72" t="str">
        <f t="shared" si="41"/>
        <v>st jacques</v>
      </c>
      <c r="O207" s="72" t="str">
        <f t="shared" si="33"/>
        <v>st jacques</v>
      </c>
      <c r="P207" s="72" t="str">
        <f t="shared" si="34"/>
        <v>st jacques</v>
      </c>
      <c r="Q207" s="57" t="s">
        <v>254</v>
      </c>
      <c r="R207" s="58" t="str">
        <f t="shared" si="35"/>
        <v>st jacques</v>
      </c>
      <c r="S207" s="59" t="s">
        <v>69</v>
      </c>
      <c r="T207" s="60" t="s">
        <v>7</v>
      </c>
      <c r="U207" s="19" t="s">
        <v>8</v>
      </c>
      <c r="AC207" s="5">
        <v>1</v>
      </c>
    </row>
    <row r="208" spans="2:29" ht="21" customHeight="1" x14ac:dyDescent="0.25">
      <c r="B208" s="8"/>
      <c r="C208" s="54">
        <v>180</v>
      </c>
      <c r="D208" s="55" t="str">
        <f t="shared" si="42"/>
        <v/>
      </c>
      <c r="E208" s="61"/>
      <c r="F208" s="71" t="str" cm="1">
        <f t="array" ref="F208">IF(M208="","",IFERROR(_xlfn.TEXTJOIN(" • ",TRUE,_xlfn.UNIQUE(_xlfn._xlws.FILTER("⚠ "&amp;$T$30:$T$490,($R$30:$R$490&lt;&gt;"")*ISNUMBER(SEARCH(" "&amp;$R$30:$R$490&amp;" "," "&amp;M208&amp;" "))))),""))</f>
        <v/>
      </c>
      <c r="G208" s="72" t="str">
        <f t="shared" si="36"/>
        <v>octopus</v>
      </c>
      <c r="H208" s="72" t="str">
        <f t="shared" si="37"/>
        <v>⚠ Mollusques</v>
      </c>
      <c r="I208" s="72" t="str">
        <f t="shared" si="38"/>
        <v/>
      </c>
      <c r="J208" s="72" t="str">
        <f t="shared" si="31"/>
        <v/>
      </c>
      <c r="K208" s="72" t="str">
        <f t="shared" si="32"/>
        <v/>
      </c>
      <c r="L208" s="72" t="str">
        <f t="shared" si="39"/>
        <v/>
      </c>
      <c r="M208" s="72" t="str">
        <f t="shared" si="40"/>
        <v/>
      </c>
      <c r="N208" s="72" t="str">
        <f t="shared" si="41"/>
        <v>octopus</v>
      </c>
      <c r="O208" s="72" t="str">
        <f t="shared" si="33"/>
        <v>octopus</v>
      </c>
      <c r="P208" s="72" t="str">
        <f t="shared" si="34"/>
        <v>octopus</v>
      </c>
      <c r="Q208" s="57" t="s">
        <v>255</v>
      </c>
      <c r="R208" s="58" t="str">
        <f t="shared" si="35"/>
        <v>octopus</v>
      </c>
      <c r="S208" s="59" t="s">
        <v>69</v>
      </c>
      <c r="T208" s="60" t="s">
        <v>7</v>
      </c>
      <c r="U208" s="19" t="s">
        <v>8</v>
      </c>
      <c r="AC208" s="5">
        <v>1</v>
      </c>
    </row>
    <row r="209" spans="2:29" ht="21" customHeight="1" x14ac:dyDescent="0.25">
      <c r="B209" s="8"/>
      <c r="C209" s="54">
        <v>181</v>
      </c>
      <c r="D209" s="55" t="str">
        <f t="shared" si="42"/>
        <v/>
      </c>
      <c r="E209" s="61"/>
      <c r="F209" s="71" t="str" cm="1">
        <f t="array" ref="F209">IF(M209="","",IFERROR(_xlfn.TEXTJOIN(" • ",TRUE,_xlfn.UNIQUE(_xlfn._xlws.FILTER("⚠ "&amp;$T$30:$T$490,($R$30:$R$490&lt;&gt;"")*ISNUMBER(SEARCH(" "&amp;$R$30:$R$490&amp;" "," "&amp;M209&amp;" "))))),""))</f>
        <v/>
      </c>
      <c r="G209" s="72" t="str">
        <f t="shared" si="36"/>
        <v>squid</v>
      </c>
      <c r="H209" s="72" t="str">
        <f t="shared" si="37"/>
        <v>⚠ Mollusques</v>
      </c>
      <c r="I209" s="72" t="str">
        <f t="shared" si="38"/>
        <v/>
      </c>
      <c r="J209" s="72" t="str">
        <f t="shared" si="31"/>
        <v/>
      </c>
      <c r="K209" s="72" t="str">
        <f t="shared" si="32"/>
        <v/>
      </c>
      <c r="L209" s="72" t="str">
        <f t="shared" si="39"/>
        <v/>
      </c>
      <c r="M209" s="72" t="str">
        <f t="shared" si="40"/>
        <v/>
      </c>
      <c r="N209" s="72" t="str">
        <f t="shared" si="41"/>
        <v>squid</v>
      </c>
      <c r="O209" s="72" t="str">
        <f t="shared" si="33"/>
        <v>squid</v>
      </c>
      <c r="P209" s="72" t="str">
        <f t="shared" si="34"/>
        <v>squid</v>
      </c>
      <c r="Q209" s="57" t="s">
        <v>256</v>
      </c>
      <c r="R209" s="58" t="str">
        <f t="shared" si="35"/>
        <v>squid</v>
      </c>
      <c r="S209" s="59" t="s">
        <v>69</v>
      </c>
      <c r="T209" s="60" t="s">
        <v>7</v>
      </c>
      <c r="U209" s="19" t="s">
        <v>8</v>
      </c>
      <c r="AC209" s="5">
        <v>1</v>
      </c>
    </row>
    <row r="210" spans="2:29" ht="21" customHeight="1" x14ac:dyDescent="0.25">
      <c r="B210" s="8"/>
      <c r="C210" s="54">
        <v>182</v>
      </c>
      <c r="D210" s="55" t="str">
        <f t="shared" si="42"/>
        <v/>
      </c>
      <c r="E210" s="61"/>
      <c r="F210" s="71" t="str" cm="1">
        <f t="array" ref="F210">IF(M210="","",IFERROR(_xlfn.TEXTJOIN(" • ",TRUE,_xlfn.UNIQUE(_xlfn._xlws.FILTER("⚠ "&amp;$T$30:$T$490,($R$30:$R$490&lt;&gt;"")*ISNUMBER(SEARCH(" "&amp;$R$30:$R$490&amp;" "," "&amp;M210&amp;" "))))),""))</f>
        <v/>
      </c>
      <c r="G210" s="72" t="str">
        <f t="shared" si="36"/>
        <v>mussels</v>
      </c>
      <c r="H210" s="72" t="str">
        <f t="shared" si="37"/>
        <v>⚠ Mollusques</v>
      </c>
      <c r="I210" s="72" t="str">
        <f t="shared" si="38"/>
        <v/>
      </c>
      <c r="J210" s="72" t="str">
        <f t="shared" si="31"/>
        <v/>
      </c>
      <c r="K210" s="72" t="str">
        <f t="shared" si="32"/>
        <v/>
      </c>
      <c r="L210" s="72" t="str">
        <f t="shared" si="39"/>
        <v/>
      </c>
      <c r="M210" s="72" t="str">
        <f t="shared" si="40"/>
        <v/>
      </c>
      <c r="N210" s="72" t="str">
        <f t="shared" si="41"/>
        <v>mussels</v>
      </c>
      <c r="O210" s="72" t="str">
        <f t="shared" si="33"/>
        <v>mussels</v>
      </c>
      <c r="P210" s="72" t="str">
        <f t="shared" si="34"/>
        <v>mussels</v>
      </c>
      <c r="Q210" s="57" t="s">
        <v>257</v>
      </c>
      <c r="R210" s="58" t="str">
        <f t="shared" si="35"/>
        <v>mussels</v>
      </c>
      <c r="S210" s="59" t="s">
        <v>69</v>
      </c>
      <c r="T210" s="60" t="s">
        <v>7</v>
      </c>
      <c r="U210" s="19" t="s">
        <v>8</v>
      </c>
      <c r="AC210" s="5">
        <v>1</v>
      </c>
    </row>
    <row r="211" spans="2:29" ht="21" customHeight="1" x14ac:dyDescent="0.25">
      <c r="B211" s="8"/>
      <c r="C211" s="54">
        <v>183</v>
      </c>
      <c r="D211" s="55" t="str">
        <f t="shared" si="42"/>
        <v/>
      </c>
      <c r="E211" s="61"/>
      <c r="F211" s="71" t="str" cm="1">
        <f t="array" ref="F211">IF(M211="","",IFERROR(_xlfn.TEXTJOIN(" • ",TRUE,_xlfn.UNIQUE(_xlfn._xlws.FILTER("⚠ "&amp;$T$30:$T$490,($R$30:$R$490&lt;&gt;"")*ISNUMBER(SEARCH(" "&amp;$R$30:$R$490&amp;" "," "&amp;M211&amp;" "))))),""))</f>
        <v/>
      </c>
      <c r="G211" s="72" t="str">
        <f t="shared" si="36"/>
        <v>oyster</v>
      </c>
      <c r="H211" s="72" t="str">
        <f t="shared" si="37"/>
        <v>⚠ Mollusques</v>
      </c>
      <c r="I211" s="72" t="str">
        <f t="shared" si="38"/>
        <v/>
      </c>
      <c r="J211" s="72" t="str">
        <f t="shared" si="31"/>
        <v/>
      </c>
      <c r="K211" s="72" t="str">
        <f t="shared" si="32"/>
        <v/>
      </c>
      <c r="L211" s="72" t="str">
        <f t="shared" si="39"/>
        <v/>
      </c>
      <c r="M211" s="72" t="str">
        <f t="shared" si="40"/>
        <v/>
      </c>
      <c r="N211" s="72" t="str">
        <f t="shared" si="41"/>
        <v>oyster</v>
      </c>
      <c r="O211" s="72" t="str">
        <f t="shared" si="33"/>
        <v>oyster</v>
      </c>
      <c r="P211" s="72" t="str">
        <f t="shared" si="34"/>
        <v>oyster</v>
      </c>
      <c r="Q211" s="57" t="s">
        <v>258</v>
      </c>
      <c r="R211" s="58" t="str">
        <f t="shared" si="35"/>
        <v>oyster</v>
      </c>
      <c r="S211" s="59" t="s">
        <v>69</v>
      </c>
      <c r="T211" s="60" t="s">
        <v>7</v>
      </c>
      <c r="U211" s="19" t="s">
        <v>8</v>
      </c>
      <c r="AC211" s="5">
        <v>1</v>
      </c>
    </row>
    <row r="212" spans="2:29" ht="21" customHeight="1" x14ac:dyDescent="0.25">
      <c r="B212" s="8"/>
      <c r="C212" s="54">
        <v>184</v>
      </c>
      <c r="D212" s="55" t="str">
        <f t="shared" si="42"/>
        <v/>
      </c>
      <c r="E212" s="61"/>
      <c r="F212" s="71" t="str" cm="1">
        <f t="array" ref="F212">IF(M212="","",IFERROR(_xlfn.TEXTJOIN(" • ",TRUE,_xlfn.UNIQUE(_xlfn._xlws.FILTER("⚠ "&amp;$T$30:$T$490,($R$30:$R$490&lt;&gt;"")*ISNUMBER(SEARCH(" "&amp;$R$30:$R$490&amp;" "," "&amp;M212&amp;" "))))),""))</f>
        <v/>
      </c>
      <c r="G212" s="72" t="str">
        <f t="shared" si="36"/>
        <v>oysters</v>
      </c>
      <c r="H212" s="72" t="str">
        <f t="shared" si="37"/>
        <v>⚠ Mollusques</v>
      </c>
      <c r="I212" s="72" t="str">
        <f t="shared" si="38"/>
        <v/>
      </c>
      <c r="J212" s="72" t="str">
        <f t="shared" si="31"/>
        <v/>
      </c>
      <c r="K212" s="72" t="str">
        <f t="shared" si="32"/>
        <v/>
      </c>
      <c r="L212" s="72" t="str">
        <f t="shared" si="39"/>
        <v/>
      </c>
      <c r="M212" s="72" t="str">
        <f t="shared" si="40"/>
        <v/>
      </c>
      <c r="N212" s="72" t="str">
        <f t="shared" si="41"/>
        <v>oysters</v>
      </c>
      <c r="O212" s="72" t="str">
        <f t="shared" si="33"/>
        <v>oysters</v>
      </c>
      <c r="P212" s="72" t="str">
        <f t="shared" si="34"/>
        <v>oysters</v>
      </c>
      <c r="Q212" s="57" t="s">
        <v>259</v>
      </c>
      <c r="R212" s="58" t="str">
        <f t="shared" si="35"/>
        <v>oysters</v>
      </c>
      <c r="S212" s="59" t="s">
        <v>69</v>
      </c>
      <c r="T212" s="60" t="s">
        <v>7</v>
      </c>
      <c r="U212" s="19" t="s">
        <v>8</v>
      </c>
      <c r="AC212" s="5">
        <v>1</v>
      </c>
    </row>
    <row r="213" spans="2:29" ht="21" customHeight="1" x14ac:dyDescent="0.25">
      <c r="B213" s="8"/>
      <c r="C213" s="54">
        <v>185</v>
      </c>
      <c r="D213" s="55" t="str">
        <f t="shared" si="42"/>
        <v/>
      </c>
      <c r="E213" s="61"/>
      <c r="F213" s="71" t="str" cm="1">
        <f t="array" ref="F213">IF(M213="","",IFERROR(_xlfn.TEXTJOIN(" • ",TRUE,_xlfn.UNIQUE(_xlfn._xlws.FILTER("⚠ "&amp;$T$30:$T$490,($R$30:$R$490&lt;&gt;"")*ISNUMBER(SEARCH(" "&amp;$R$30:$R$490&amp;" "," "&amp;M213&amp;" "))))),""))</f>
        <v/>
      </c>
      <c r="G213" s="72" t="str">
        <f t="shared" si="36"/>
        <v>scallop</v>
      </c>
      <c r="H213" s="72" t="str">
        <f t="shared" si="37"/>
        <v>⚠ Mollusques</v>
      </c>
      <c r="I213" s="72" t="str">
        <f t="shared" si="38"/>
        <v/>
      </c>
      <c r="J213" s="72" t="str">
        <f t="shared" si="31"/>
        <v/>
      </c>
      <c r="K213" s="72" t="str">
        <f t="shared" si="32"/>
        <v/>
      </c>
      <c r="L213" s="72" t="str">
        <f t="shared" si="39"/>
        <v/>
      </c>
      <c r="M213" s="72" t="str">
        <f t="shared" si="40"/>
        <v/>
      </c>
      <c r="N213" s="72" t="str">
        <f t="shared" si="41"/>
        <v>scallop</v>
      </c>
      <c r="O213" s="72" t="str">
        <f t="shared" si="33"/>
        <v>scallop</v>
      </c>
      <c r="P213" s="72" t="str">
        <f t="shared" si="34"/>
        <v>scallop</v>
      </c>
      <c r="Q213" s="57" t="s">
        <v>260</v>
      </c>
      <c r="R213" s="58" t="str">
        <f t="shared" si="35"/>
        <v>scallop</v>
      </c>
      <c r="S213" s="59" t="s">
        <v>69</v>
      </c>
      <c r="T213" s="60" t="s">
        <v>7</v>
      </c>
      <c r="U213" s="19" t="s">
        <v>8</v>
      </c>
      <c r="AC213" s="5">
        <v>1</v>
      </c>
    </row>
    <row r="214" spans="2:29" ht="21" customHeight="1" x14ac:dyDescent="0.25">
      <c r="B214" s="8"/>
      <c r="C214" s="54">
        <v>186</v>
      </c>
      <c r="D214" s="55" t="str">
        <f t="shared" si="42"/>
        <v/>
      </c>
      <c r="E214" s="61"/>
      <c r="F214" s="71" t="str" cm="1">
        <f t="array" ref="F214">IF(M214="","",IFERROR(_xlfn.TEXTJOIN(" • ",TRUE,_xlfn.UNIQUE(_xlfn._xlws.FILTER("⚠ "&amp;$T$30:$T$490,($R$30:$R$490&lt;&gt;"")*ISNUMBER(SEARCH(" "&amp;$R$30:$R$490&amp;" "," "&amp;M214&amp;" "))))),""))</f>
        <v/>
      </c>
      <c r="G214" s="72" t="str">
        <f t="shared" si="36"/>
        <v>scallops</v>
      </c>
      <c r="H214" s="72" t="str">
        <f t="shared" si="37"/>
        <v>⚠ Mollusques</v>
      </c>
      <c r="I214" s="72" t="str">
        <f t="shared" si="38"/>
        <v/>
      </c>
      <c r="J214" s="72" t="str">
        <f t="shared" si="31"/>
        <v/>
      </c>
      <c r="K214" s="72" t="str">
        <f t="shared" si="32"/>
        <v/>
      </c>
      <c r="L214" s="72" t="str">
        <f t="shared" si="39"/>
        <v/>
      </c>
      <c r="M214" s="72" t="str">
        <f t="shared" si="40"/>
        <v/>
      </c>
      <c r="N214" s="72" t="str">
        <f t="shared" si="41"/>
        <v>scallops</v>
      </c>
      <c r="O214" s="72" t="str">
        <f t="shared" si="33"/>
        <v>scallops</v>
      </c>
      <c r="P214" s="72" t="str">
        <f t="shared" si="34"/>
        <v>scallops</v>
      </c>
      <c r="Q214" s="57" t="s">
        <v>261</v>
      </c>
      <c r="R214" s="58" t="str">
        <f t="shared" si="35"/>
        <v>scallops</v>
      </c>
      <c r="S214" s="59" t="s">
        <v>69</v>
      </c>
      <c r="T214" s="60" t="s">
        <v>7</v>
      </c>
      <c r="U214" s="19" t="s">
        <v>8</v>
      </c>
      <c r="AC214" s="5">
        <v>1</v>
      </c>
    </row>
    <row r="215" spans="2:29" ht="21" customHeight="1" x14ac:dyDescent="0.25">
      <c r="B215" s="8"/>
      <c r="C215" s="54">
        <v>187</v>
      </c>
      <c r="D215" s="55" t="str">
        <f t="shared" si="42"/>
        <v/>
      </c>
      <c r="E215" s="61"/>
      <c r="F215" s="71" t="str" cm="1">
        <f t="array" ref="F215">IF(M215="","",IFERROR(_xlfn.TEXTJOIN(" • ",TRUE,_xlfn.UNIQUE(_xlfn._xlws.FILTER("⚠ "&amp;$T$30:$T$490,($R$30:$R$490&lt;&gt;"")*ISNUMBER(SEARCH(" "&amp;$R$30:$R$490&amp;" "," "&amp;M215&amp;" "))))),""))</f>
        <v/>
      </c>
      <c r="G215" s="72" t="str">
        <f t="shared" si="36"/>
        <v>blanc d oeuf</v>
      </c>
      <c r="H215" s="72" t="str">
        <f t="shared" si="37"/>
        <v>⚠ Œufs</v>
      </c>
      <c r="I215" s="72" t="str">
        <f t="shared" si="38"/>
        <v/>
      </c>
      <c r="J215" s="72" t="str">
        <f t="shared" si="31"/>
        <v/>
      </c>
      <c r="K215" s="72" t="str">
        <f t="shared" si="32"/>
        <v/>
      </c>
      <c r="L215" s="72" t="str">
        <f t="shared" si="39"/>
        <v/>
      </c>
      <c r="M215" s="72" t="str">
        <f t="shared" si="40"/>
        <v/>
      </c>
      <c r="N215" s="72" t="str">
        <f t="shared" si="41"/>
        <v>blanc d oeuf</v>
      </c>
      <c r="O215" s="72" t="str">
        <f t="shared" si="33"/>
        <v>blanc d oeuf</v>
      </c>
      <c r="P215" s="72" t="str">
        <f t="shared" si="34"/>
        <v>blanc d oeuf</v>
      </c>
      <c r="Q215" s="57" t="s">
        <v>262</v>
      </c>
      <c r="R215" s="58" t="str">
        <f t="shared" si="35"/>
        <v>blanc d œuf</v>
      </c>
      <c r="S215" s="59" t="s">
        <v>69</v>
      </c>
      <c r="T215" s="60" t="s">
        <v>17</v>
      </c>
      <c r="U215" s="28" t="s">
        <v>18</v>
      </c>
      <c r="AC215" s="5">
        <v>1</v>
      </c>
    </row>
    <row r="216" spans="2:29" ht="21" customHeight="1" x14ac:dyDescent="0.25">
      <c r="B216" s="8"/>
      <c r="C216" s="54">
        <v>188</v>
      </c>
      <c r="D216" s="55" t="str">
        <f t="shared" si="42"/>
        <v/>
      </c>
      <c r="E216" s="61"/>
      <c r="F216" s="71" t="str" cm="1">
        <f t="array" ref="F216">IF(M216="","",IFERROR(_xlfn.TEXTJOIN(" • ",TRUE,_xlfn.UNIQUE(_xlfn._xlws.FILTER("⚠ "&amp;$T$30:$T$490,($R$30:$R$490&lt;&gt;"")*ISNUMBER(SEARCH(" "&amp;$R$30:$R$490&amp;" "," "&amp;M216&amp;" "))))),""))</f>
        <v/>
      </c>
      <c r="G216" s="72" t="str">
        <f t="shared" si="36"/>
        <v>blancs d oeufs</v>
      </c>
      <c r="H216" s="72" t="str">
        <f t="shared" si="37"/>
        <v>⚠ Œufs</v>
      </c>
      <c r="I216" s="72" t="str">
        <f t="shared" si="38"/>
        <v/>
      </c>
      <c r="J216" s="72" t="str">
        <f t="shared" si="31"/>
        <v/>
      </c>
      <c r="K216" s="72" t="str">
        <f t="shared" si="32"/>
        <v/>
      </c>
      <c r="L216" s="72" t="str">
        <f t="shared" si="39"/>
        <v/>
      </c>
      <c r="M216" s="72" t="str">
        <f t="shared" si="40"/>
        <v/>
      </c>
      <c r="N216" s="72" t="str">
        <f t="shared" si="41"/>
        <v>blancs d oeufs</v>
      </c>
      <c r="O216" s="72" t="str">
        <f t="shared" si="33"/>
        <v>blancs d oeufs</v>
      </c>
      <c r="P216" s="72" t="str">
        <f t="shared" si="34"/>
        <v>blancs d oeufs</v>
      </c>
      <c r="Q216" s="57" t="s">
        <v>263</v>
      </c>
      <c r="R216" s="58" t="str">
        <f t="shared" si="35"/>
        <v>blancs d œufs</v>
      </c>
      <c r="S216" s="59" t="s">
        <v>69</v>
      </c>
      <c r="T216" s="60" t="s">
        <v>17</v>
      </c>
      <c r="U216" s="28" t="s">
        <v>18</v>
      </c>
      <c r="AC216" s="5">
        <v>1</v>
      </c>
    </row>
    <row r="217" spans="2:29" ht="21" customHeight="1" x14ac:dyDescent="0.25">
      <c r="B217" s="8"/>
      <c r="C217" s="54">
        <v>189</v>
      </c>
      <c r="D217" s="55" t="str">
        <f t="shared" si="42"/>
        <v/>
      </c>
      <c r="E217" s="61"/>
      <c r="F217" s="71" t="str" cm="1">
        <f t="array" ref="F217">IF(M217="","",IFERROR(_xlfn.TEXTJOIN(" • ",TRUE,_xlfn.UNIQUE(_xlfn._xlws.FILTER("⚠ "&amp;$T$30:$T$490,($R$30:$R$490&lt;&gt;"")*ISNUMBER(SEARCH(" "&amp;$R$30:$R$490&amp;" "," "&amp;M217&amp;" "))))),""))</f>
        <v/>
      </c>
      <c r="G217" s="72" t="str">
        <f t="shared" si="36"/>
        <v>jaune d oeuf</v>
      </c>
      <c r="H217" s="72" t="str">
        <f t="shared" si="37"/>
        <v>⚠ Œufs</v>
      </c>
      <c r="I217" s="72" t="str">
        <f t="shared" si="38"/>
        <v/>
      </c>
      <c r="J217" s="72" t="str">
        <f t="shared" si="31"/>
        <v/>
      </c>
      <c r="K217" s="72" t="str">
        <f t="shared" si="32"/>
        <v/>
      </c>
      <c r="L217" s="72" t="str">
        <f t="shared" si="39"/>
        <v/>
      </c>
      <c r="M217" s="72" t="str">
        <f t="shared" si="40"/>
        <v/>
      </c>
      <c r="N217" s="72" t="str">
        <f t="shared" si="41"/>
        <v>jaune d oeuf</v>
      </c>
      <c r="O217" s="72" t="str">
        <f t="shared" si="33"/>
        <v>jaune d oeuf</v>
      </c>
      <c r="P217" s="72" t="str">
        <f t="shared" si="34"/>
        <v>jaune d oeuf</v>
      </c>
      <c r="Q217" s="57" t="s">
        <v>264</v>
      </c>
      <c r="R217" s="58" t="str">
        <f t="shared" si="35"/>
        <v>jaune d œuf</v>
      </c>
      <c r="S217" s="59" t="s">
        <v>69</v>
      </c>
      <c r="T217" s="60" t="s">
        <v>17</v>
      </c>
      <c r="U217" s="28" t="s">
        <v>18</v>
      </c>
      <c r="AC217" s="5">
        <v>1</v>
      </c>
    </row>
    <row r="218" spans="2:29" ht="21" customHeight="1" x14ac:dyDescent="0.25">
      <c r="B218" s="8"/>
      <c r="C218" s="54">
        <v>190</v>
      </c>
      <c r="D218" s="55" t="str">
        <f t="shared" si="42"/>
        <v/>
      </c>
      <c r="E218" s="61"/>
      <c r="F218" s="71" t="str" cm="1">
        <f t="array" ref="F218">IF(M218="","",IFERROR(_xlfn.TEXTJOIN(" • ",TRUE,_xlfn.UNIQUE(_xlfn._xlws.FILTER("⚠ "&amp;$T$30:$T$490,($R$30:$R$490&lt;&gt;"")*ISNUMBER(SEARCH(" "&amp;$R$30:$R$490&amp;" "," "&amp;M218&amp;" "))))),""))</f>
        <v/>
      </c>
      <c r="G218" s="72" t="str">
        <f t="shared" si="36"/>
        <v>jaunes d oeufs</v>
      </c>
      <c r="H218" s="72" t="str">
        <f t="shared" si="37"/>
        <v>⚠ Œufs</v>
      </c>
      <c r="I218" s="72" t="str">
        <f t="shared" si="38"/>
        <v/>
      </c>
      <c r="J218" s="72" t="str">
        <f t="shared" si="31"/>
        <v/>
      </c>
      <c r="K218" s="72" t="str">
        <f t="shared" si="32"/>
        <v/>
      </c>
      <c r="L218" s="72" t="str">
        <f t="shared" si="39"/>
        <v/>
      </c>
      <c r="M218" s="72" t="str">
        <f t="shared" si="40"/>
        <v/>
      </c>
      <c r="N218" s="72" t="str">
        <f t="shared" si="41"/>
        <v>jaunes d oeufs</v>
      </c>
      <c r="O218" s="72" t="str">
        <f t="shared" si="33"/>
        <v>jaunes d oeufs</v>
      </c>
      <c r="P218" s="72" t="str">
        <f t="shared" si="34"/>
        <v>jaunes d oeufs</v>
      </c>
      <c r="Q218" s="57" t="s">
        <v>265</v>
      </c>
      <c r="R218" s="58" t="str">
        <f t="shared" si="35"/>
        <v>jaunes d œufs</v>
      </c>
      <c r="S218" s="59" t="s">
        <v>69</v>
      </c>
      <c r="T218" s="60" t="s">
        <v>17</v>
      </c>
      <c r="U218" s="28" t="s">
        <v>18</v>
      </c>
      <c r="AC218" s="5">
        <v>1</v>
      </c>
    </row>
    <row r="219" spans="2:29" ht="21" customHeight="1" x14ac:dyDescent="0.25">
      <c r="B219" s="8"/>
      <c r="C219" s="54">
        <v>191</v>
      </c>
      <c r="D219" s="55" t="str">
        <f t="shared" si="42"/>
        <v/>
      </c>
      <c r="E219" s="61"/>
      <c r="F219" s="71" t="str" cm="1">
        <f t="array" ref="F219">IF(M219="","",IFERROR(_xlfn.TEXTJOIN(" • ",TRUE,_xlfn.UNIQUE(_xlfn._xlws.FILTER("⚠ "&amp;$T$30:$T$490,($R$30:$R$490&lt;&gt;"")*ISNUMBER(SEARCH(" "&amp;$R$30:$R$490&amp;" "," "&amp;M219&amp;" "))))),""))</f>
        <v/>
      </c>
      <c r="G219" s="72" t="str">
        <f t="shared" si="36"/>
        <v>creme liquide</v>
      </c>
      <c r="H219" s="72" t="str">
        <f t="shared" si="37"/>
        <v>⚠ Lait</v>
      </c>
      <c r="I219" s="72" t="str">
        <f t="shared" si="38"/>
        <v/>
      </c>
      <c r="J219" s="72" t="str">
        <f t="shared" si="31"/>
        <v/>
      </c>
      <c r="K219" s="72" t="str">
        <f t="shared" si="32"/>
        <v/>
      </c>
      <c r="L219" s="72" t="str">
        <f t="shared" si="39"/>
        <v/>
      </c>
      <c r="M219" s="72" t="str">
        <f t="shared" si="40"/>
        <v/>
      </c>
      <c r="N219" s="72" t="str">
        <f t="shared" si="41"/>
        <v>crème liquide</v>
      </c>
      <c r="O219" s="72" t="str">
        <f t="shared" si="33"/>
        <v>creme liquide</v>
      </c>
      <c r="P219" s="72" t="str">
        <f t="shared" si="34"/>
        <v>creme liquide</v>
      </c>
      <c r="Q219" s="57" t="s">
        <v>266</v>
      </c>
      <c r="R219" s="58" t="str">
        <f t="shared" si="35"/>
        <v>crème liquide</v>
      </c>
      <c r="S219" s="59" t="s">
        <v>69</v>
      </c>
      <c r="T219" s="60" t="s">
        <v>32</v>
      </c>
      <c r="U219" s="39" t="s">
        <v>33</v>
      </c>
      <c r="AC219" s="5">
        <v>1</v>
      </c>
    </row>
    <row r="220" spans="2:29" ht="21" customHeight="1" x14ac:dyDescent="0.25">
      <c r="B220" s="8"/>
      <c r="C220" s="54">
        <v>192</v>
      </c>
      <c r="D220" s="55" t="str">
        <f t="shared" si="42"/>
        <v/>
      </c>
      <c r="E220" s="61"/>
      <c r="F220" s="71" t="str" cm="1">
        <f t="array" ref="F220">IF(M220="","",IFERROR(_xlfn.TEXTJOIN(" • ",TRUE,_xlfn.UNIQUE(_xlfn._xlws.FILTER("⚠ "&amp;$T$30:$T$490,($R$30:$R$490&lt;&gt;"")*ISNUMBER(SEARCH(" "&amp;$R$30:$R$490&amp;" "," "&amp;M220&amp;" "))))),""))</f>
        <v/>
      </c>
      <c r="G220" s="72" t="str">
        <f t="shared" si="36"/>
        <v>creme liquide</v>
      </c>
      <c r="H220" s="72" t="str">
        <f t="shared" si="37"/>
        <v>⚠ Lait</v>
      </c>
      <c r="I220" s="72" t="str">
        <f t="shared" si="38"/>
        <v/>
      </c>
      <c r="J220" s="72" t="str">
        <f t="shared" si="31"/>
        <v/>
      </c>
      <c r="K220" s="72" t="str">
        <f t="shared" si="32"/>
        <v/>
      </c>
      <c r="L220" s="72" t="str">
        <f t="shared" si="39"/>
        <v/>
      </c>
      <c r="M220" s="72" t="str">
        <f t="shared" si="40"/>
        <v/>
      </c>
      <c r="N220" s="72" t="str">
        <f t="shared" si="41"/>
        <v>creme liquide</v>
      </c>
      <c r="O220" s="72" t="str">
        <f t="shared" si="33"/>
        <v>creme liquide</v>
      </c>
      <c r="P220" s="72" t="str">
        <f t="shared" si="34"/>
        <v>creme liquide</v>
      </c>
      <c r="Q220" s="57" t="s">
        <v>267</v>
      </c>
      <c r="R220" s="58" t="str">
        <f t="shared" si="35"/>
        <v>creme liquide</v>
      </c>
      <c r="S220" s="59" t="s">
        <v>69</v>
      </c>
      <c r="T220" s="60" t="s">
        <v>32</v>
      </c>
      <c r="U220" s="39" t="s">
        <v>33</v>
      </c>
      <c r="AC220" s="5">
        <v>1</v>
      </c>
    </row>
    <row r="221" spans="2:29" ht="21" customHeight="1" x14ac:dyDescent="0.25">
      <c r="B221" s="8"/>
      <c r="C221" s="54">
        <v>193</v>
      </c>
      <c r="D221" s="55" t="str">
        <f t="shared" si="42"/>
        <v/>
      </c>
      <c r="E221" s="61"/>
      <c r="F221" s="71" t="str" cm="1">
        <f t="array" ref="F221">IF(M221="","",IFERROR(_xlfn.TEXTJOIN(" • ",TRUE,_xlfn.UNIQUE(_xlfn._xlws.FILTER("⚠ "&amp;$T$30:$T$490,($R$30:$R$490&lt;&gt;"")*ISNUMBER(SEARCH(" "&amp;$R$30:$R$490&amp;" "," "&amp;M221&amp;" "))))),""))</f>
        <v/>
      </c>
      <c r="G221" s="72" t="str">
        <f t="shared" si="36"/>
        <v>oeufs entiers</v>
      </c>
      <c r="H221" s="72" t="str">
        <f t="shared" si="37"/>
        <v>⚠ Œufs</v>
      </c>
      <c r="I221" s="72" t="str">
        <f t="shared" si="38"/>
        <v/>
      </c>
      <c r="J221" s="72" t="str">
        <f t="shared" ref="J221:J284" si="43">IF(I221="","",SUBSTITUTE(SUBSTITUTE(SUBSTITUTE(SUBSTITUTE(SUBSTITUTE(SUBSTITUTE(SUBSTITUTE(SUBSTITUTE(I221,"è","e"),"é","e"),"ê","e"),"ë","e"),"ì","i"),"í","i"),"î","i"),"ï","i"))</f>
        <v/>
      </c>
      <c r="K221" s="72" t="str">
        <f t="shared" ref="K221:K284" si="44">IF(J221="","",TRIM(SUBSTITUTE(SUBSTITUTE(SUBSTITUTE(SUBSTITUTE(SUBSTITUTE(SUBSTITUTE(SUBSTITUTE(SUBSTITUTE(SUBSTITUTE(SUBSTITUTE(SUBSTITUTE(SUBSTITUTE(J221,"ò","o"),"ó","o"),"ô","o"),"ö","o"),"õ","o"),"ù","u"),"ú","u"),"û","u"),"ü","u"),"ý","y"),"ÿ","y"),"ñ","n")))</f>
        <v/>
      </c>
      <c r="L221" s="72" t="str">
        <f t="shared" si="39"/>
        <v/>
      </c>
      <c r="M221" s="72" t="str">
        <f t="shared" si="40"/>
        <v/>
      </c>
      <c r="N221" s="72" t="str">
        <f t="shared" si="41"/>
        <v>oeufs entiers</v>
      </c>
      <c r="O221" s="72" t="str">
        <f t="shared" ref="O221:O284" si="45">IF(N221="","",SUBSTITUTE(SUBSTITUTE(SUBSTITUTE(SUBSTITUTE(SUBSTITUTE(SUBSTITUTE(SUBSTITUTE(SUBSTITUTE(N221,"è","e"),"é","e"),"ê","e"),"ë","e"),"ì","i"),"í","i"),"î","i"),"ï","i"))</f>
        <v>oeufs entiers</v>
      </c>
      <c r="P221" s="72" t="str">
        <f t="shared" ref="P221:P284" si="46">IF(O221="","",TRIM(SUBSTITUTE(SUBSTITUTE(SUBSTITUTE(SUBSTITUTE(SUBSTITUTE(SUBSTITUTE(SUBSTITUTE(SUBSTITUTE(SUBSTITUTE(SUBSTITUTE(SUBSTITUTE(SUBSTITUTE(O221,"ò","o"),"ó","o"),"ô","o"),"ö","o"),"õ","o"),"ù","u"),"ú","u"),"û","u"),"ü","u"),"ý","y"),"ÿ","y"),"ñ","n")))</f>
        <v>oeufs entiers</v>
      </c>
      <c r="Q221" s="57" t="s">
        <v>268</v>
      </c>
      <c r="R221" s="58" t="str">
        <f t="shared" ref="R221:R284" si="47">IF(Q221="","",LOWER(TRIM(CLEAN(SUBSTITUTE(SUBSTITUTE(SUBSTITUTE(SUBSTITUTE(SUBSTITUTE(SUBSTITUTE(SUBSTITUTE(SUBSTITUTE(SUBSTITUTE(SUBSTITUTE(SUBSTITUTE(SUBSTITUTE(SUBSTITUTE(SUBSTITUTE(SUBSTITUTE(SUBSTITUTE(SUBSTITUTE(SUBSTITUTE(SUBSTITUTE(SUBSTITUTE(SUBSTITUTE(SUBSTITUTE(Q221,CHAR(160)," "),CHAR(9)," "),CHAR(10)," "),CHAR(13)," "),"—"," "),"–"," "),"’"," "),"'"," "),""""," "),","," "),"."," "),";"," "),":"," "),"!"," "),"?"," "),"…"," "),"/"," "),"-"," "),"("," "),")"," "),"«"," "),"»"," ")))))</f>
        <v>œufs entiers</v>
      </c>
      <c r="S221" s="59" t="s">
        <v>69</v>
      </c>
      <c r="T221" s="60" t="s">
        <v>17</v>
      </c>
      <c r="U221" s="28" t="s">
        <v>18</v>
      </c>
      <c r="AC221" s="5">
        <v>1</v>
      </c>
    </row>
    <row r="222" spans="2:29" ht="21" customHeight="1" x14ac:dyDescent="0.25">
      <c r="B222" s="8"/>
      <c r="C222" s="54">
        <v>194</v>
      </c>
      <c r="D222" s="55" t="str">
        <f t="shared" si="42"/>
        <v/>
      </c>
      <c r="E222" s="61"/>
      <c r="F222" s="71" t="str" cm="1">
        <f t="array" ref="F222">IF(M222="","",IFERROR(_xlfn.TEXTJOIN(" • ",TRUE,_xlfn.UNIQUE(_xlfn._xlws.FILTER("⚠ "&amp;$T$30:$T$490,($R$30:$R$490&lt;&gt;"")*ISNUMBER(SEARCH(" "&amp;$R$30:$R$490&amp;" "," "&amp;M222&amp;" "))))),""))</f>
        <v/>
      </c>
      <c r="G222" s="72" t="str">
        <f t="shared" si="36"/>
        <v>oeufs</v>
      </c>
      <c r="H222" s="72" t="str">
        <f t="shared" si="37"/>
        <v>⚠ Œufs</v>
      </c>
      <c r="I222" s="72" t="str">
        <f t="shared" si="38"/>
        <v/>
      </c>
      <c r="J222" s="72" t="str">
        <f t="shared" si="43"/>
        <v/>
      </c>
      <c r="K222" s="72" t="str">
        <f t="shared" si="44"/>
        <v/>
      </c>
      <c r="L222" s="72" t="str">
        <f t="shared" si="39"/>
        <v/>
      </c>
      <c r="M222" s="72" t="str">
        <f t="shared" si="40"/>
        <v/>
      </c>
      <c r="N222" s="72" t="str">
        <f t="shared" si="41"/>
        <v>oeufs</v>
      </c>
      <c r="O222" s="72" t="str">
        <f t="shared" si="45"/>
        <v>oeufs</v>
      </c>
      <c r="P222" s="72" t="str">
        <f t="shared" si="46"/>
        <v>oeufs</v>
      </c>
      <c r="Q222" s="57" t="s">
        <v>283</v>
      </c>
      <c r="R222" s="58" t="str">
        <f t="shared" si="47"/>
        <v>œufs</v>
      </c>
      <c r="S222" s="59" t="s">
        <v>69</v>
      </c>
      <c r="T222" s="60" t="s">
        <v>17</v>
      </c>
      <c r="U222" s="28" t="s">
        <v>18</v>
      </c>
      <c r="AC222" s="5">
        <v>1</v>
      </c>
    </row>
    <row r="223" spans="2:29" ht="21" customHeight="1" x14ac:dyDescent="0.25">
      <c r="B223" s="8"/>
      <c r="C223" s="54">
        <v>195</v>
      </c>
      <c r="D223" s="55" t="str">
        <f t="shared" si="42"/>
        <v/>
      </c>
      <c r="E223" s="61"/>
      <c r="F223" s="71" t="str" cm="1">
        <f t="array" ref="F223">IF(M223="","",IFERROR(_xlfn.TEXTJOIN(" • ",TRUE,_xlfn.UNIQUE(_xlfn._xlws.FILTER("⚠ "&amp;$T$30:$T$490,($R$30:$R$490&lt;&gt;"")*ISNUMBER(SEARCH(" "&amp;$R$30:$R$490&amp;" "," "&amp;M223&amp;" "))))),""))</f>
        <v/>
      </c>
      <c r="G223" s="72" t="str">
        <f t="shared" ref="G223:G286" si="48">IF(R223="","",P223)</f>
        <v/>
      </c>
      <c r="H223" s="72" t="str">
        <f t="shared" ref="H223:H286" si="49">IF(T223="","",S223&amp;" "&amp;T223)</f>
        <v/>
      </c>
      <c r="I223" s="72" t="str">
        <f t="shared" ref="I223:I286" si="50">IF(M223="","",SUBSTITUTE(SUBSTITUTE(SUBSTITUTE(SUBSTITUTE(SUBSTITUTE(SUBSTITUTE(SUBSTITUTE(SUBSTITUTE(SUBSTITUTE(LOWER(M223),"œ","oe"),"æ","ae"),"à","a"),"â","a"),"ä","a"),"á","a"),"ã","a"),"å","a"),"ç","c"))</f>
        <v/>
      </c>
      <c r="J223" s="72" t="str">
        <f t="shared" si="43"/>
        <v/>
      </c>
      <c r="K223" s="72" t="str">
        <f t="shared" si="44"/>
        <v/>
      </c>
      <c r="L223" s="72" t="str">
        <f t="shared" ref="L223:L286" si="51">IF(M223="","",K223)</f>
        <v/>
      </c>
      <c r="M223" s="72" t="str">
        <f t="shared" ref="M223:M286" si="52">IF(E223="","",LOWER(TRIM(CLEAN(SUBSTITUTE(SUBSTITUTE(SUBSTITUTE(SUBSTITUTE(SUBSTITUTE(SUBSTITUTE(SUBSTITUTE(SUBSTITUTE(SUBSTITUTE(SUBSTITUTE(SUBSTITUTE(SUBSTITUTE(SUBSTITUTE(SUBSTITUTE(SUBSTITUTE(SUBSTITUTE(SUBSTITUTE(SUBSTITUTE(SUBSTITUTE(SUBSTITUTE(SUBSTITUTE(SUBSTITUTE(E223,CHAR(160)," "),CHAR(9)," "),CHAR(10)," "),CHAR(13)," "),"—"," "),"–"," "),"’"," "),"'"," "),""""," "),","," "),"."," "),";"," "),":"," "),"!"," "),"?"," "),"…"," "),"/"," "),"-"," "),"("," "),")"," "),"«"," "),"»"," ")))))</f>
        <v/>
      </c>
      <c r="N223" s="72" t="str">
        <f t="shared" ref="N223:N286" si="53">IF(R223="","",SUBSTITUTE(SUBSTITUTE(SUBSTITUTE(SUBSTITUTE(SUBSTITUTE(SUBSTITUTE(SUBSTITUTE(SUBSTITUTE(SUBSTITUTE(LOWER(R223),"œ","oe"),"æ","ae"),"à","a"),"â","a"),"ä","a"),"á","a"),"ã","a"),"å","a"),"ç","c"))</f>
        <v/>
      </c>
      <c r="O223" s="72" t="str">
        <f t="shared" si="45"/>
        <v/>
      </c>
      <c r="P223" s="72" t="str">
        <f t="shared" si="46"/>
        <v/>
      </c>
      <c r="Q223" s="57"/>
      <c r="R223" s="58" t="str">
        <f t="shared" si="47"/>
        <v/>
      </c>
      <c r="S223" s="59" t="s">
        <v>69</v>
      </c>
      <c r="T223" s="60"/>
      <c r="AC223" s="5">
        <v>1</v>
      </c>
    </row>
    <row r="224" spans="2:29" ht="21" customHeight="1" x14ac:dyDescent="0.25">
      <c r="B224" s="8"/>
      <c r="C224" s="54">
        <v>196</v>
      </c>
      <c r="D224" s="55" t="str">
        <f t="shared" si="42"/>
        <v/>
      </c>
      <c r="E224" s="61"/>
      <c r="F224" s="71" t="str" cm="1">
        <f t="array" ref="F224">IF(M224="","",IFERROR(_xlfn.TEXTJOIN(" • ",TRUE,_xlfn.UNIQUE(_xlfn._xlws.FILTER("⚠ "&amp;$T$30:$T$490,($R$30:$R$490&lt;&gt;"")*ISNUMBER(SEARCH(" "&amp;$R$30:$R$490&amp;" "," "&amp;M224&amp;" "))))),""))</f>
        <v/>
      </c>
      <c r="G224" s="72" t="str">
        <f t="shared" si="48"/>
        <v/>
      </c>
      <c r="H224" s="72" t="str">
        <f t="shared" si="49"/>
        <v/>
      </c>
      <c r="I224" s="72" t="str">
        <f t="shared" si="50"/>
        <v/>
      </c>
      <c r="J224" s="72" t="str">
        <f t="shared" si="43"/>
        <v/>
      </c>
      <c r="K224" s="72" t="str">
        <f t="shared" si="44"/>
        <v/>
      </c>
      <c r="L224" s="72" t="str">
        <f t="shared" si="51"/>
        <v/>
      </c>
      <c r="M224" s="72" t="str">
        <f t="shared" si="52"/>
        <v/>
      </c>
      <c r="N224" s="72" t="str">
        <f t="shared" si="53"/>
        <v/>
      </c>
      <c r="O224" s="72" t="str">
        <f t="shared" si="45"/>
        <v/>
      </c>
      <c r="P224" s="72" t="str">
        <f t="shared" si="46"/>
        <v/>
      </c>
      <c r="Q224" s="57"/>
      <c r="R224" s="58" t="str">
        <f t="shared" si="47"/>
        <v/>
      </c>
      <c r="S224" s="59" t="s">
        <v>69</v>
      </c>
      <c r="T224" s="60"/>
      <c r="AC224" s="5">
        <v>1</v>
      </c>
    </row>
    <row r="225" spans="2:29" ht="21" customHeight="1" x14ac:dyDescent="0.25">
      <c r="B225" s="8"/>
      <c r="C225" s="54">
        <v>197</v>
      </c>
      <c r="D225" s="55" t="str">
        <f t="shared" si="42"/>
        <v/>
      </c>
      <c r="E225" s="61"/>
      <c r="F225" s="71" t="str" cm="1">
        <f t="array" ref="F225">IF(M225="","",IFERROR(_xlfn.TEXTJOIN(" • ",TRUE,_xlfn.UNIQUE(_xlfn._xlws.FILTER("⚠ "&amp;$T$30:$T$490,($R$30:$R$490&lt;&gt;"")*ISNUMBER(SEARCH(" "&amp;$R$30:$R$490&amp;" "," "&amp;M225&amp;" "))))),""))</f>
        <v/>
      </c>
      <c r="G225" s="72" t="str">
        <f t="shared" si="48"/>
        <v/>
      </c>
      <c r="H225" s="72" t="str">
        <f t="shared" si="49"/>
        <v/>
      </c>
      <c r="I225" s="72" t="str">
        <f t="shared" si="50"/>
        <v/>
      </c>
      <c r="J225" s="72" t="str">
        <f t="shared" si="43"/>
        <v/>
      </c>
      <c r="K225" s="72" t="str">
        <f t="shared" si="44"/>
        <v/>
      </c>
      <c r="L225" s="72" t="str">
        <f t="shared" si="51"/>
        <v/>
      </c>
      <c r="M225" s="72" t="str">
        <f t="shared" si="52"/>
        <v/>
      </c>
      <c r="N225" s="72" t="str">
        <f t="shared" si="53"/>
        <v/>
      </c>
      <c r="O225" s="72" t="str">
        <f t="shared" si="45"/>
        <v/>
      </c>
      <c r="P225" s="72" t="str">
        <f t="shared" si="46"/>
        <v/>
      </c>
      <c r="Q225" s="57"/>
      <c r="R225" s="58" t="str">
        <f t="shared" si="47"/>
        <v/>
      </c>
      <c r="S225" s="59" t="s">
        <v>69</v>
      </c>
      <c r="T225" s="60"/>
      <c r="AC225" s="5">
        <v>1</v>
      </c>
    </row>
    <row r="226" spans="2:29" ht="21" customHeight="1" x14ac:dyDescent="0.25">
      <c r="B226" s="8"/>
      <c r="C226" s="54">
        <v>198</v>
      </c>
      <c r="D226" s="55" t="str">
        <f t="shared" si="42"/>
        <v/>
      </c>
      <c r="E226" s="61"/>
      <c r="F226" s="71" t="str" cm="1">
        <f t="array" ref="F226">IF(M226="","",IFERROR(_xlfn.TEXTJOIN(" • ",TRUE,_xlfn.UNIQUE(_xlfn._xlws.FILTER("⚠ "&amp;$T$30:$T$490,($R$30:$R$490&lt;&gt;"")*ISNUMBER(SEARCH(" "&amp;$R$30:$R$490&amp;" "," "&amp;M226&amp;" "))))),""))</f>
        <v/>
      </c>
      <c r="G226" s="72" t="str">
        <f t="shared" si="48"/>
        <v/>
      </c>
      <c r="H226" s="72" t="str">
        <f t="shared" si="49"/>
        <v/>
      </c>
      <c r="I226" s="72" t="str">
        <f t="shared" si="50"/>
        <v/>
      </c>
      <c r="J226" s="72" t="str">
        <f t="shared" si="43"/>
        <v/>
      </c>
      <c r="K226" s="72" t="str">
        <f t="shared" si="44"/>
        <v/>
      </c>
      <c r="L226" s="72" t="str">
        <f t="shared" si="51"/>
        <v/>
      </c>
      <c r="M226" s="72" t="str">
        <f t="shared" si="52"/>
        <v/>
      </c>
      <c r="N226" s="72" t="str">
        <f t="shared" si="53"/>
        <v/>
      </c>
      <c r="O226" s="72" t="str">
        <f t="shared" si="45"/>
        <v/>
      </c>
      <c r="P226" s="72" t="str">
        <f t="shared" si="46"/>
        <v/>
      </c>
      <c r="Q226" s="57"/>
      <c r="R226" s="58" t="str">
        <f t="shared" si="47"/>
        <v/>
      </c>
      <c r="S226" s="59" t="s">
        <v>69</v>
      </c>
      <c r="T226" s="60"/>
      <c r="AC226" s="5">
        <v>1</v>
      </c>
    </row>
    <row r="227" spans="2:29" ht="21" customHeight="1" x14ac:dyDescent="0.25">
      <c r="B227" s="8"/>
      <c r="C227" s="54">
        <v>199</v>
      </c>
      <c r="D227" s="55" t="str">
        <f t="shared" si="42"/>
        <v/>
      </c>
      <c r="E227" s="61"/>
      <c r="F227" s="71" t="str" cm="1">
        <f t="array" ref="F227">IF(M227="","",IFERROR(_xlfn.TEXTJOIN(" • ",TRUE,_xlfn.UNIQUE(_xlfn._xlws.FILTER("⚠ "&amp;$T$30:$T$490,($R$30:$R$490&lt;&gt;"")*ISNUMBER(SEARCH(" "&amp;$R$30:$R$490&amp;" "," "&amp;M227&amp;" "))))),""))</f>
        <v/>
      </c>
      <c r="G227" s="72" t="str">
        <f t="shared" si="48"/>
        <v/>
      </c>
      <c r="H227" s="72" t="str">
        <f t="shared" si="49"/>
        <v/>
      </c>
      <c r="I227" s="72" t="str">
        <f t="shared" si="50"/>
        <v/>
      </c>
      <c r="J227" s="72" t="str">
        <f t="shared" si="43"/>
        <v/>
      </c>
      <c r="K227" s="72" t="str">
        <f t="shared" si="44"/>
        <v/>
      </c>
      <c r="L227" s="72" t="str">
        <f t="shared" si="51"/>
        <v/>
      </c>
      <c r="M227" s="72" t="str">
        <f t="shared" si="52"/>
        <v/>
      </c>
      <c r="N227" s="72" t="str">
        <f t="shared" si="53"/>
        <v/>
      </c>
      <c r="O227" s="72" t="str">
        <f t="shared" si="45"/>
        <v/>
      </c>
      <c r="P227" s="72" t="str">
        <f t="shared" si="46"/>
        <v/>
      </c>
      <c r="Q227" s="57"/>
      <c r="R227" s="58" t="str">
        <f t="shared" si="47"/>
        <v/>
      </c>
      <c r="S227" s="59" t="s">
        <v>69</v>
      </c>
      <c r="T227" s="60"/>
      <c r="AC227" s="5">
        <v>1</v>
      </c>
    </row>
    <row r="228" spans="2:29" ht="21" customHeight="1" x14ac:dyDescent="0.25">
      <c r="B228" s="8"/>
      <c r="C228" s="54">
        <v>200</v>
      </c>
      <c r="D228" s="55" t="str">
        <f t="shared" si="42"/>
        <v/>
      </c>
      <c r="E228" s="61"/>
      <c r="F228" s="71" t="str" cm="1">
        <f t="array" ref="F228">IF(M228="","",IFERROR(_xlfn.TEXTJOIN(" • ",TRUE,_xlfn.UNIQUE(_xlfn._xlws.FILTER("⚠ "&amp;$T$30:$T$490,($R$30:$R$490&lt;&gt;"")*ISNUMBER(SEARCH(" "&amp;$R$30:$R$490&amp;" "," "&amp;M228&amp;" "))))),""))</f>
        <v/>
      </c>
      <c r="G228" s="72" t="str">
        <f t="shared" si="48"/>
        <v/>
      </c>
      <c r="H228" s="72" t="str">
        <f t="shared" si="49"/>
        <v/>
      </c>
      <c r="I228" s="72" t="str">
        <f t="shared" si="50"/>
        <v/>
      </c>
      <c r="J228" s="72" t="str">
        <f t="shared" si="43"/>
        <v/>
      </c>
      <c r="K228" s="72" t="str">
        <f t="shared" si="44"/>
        <v/>
      </c>
      <c r="L228" s="72" t="str">
        <f t="shared" si="51"/>
        <v/>
      </c>
      <c r="M228" s="72" t="str">
        <f t="shared" si="52"/>
        <v/>
      </c>
      <c r="N228" s="72" t="str">
        <f t="shared" si="53"/>
        <v/>
      </c>
      <c r="O228" s="72" t="str">
        <f t="shared" si="45"/>
        <v/>
      </c>
      <c r="P228" s="72" t="str">
        <f t="shared" si="46"/>
        <v/>
      </c>
      <c r="Q228" s="57"/>
      <c r="R228" s="58" t="str">
        <f t="shared" si="47"/>
        <v/>
      </c>
      <c r="S228" s="59" t="s">
        <v>69</v>
      </c>
      <c r="T228" s="60"/>
      <c r="AC228" s="5">
        <v>1</v>
      </c>
    </row>
    <row r="229" spans="2:29" ht="21" customHeight="1" x14ac:dyDescent="0.25">
      <c r="B229" s="8"/>
      <c r="C229" s="54">
        <v>201</v>
      </c>
      <c r="D229" s="55" t="str">
        <f t="shared" si="42"/>
        <v/>
      </c>
      <c r="E229" s="61"/>
      <c r="F229" s="71" t="str" cm="1">
        <f t="array" ref="F229">IF(M229="","",IFERROR(_xlfn.TEXTJOIN(" • ",TRUE,_xlfn.UNIQUE(_xlfn._xlws.FILTER("⚠ "&amp;$T$30:$T$490,($R$30:$R$490&lt;&gt;"")*ISNUMBER(SEARCH(" "&amp;$R$30:$R$490&amp;" "," "&amp;M229&amp;" "))))),""))</f>
        <v/>
      </c>
      <c r="G229" s="72" t="str">
        <f t="shared" si="48"/>
        <v/>
      </c>
      <c r="H229" s="72" t="str">
        <f t="shared" si="49"/>
        <v/>
      </c>
      <c r="I229" s="72" t="str">
        <f t="shared" si="50"/>
        <v/>
      </c>
      <c r="J229" s="72" t="str">
        <f t="shared" si="43"/>
        <v/>
      </c>
      <c r="K229" s="72" t="str">
        <f t="shared" si="44"/>
        <v/>
      </c>
      <c r="L229" s="72" t="str">
        <f t="shared" si="51"/>
        <v/>
      </c>
      <c r="M229" s="72" t="str">
        <f t="shared" si="52"/>
        <v/>
      </c>
      <c r="N229" s="72" t="str">
        <f t="shared" si="53"/>
        <v/>
      </c>
      <c r="O229" s="72" t="str">
        <f t="shared" si="45"/>
        <v/>
      </c>
      <c r="P229" s="72" t="str">
        <f t="shared" si="46"/>
        <v/>
      </c>
      <c r="Q229" s="57"/>
      <c r="R229" s="58" t="str">
        <f t="shared" si="47"/>
        <v/>
      </c>
      <c r="S229" s="59" t="s">
        <v>69</v>
      </c>
      <c r="T229" s="60"/>
      <c r="AC229" s="5">
        <v>1</v>
      </c>
    </row>
    <row r="230" spans="2:29" ht="21" customHeight="1" x14ac:dyDescent="0.25">
      <c r="B230" s="8"/>
      <c r="C230" s="54">
        <v>202</v>
      </c>
      <c r="D230" s="55" t="str">
        <f t="shared" ref="D230:D293" si="54">IF(E230="","",IF(F230="",E230,E230&amp;" *"))</f>
        <v/>
      </c>
      <c r="E230" s="61"/>
      <c r="F230" s="71" t="str" cm="1">
        <f t="array" ref="F230">IF(M230="","",IFERROR(_xlfn.TEXTJOIN(" • ",TRUE,_xlfn.UNIQUE(_xlfn._xlws.FILTER("⚠ "&amp;$T$30:$T$490,($R$30:$R$490&lt;&gt;"")*ISNUMBER(SEARCH(" "&amp;$R$30:$R$490&amp;" "," "&amp;M230&amp;" "))))),""))</f>
        <v/>
      </c>
      <c r="G230" s="72" t="str">
        <f t="shared" si="48"/>
        <v/>
      </c>
      <c r="H230" s="72" t="str">
        <f t="shared" si="49"/>
        <v/>
      </c>
      <c r="I230" s="72" t="str">
        <f t="shared" si="50"/>
        <v/>
      </c>
      <c r="J230" s="72" t="str">
        <f t="shared" si="43"/>
        <v/>
      </c>
      <c r="K230" s="72" t="str">
        <f t="shared" si="44"/>
        <v/>
      </c>
      <c r="L230" s="72" t="str">
        <f t="shared" si="51"/>
        <v/>
      </c>
      <c r="M230" s="72" t="str">
        <f t="shared" si="52"/>
        <v/>
      </c>
      <c r="N230" s="72" t="str">
        <f t="shared" si="53"/>
        <v/>
      </c>
      <c r="O230" s="72" t="str">
        <f t="shared" si="45"/>
        <v/>
      </c>
      <c r="P230" s="72" t="str">
        <f t="shared" si="46"/>
        <v/>
      </c>
      <c r="Q230" s="57"/>
      <c r="R230" s="58" t="str">
        <f t="shared" si="47"/>
        <v/>
      </c>
      <c r="S230" s="59" t="s">
        <v>69</v>
      </c>
      <c r="T230" s="60"/>
      <c r="AC230" s="5">
        <v>1</v>
      </c>
    </row>
    <row r="231" spans="2:29" ht="21" customHeight="1" x14ac:dyDescent="0.25">
      <c r="B231" s="8"/>
      <c r="C231" s="54">
        <v>203</v>
      </c>
      <c r="D231" s="55" t="str">
        <f t="shared" si="54"/>
        <v/>
      </c>
      <c r="E231" s="61"/>
      <c r="F231" s="71" t="str" cm="1">
        <f t="array" ref="F231">IF(M231="","",IFERROR(_xlfn.TEXTJOIN(" • ",TRUE,_xlfn.UNIQUE(_xlfn._xlws.FILTER("⚠ "&amp;$T$30:$T$490,($R$30:$R$490&lt;&gt;"")*ISNUMBER(SEARCH(" "&amp;$R$30:$R$490&amp;" "," "&amp;M231&amp;" "))))),""))</f>
        <v/>
      </c>
      <c r="G231" s="72" t="str">
        <f t="shared" si="48"/>
        <v/>
      </c>
      <c r="H231" s="72" t="str">
        <f t="shared" si="49"/>
        <v/>
      </c>
      <c r="I231" s="72" t="str">
        <f t="shared" si="50"/>
        <v/>
      </c>
      <c r="J231" s="72" t="str">
        <f t="shared" si="43"/>
        <v/>
      </c>
      <c r="K231" s="72" t="str">
        <f t="shared" si="44"/>
        <v/>
      </c>
      <c r="L231" s="72" t="str">
        <f t="shared" si="51"/>
        <v/>
      </c>
      <c r="M231" s="72" t="str">
        <f t="shared" si="52"/>
        <v/>
      </c>
      <c r="N231" s="72" t="str">
        <f t="shared" si="53"/>
        <v/>
      </c>
      <c r="O231" s="72" t="str">
        <f t="shared" si="45"/>
        <v/>
      </c>
      <c r="P231" s="72" t="str">
        <f t="shared" si="46"/>
        <v/>
      </c>
      <c r="Q231" s="57"/>
      <c r="R231" s="58" t="str">
        <f t="shared" si="47"/>
        <v/>
      </c>
      <c r="S231" s="59" t="s">
        <v>69</v>
      </c>
      <c r="T231" s="60"/>
      <c r="AC231" s="5">
        <v>1</v>
      </c>
    </row>
    <row r="232" spans="2:29" ht="21" customHeight="1" x14ac:dyDescent="0.25">
      <c r="B232" s="8"/>
      <c r="C232" s="54">
        <v>204</v>
      </c>
      <c r="D232" s="55" t="str">
        <f t="shared" si="54"/>
        <v/>
      </c>
      <c r="E232" s="61"/>
      <c r="F232" s="71" t="str" cm="1">
        <f t="array" ref="F232">IF(M232="","",IFERROR(_xlfn.TEXTJOIN(" • ",TRUE,_xlfn.UNIQUE(_xlfn._xlws.FILTER("⚠ "&amp;$T$30:$T$490,($R$30:$R$490&lt;&gt;"")*ISNUMBER(SEARCH(" "&amp;$R$30:$R$490&amp;" "," "&amp;M232&amp;" "))))),""))</f>
        <v/>
      </c>
      <c r="G232" s="72" t="str">
        <f t="shared" si="48"/>
        <v/>
      </c>
      <c r="H232" s="72" t="str">
        <f t="shared" si="49"/>
        <v/>
      </c>
      <c r="I232" s="72" t="str">
        <f t="shared" si="50"/>
        <v/>
      </c>
      <c r="J232" s="72" t="str">
        <f t="shared" si="43"/>
        <v/>
      </c>
      <c r="K232" s="72" t="str">
        <f t="shared" si="44"/>
        <v/>
      </c>
      <c r="L232" s="72" t="str">
        <f t="shared" si="51"/>
        <v/>
      </c>
      <c r="M232" s="72" t="str">
        <f t="shared" si="52"/>
        <v/>
      </c>
      <c r="N232" s="72" t="str">
        <f t="shared" si="53"/>
        <v/>
      </c>
      <c r="O232" s="72" t="str">
        <f t="shared" si="45"/>
        <v/>
      </c>
      <c r="P232" s="72" t="str">
        <f t="shared" si="46"/>
        <v/>
      </c>
      <c r="Q232" s="57"/>
      <c r="R232" s="58" t="str">
        <f t="shared" si="47"/>
        <v/>
      </c>
      <c r="S232" s="59" t="s">
        <v>69</v>
      </c>
      <c r="T232" s="60"/>
      <c r="AC232" s="5">
        <v>1</v>
      </c>
    </row>
    <row r="233" spans="2:29" ht="21" customHeight="1" x14ac:dyDescent="0.25">
      <c r="B233" s="8"/>
      <c r="C233" s="54">
        <v>205</v>
      </c>
      <c r="D233" s="55" t="str">
        <f t="shared" si="54"/>
        <v/>
      </c>
      <c r="E233" s="61"/>
      <c r="F233" s="71" t="str" cm="1">
        <f t="array" ref="F233">IF(M233="","",IFERROR(_xlfn.TEXTJOIN(" • ",TRUE,_xlfn.UNIQUE(_xlfn._xlws.FILTER("⚠ "&amp;$T$30:$T$490,($R$30:$R$490&lt;&gt;"")*ISNUMBER(SEARCH(" "&amp;$R$30:$R$490&amp;" "," "&amp;M233&amp;" "))))),""))</f>
        <v/>
      </c>
      <c r="G233" s="72" t="str">
        <f t="shared" si="48"/>
        <v/>
      </c>
      <c r="H233" s="72" t="str">
        <f t="shared" si="49"/>
        <v/>
      </c>
      <c r="I233" s="72" t="str">
        <f t="shared" si="50"/>
        <v/>
      </c>
      <c r="J233" s="72" t="str">
        <f t="shared" si="43"/>
        <v/>
      </c>
      <c r="K233" s="72" t="str">
        <f t="shared" si="44"/>
        <v/>
      </c>
      <c r="L233" s="72" t="str">
        <f t="shared" si="51"/>
        <v/>
      </c>
      <c r="M233" s="72" t="str">
        <f t="shared" si="52"/>
        <v/>
      </c>
      <c r="N233" s="72" t="str">
        <f t="shared" si="53"/>
        <v/>
      </c>
      <c r="O233" s="72" t="str">
        <f t="shared" si="45"/>
        <v/>
      </c>
      <c r="P233" s="72" t="str">
        <f t="shared" si="46"/>
        <v/>
      </c>
      <c r="Q233" s="57"/>
      <c r="R233" s="58" t="str">
        <f t="shared" si="47"/>
        <v/>
      </c>
      <c r="S233" s="59" t="s">
        <v>69</v>
      </c>
      <c r="T233" s="60"/>
      <c r="AC233" s="5">
        <v>1</v>
      </c>
    </row>
    <row r="234" spans="2:29" ht="21" customHeight="1" x14ac:dyDescent="0.25">
      <c r="B234" s="8"/>
      <c r="C234" s="54">
        <v>206</v>
      </c>
      <c r="D234" s="55" t="str">
        <f t="shared" si="54"/>
        <v/>
      </c>
      <c r="E234" s="61"/>
      <c r="F234" s="71" t="str" cm="1">
        <f t="array" ref="F234">IF(M234="","",IFERROR(_xlfn.TEXTJOIN(" • ",TRUE,_xlfn.UNIQUE(_xlfn._xlws.FILTER("⚠ "&amp;$T$30:$T$490,($R$30:$R$490&lt;&gt;"")*ISNUMBER(SEARCH(" "&amp;$R$30:$R$490&amp;" "," "&amp;M234&amp;" "))))),""))</f>
        <v/>
      </c>
      <c r="G234" s="72" t="str">
        <f t="shared" si="48"/>
        <v/>
      </c>
      <c r="H234" s="72" t="str">
        <f t="shared" si="49"/>
        <v/>
      </c>
      <c r="I234" s="72" t="str">
        <f t="shared" si="50"/>
        <v/>
      </c>
      <c r="J234" s="72" t="str">
        <f t="shared" si="43"/>
        <v/>
      </c>
      <c r="K234" s="72" t="str">
        <f t="shared" si="44"/>
        <v/>
      </c>
      <c r="L234" s="72" t="str">
        <f t="shared" si="51"/>
        <v/>
      </c>
      <c r="M234" s="72" t="str">
        <f t="shared" si="52"/>
        <v/>
      </c>
      <c r="N234" s="72" t="str">
        <f t="shared" si="53"/>
        <v/>
      </c>
      <c r="O234" s="72" t="str">
        <f t="shared" si="45"/>
        <v/>
      </c>
      <c r="P234" s="72" t="str">
        <f t="shared" si="46"/>
        <v/>
      </c>
      <c r="Q234" s="57"/>
      <c r="R234" s="58" t="str">
        <f t="shared" si="47"/>
        <v/>
      </c>
      <c r="S234" s="59" t="s">
        <v>69</v>
      </c>
      <c r="T234" s="60"/>
      <c r="AC234" s="5">
        <v>1</v>
      </c>
    </row>
    <row r="235" spans="2:29" ht="21" customHeight="1" x14ac:dyDescent="0.25">
      <c r="B235" s="8"/>
      <c r="C235" s="54">
        <v>207</v>
      </c>
      <c r="D235" s="55" t="str">
        <f t="shared" si="54"/>
        <v/>
      </c>
      <c r="E235" s="61"/>
      <c r="F235" s="71" t="str" cm="1">
        <f t="array" ref="F235">IF(M235="","",IFERROR(_xlfn.TEXTJOIN(" • ",TRUE,_xlfn.UNIQUE(_xlfn._xlws.FILTER("⚠ "&amp;$T$30:$T$490,($R$30:$R$490&lt;&gt;"")*ISNUMBER(SEARCH(" "&amp;$R$30:$R$490&amp;" "," "&amp;M235&amp;" "))))),""))</f>
        <v/>
      </c>
      <c r="G235" s="72" t="str">
        <f t="shared" si="48"/>
        <v/>
      </c>
      <c r="H235" s="72" t="str">
        <f t="shared" si="49"/>
        <v/>
      </c>
      <c r="I235" s="72" t="str">
        <f t="shared" si="50"/>
        <v/>
      </c>
      <c r="J235" s="72" t="str">
        <f t="shared" si="43"/>
        <v/>
      </c>
      <c r="K235" s="72" t="str">
        <f t="shared" si="44"/>
        <v/>
      </c>
      <c r="L235" s="72" t="str">
        <f t="shared" si="51"/>
        <v/>
      </c>
      <c r="M235" s="72" t="str">
        <f t="shared" si="52"/>
        <v/>
      </c>
      <c r="N235" s="72" t="str">
        <f t="shared" si="53"/>
        <v/>
      </c>
      <c r="O235" s="72" t="str">
        <f t="shared" si="45"/>
        <v/>
      </c>
      <c r="P235" s="72" t="str">
        <f t="shared" si="46"/>
        <v/>
      </c>
      <c r="Q235" s="57"/>
      <c r="R235" s="58" t="str">
        <f t="shared" si="47"/>
        <v/>
      </c>
      <c r="S235" s="59" t="s">
        <v>69</v>
      </c>
      <c r="T235" s="60"/>
      <c r="AC235" s="5">
        <v>1</v>
      </c>
    </row>
    <row r="236" spans="2:29" ht="21" customHeight="1" x14ac:dyDescent="0.25">
      <c r="B236" s="8"/>
      <c r="C236" s="54">
        <v>208</v>
      </c>
      <c r="D236" s="55" t="str">
        <f t="shared" si="54"/>
        <v/>
      </c>
      <c r="E236" s="61"/>
      <c r="F236" s="71" t="str" cm="1">
        <f t="array" ref="F236">IF(M236="","",IFERROR(_xlfn.TEXTJOIN(" • ",TRUE,_xlfn.UNIQUE(_xlfn._xlws.FILTER("⚠ "&amp;$T$30:$T$490,($R$30:$R$490&lt;&gt;"")*ISNUMBER(SEARCH(" "&amp;$R$30:$R$490&amp;" "," "&amp;M236&amp;" "))))),""))</f>
        <v/>
      </c>
      <c r="G236" s="72" t="str">
        <f t="shared" si="48"/>
        <v/>
      </c>
      <c r="H236" s="72" t="str">
        <f t="shared" si="49"/>
        <v/>
      </c>
      <c r="I236" s="72" t="str">
        <f t="shared" si="50"/>
        <v/>
      </c>
      <c r="J236" s="72" t="str">
        <f t="shared" si="43"/>
        <v/>
      </c>
      <c r="K236" s="72" t="str">
        <f t="shared" si="44"/>
        <v/>
      </c>
      <c r="L236" s="72" t="str">
        <f t="shared" si="51"/>
        <v/>
      </c>
      <c r="M236" s="72" t="str">
        <f t="shared" si="52"/>
        <v/>
      </c>
      <c r="N236" s="72" t="str">
        <f t="shared" si="53"/>
        <v/>
      </c>
      <c r="O236" s="72" t="str">
        <f t="shared" si="45"/>
        <v/>
      </c>
      <c r="P236" s="72" t="str">
        <f t="shared" si="46"/>
        <v/>
      </c>
      <c r="Q236" s="57"/>
      <c r="R236" s="58" t="str">
        <f t="shared" si="47"/>
        <v/>
      </c>
      <c r="S236" s="59" t="s">
        <v>69</v>
      </c>
      <c r="T236" s="60"/>
      <c r="AC236" s="5">
        <v>1</v>
      </c>
    </row>
    <row r="237" spans="2:29" ht="21" customHeight="1" x14ac:dyDescent="0.25">
      <c r="B237" s="8"/>
      <c r="C237" s="54">
        <v>209</v>
      </c>
      <c r="D237" s="55" t="str">
        <f t="shared" si="54"/>
        <v/>
      </c>
      <c r="E237" s="61"/>
      <c r="F237" s="71" t="str" cm="1">
        <f t="array" ref="F237">IF(M237="","",IFERROR(_xlfn.TEXTJOIN(" • ",TRUE,_xlfn.UNIQUE(_xlfn._xlws.FILTER("⚠ "&amp;$T$30:$T$490,($R$30:$R$490&lt;&gt;"")*ISNUMBER(SEARCH(" "&amp;$R$30:$R$490&amp;" "," "&amp;M237&amp;" "))))),""))</f>
        <v/>
      </c>
      <c r="G237" s="72" t="str">
        <f t="shared" si="48"/>
        <v/>
      </c>
      <c r="H237" s="72" t="str">
        <f t="shared" si="49"/>
        <v/>
      </c>
      <c r="I237" s="72" t="str">
        <f t="shared" si="50"/>
        <v/>
      </c>
      <c r="J237" s="72" t="str">
        <f t="shared" si="43"/>
        <v/>
      </c>
      <c r="K237" s="72" t="str">
        <f t="shared" si="44"/>
        <v/>
      </c>
      <c r="L237" s="72" t="str">
        <f t="shared" si="51"/>
        <v/>
      </c>
      <c r="M237" s="72" t="str">
        <f t="shared" si="52"/>
        <v/>
      </c>
      <c r="N237" s="72" t="str">
        <f t="shared" si="53"/>
        <v/>
      </c>
      <c r="O237" s="72" t="str">
        <f t="shared" si="45"/>
        <v/>
      </c>
      <c r="P237" s="72" t="str">
        <f t="shared" si="46"/>
        <v/>
      </c>
      <c r="Q237" s="57"/>
      <c r="R237" s="58" t="str">
        <f t="shared" si="47"/>
        <v/>
      </c>
      <c r="S237" s="59" t="s">
        <v>69</v>
      </c>
      <c r="T237" s="60"/>
      <c r="AC237" s="5">
        <v>1</v>
      </c>
    </row>
    <row r="238" spans="2:29" ht="21" customHeight="1" x14ac:dyDescent="0.25">
      <c r="B238" s="8"/>
      <c r="C238" s="54">
        <v>210</v>
      </c>
      <c r="D238" s="55" t="str">
        <f t="shared" si="54"/>
        <v/>
      </c>
      <c r="E238" s="61"/>
      <c r="F238" s="71" t="str" cm="1">
        <f t="array" ref="F238">IF(M238="","",IFERROR(_xlfn.TEXTJOIN(" • ",TRUE,_xlfn.UNIQUE(_xlfn._xlws.FILTER("⚠ "&amp;$T$30:$T$490,($R$30:$R$490&lt;&gt;"")*ISNUMBER(SEARCH(" "&amp;$R$30:$R$490&amp;" "," "&amp;M238&amp;" "))))),""))</f>
        <v/>
      </c>
      <c r="G238" s="72" t="str">
        <f t="shared" si="48"/>
        <v/>
      </c>
      <c r="H238" s="72" t="str">
        <f t="shared" si="49"/>
        <v/>
      </c>
      <c r="I238" s="72" t="str">
        <f t="shared" si="50"/>
        <v/>
      </c>
      <c r="J238" s="72" t="str">
        <f t="shared" si="43"/>
        <v/>
      </c>
      <c r="K238" s="72" t="str">
        <f t="shared" si="44"/>
        <v/>
      </c>
      <c r="L238" s="72" t="str">
        <f t="shared" si="51"/>
        <v/>
      </c>
      <c r="M238" s="72" t="str">
        <f t="shared" si="52"/>
        <v/>
      </c>
      <c r="N238" s="72" t="str">
        <f t="shared" si="53"/>
        <v/>
      </c>
      <c r="O238" s="72" t="str">
        <f t="shared" si="45"/>
        <v/>
      </c>
      <c r="P238" s="72" t="str">
        <f t="shared" si="46"/>
        <v/>
      </c>
      <c r="Q238" s="57"/>
      <c r="R238" s="58" t="str">
        <f t="shared" si="47"/>
        <v/>
      </c>
      <c r="S238" s="59" t="s">
        <v>69</v>
      </c>
      <c r="T238" s="60"/>
      <c r="AC238" s="5">
        <v>1</v>
      </c>
    </row>
    <row r="239" spans="2:29" ht="21" customHeight="1" x14ac:dyDescent="0.25">
      <c r="B239" s="8"/>
      <c r="C239" s="54">
        <v>211</v>
      </c>
      <c r="D239" s="55" t="str">
        <f t="shared" si="54"/>
        <v/>
      </c>
      <c r="E239" s="61"/>
      <c r="F239" s="71" t="str" cm="1">
        <f t="array" ref="F239">IF(M239="","",IFERROR(_xlfn.TEXTJOIN(" • ",TRUE,_xlfn.UNIQUE(_xlfn._xlws.FILTER("⚠ "&amp;$T$30:$T$490,($R$30:$R$490&lt;&gt;"")*ISNUMBER(SEARCH(" "&amp;$R$30:$R$490&amp;" "," "&amp;M239&amp;" "))))),""))</f>
        <v/>
      </c>
      <c r="G239" s="72" t="str">
        <f t="shared" si="48"/>
        <v/>
      </c>
      <c r="H239" s="72" t="str">
        <f t="shared" si="49"/>
        <v/>
      </c>
      <c r="I239" s="72" t="str">
        <f t="shared" si="50"/>
        <v/>
      </c>
      <c r="J239" s="72" t="str">
        <f t="shared" si="43"/>
        <v/>
      </c>
      <c r="K239" s="72" t="str">
        <f t="shared" si="44"/>
        <v/>
      </c>
      <c r="L239" s="72" t="str">
        <f t="shared" si="51"/>
        <v/>
      </c>
      <c r="M239" s="72" t="str">
        <f t="shared" si="52"/>
        <v/>
      </c>
      <c r="N239" s="72" t="str">
        <f t="shared" si="53"/>
        <v/>
      </c>
      <c r="O239" s="72" t="str">
        <f t="shared" si="45"/>
        <v/>
      </c>
      <c r="P239" s="72" t="str">
        <f t="shared" si="46"/>
        <v/>
      </c>
      <c r="Q239" s="57"/>
      <c r="R239" s="58" t="str">
        <f t="shared" si="47"/>
        <v/>
      </c>
      <c r="S239" s="59" t="s">
        <v>69</v>
      </c>
      <c r="T239" s="60"/>
      <c r="AC239" s="5">
        <v>1</v>
      </c>
    </row>
    <row r="240" spans="2:29" ht="21" customHeight="1" x14ac:dyDescent="0.25">
      <c r="B240" s="8"/>
      <c r="C240" s="54">
        <v>212</v>
      </c>
      <c r="D240" s="55" t="str">
        <f t="shared" si="54"/>
        <v/>
      </c>
      <c r="E240" s="61"/>
      <c r="F240" s="71" t="str" cm="1">
        <f t="array" ref="F240">IF(M240="","",IFERROR(_xlfn.TEXTJOIN(" • ",TRUE,_xlfn.UNIQUE(_xlfn._xlws.FILTER("⚠ "&amp;$T$30:$T$490,($R$30:$R$490&lt;&gt;"")*ISNUMBER(SEARCH(" "&amp;$R$30:$R$490&amp;" "," "&amp;M240&amp;" "))))),""))</f>
        <v/>
      </c>
      <c r="G240" s="72" t="str">
        <f t="shared" si="48"/>
        <v/>
      </c>
      <c r="H240" s="72" t="str">
        <f t="shared" si="49"/>
        <v/>
      </c>
      <c r="I240" s="72" t="str">
        <f t="shared" si="50"/>
        <v/>
      </c>
      <c r="J240" s="72" t="str">
        <f t="shared" si="43"/>
        <v/>
      </c>
      <c r="K240" s="72" t="str">
        <f t="shared" si="44"/>
        <v/>
      </c>
      <c r="L240" s="72" t="str">
        <f t="shared" si="51"/>
        <v/>
      </c>
      <c r="M240" s="72" t="str">
        <f t="shared" si="52"/>
        <v/>
      </c>
      <c r="N240" s="72" t="str">
        <f t="shared" si="53"/>
        <v/>
      </c>
      <c r="O240" s="72" t="str">
        <f t="shared" si="45"/>
        <v/>
      </c>
      <c r="P240" s="72" t="str">
        <f t="shared" si="46"/>
        <v/>
      </c>
      <c r="Q240" s="57"/>
      <c r="R240" s="58" t="str">
        <f t="shared" si="47"/>
        <v/>
      </c>
      <c r="S240" s="59" t="s">
        <v>69</v>
      </c>
      <c r="T240" s="60"/>
      <c r="AC240" s="5">
        <v>1</v>
      </c>
    </row>
    <row r="241" spans="2:29" ht="21" customHeight="1" x14ac:dyDescent="0.25">
      <c r="B241" s="8"/>
      <c r="C241" s="54">
        <v>213</v>
      </c>
      <c r="D241" s="55" t="str">
        <f t="shared" si="54"/>
        <v/>
      </c>
      <c r="E241" s="61"/>
      <c r="F241" s="71" t="str" cm="1">
        <f t="array" ref="F241">IF(M241="","",IFERROR(_xlfn.TEXTJOIN(" • ",TRUE,_xlfn.UNIQUE(_xlfn._xlws.FILTER("⚠ "&amp;$T$30:$T$490,($R$30:$R$490&lt;&gt;"")*ISNUMBER(SEARCH(" "&amp;$R$30:$R$490&amp;" "," "&amp;M241&amp;" "))))),""))</f>
        <v/>
      </c>
      <c r="G241" s="72" t="str">
        <f t="shared" si="48"/>
        <v/>
      </c>
      <c r="H241" s="72" t="str">
        <f t="shared" si="49"/>
        <v/>
      </c>
      <c r="I241" s="72" t="str">
        <f t="shared" si="50"/>
        <v/>
      </c>
      <c r="J241" s="72" t="str">
        <f t="shared" si="43"/>
        <v/>
      </c>
      <c r="K241" s="72" t="str">
        <f t="shared" si="44"/>
        <v/>
      </c>
      <c r="L241" s="72" t="str">
        <f t="shared" si="51"/>
        <v/>
      </c>
      <c r="M241" s="72" t="str">
        <f t="shared" si="52"/>
        <v/>
      </c>
      <c r="N241" s="72" t="str">
        <f t="shared" si="53"/>
        <v/>
      </c>
      <c r="O241" s="72" t="str">
        <f t="shared" si="45"/>
        <v/>
      </c>
      <c r="P241" s="72" t="str">
        <f t="shared" si="46"/>
        <v/>
      </c>
      <c r="Q241" s="57"/>
      <c r="R241" s="58" t="str">
        <f t="shared" si="47"/>
        <v/>
      </c>
      <c r="S241" s="59" t="s">
        <v>69</v>
      </c>
      <c r="T241" s="60"/>
      <c r="AC241" s="5">
        <v>1</v>
      </c>
    </row>
    <row r="242" spans="2:29" ht="21" customHeight="1" x14ac:dyDescent="0.25">
      <c r="B242" s="8"/>
      <c r="C242" s="54">
        <v>214</v>
      </c>
      <c r="D242" s="55" t="str">
        <f t="shared" si="54"/>
        <v/>
      </c>
      <c r="E242" s="61"/>
      <c r="F242" s="71" t="str" cm="1">
        <f t="array" ref="F242">IF(M242="","",IFERROR(_xlfn.TEXTJOIN(" • ",TRUE,_xlfn.UNIQUE(_xlfn._xlws.FILTER("⚠ "&amp;$T$30:$T$490,($R$30:$R$490&lt;&gt;"")*ISNUMBER(SEARCH(" "&amp;$R$30:$R$490&amp;" "," "&amp;M242&amp;" "))))),""))</f>
        <v/>
      </c>
      <c r="G242" s="72" t="str">
        <f t="shared" si="48"/>
        <v/>
      </c>
      <c r="H242" s="72" t="str">
        <f t="shared" si="49"/>
        <v/>
      </c>
      <c r="I242" s="72" t="str">
        <f t="shared" si="50"/>
        <v/>
      </c>
      <c r="J242" s="72" t="str">
        <f t="shared" si="43"/>
        <v/>
      </c>
      <c r="K242" s="72" t="str">
        <f t="shared" si="44"/>
        <v/>
      </c>
      <c r="L242" s="72" t="str">
        <f t="shared" si="51"/>
        <v/>
      </c>
      <c r="M242" s="72" t="str">
        <f t="shared" si="52"/>
        <v/>
      </c>
      <c r="N242" s="72" t="str">
        <f t="shared" si="53"/>
        <v/>
      </c>
      <c r="O242" s="72" t="str">
        <f t="shared" si="45"/>
        <v/>
      </c>
      <c r="P242" s="72" t="str">
        <f t="shared" si="46"/>
        <v/>
      </c>
      <c r="Q242" s="57"/>
      <c r="R242" s="58" t="str">
        <f t="shared" si="47"/>
        <v/>
      </c>
      <c r="S242" s="59" t="s">
        <v>69</v>
      </c>
      <c r="T242" s="60"/>
      <c r="AC242" s="5">
        <v>1</v>
      </c>
    </row>
    <row r="243" spans="2:29" ht="21" customHeight="1" x14ac:dyDescent="0.25">
      <c r="B243" s="8"/>
      <c r="C243" s="54">
        <v>215</v>
      </c>
      <c r="D243" s="55" t="str">
        <f t="shared" si="54"/>
        <v/>
      </c>
      <c r="E243" s="61"/>
      <c r="F243" s="71" t="str" cm="1">
        <f t="array" ref="F243">IF(M243="","",IFERROR(_xlfn.TEXTJOIN(" • ",TRUE,_xlfn.UNIQUE(_xlfn._xlws.FILTER("⚠ "&amp;$T$30:$T$490,($R$30:$R$490&lt;&gt;"")*ISNUMBER(SEARCH(" "&amp;$R$30:$R$490&amp;" "," "&amp;M243&amp;" "))))),""))</f>
        <v/>
      </c>
      <c r="G243" s="72" t="str">
        <f t="shared" si="48"/>
        <v/>
      </c>
      <c r="H243" s="72" t="str">
        <f t="shared" si="49"/>
        <v/>
      </c>
      <c r="I243" s="72" t="str">
        <f t="shared" si="50"/>
        <v/>
      </c>
      <c r="J243" s="72" t="str">
        <f t="shared" si="43"/>
        <v/>
      </c>
      <c r="K243" s="72" t="str">
        <f t="shared" si="44"/>
        <v/>
      </c>
      <c r="L243" s="72" t="str">
        <f t="shared" si="51"/>
        <v/>
      </c>
      <c r="M243" s="72" t="str">
        <f t="shared" si="52"/>
        <v/>
      </c>
      <c r="N243" s="72" t="str">
        <f t="shared" si="53"/>
        <v/>
      </c>
      <c r="O243" s="72" t="str">
        <f t="shared" si="45"/>
        <v/>
      </c>
      <c r="P243" s="72" t="str">
        <f t="shared" si="46"/>
        <v/>
      </c>
      <c r="Q243" s="57"/>
      <c r="R243" s="58" t="str">
        <f t="shared" si="47"/>
        <v/>
      </c>
      <c r="S243" s="59" t="s">
        <v>69</v>
      </c>
      <c r="T243" s="60"/>
      <c r="AC243" s="5">
        <v>1</v>
      </c>
    </row>
    <row r="244" spans="2:29" ht="21" customHeight="1" x14ac:dyDescent="0.25">
      <c r="B244" s="8"/>
      <c r="C244" s="54">
        <v>216</v>
      </c>
      <c r="D244" s="55" t="str">
        <f t="shared" si="54"/>
        <v/>
      </c>
      <c r="E244" s="61"/>
      <c r="F244" s="71" t="str" cm="1">
        <f t="array" ref="F244">IF(M244="","",IFERROR(_xlfn.TEXTJOIN(" • ",TRUE,_xlfn.UNIQUE(_xlfn._xlws.FILTER("⚠ "&amp;$T$30:$T$490,($R$30:$R$490&lt;&gt;"")*ISNUMBER(SEARCH(" "&amp;$R$30:$R$490&amp;" "," "&amp;M244&amp;" "))))),""))</f>
        <v/>
      </c>
      <c r="G244" s="72" t="str">
        <f t="shared" si="48"/>
        <v/>
      </c>
      <c r="H244" s="72" t="str">
        <f t="shared" si="49"/>
        <v/>
      </c>
      <c r="I244" s="72" t="str">
        <f t="shared" si="50"/>
        <v/>
      </c>
      <c r="J244" s="72" t="str">
        <f t="shared" si="43"/>
        <v/>
      </c>
      <c r="K244" s="72" t="str">
        <f t="shared" si="44"/>
        <v/>
      </c>
      <c r="L244" s="72" t="str">
        <f t="shared" si="51"/>
        <v/>
      </c>
      <c r="M244" s="72" t="str">
        <f t="shared" si="52"/>
        <v/>
      </c>
      <c r="N244" s="72" t="str">
        <f t="shared" si="53"/>
        <v/>
      </c>
      <c r="O244" s="72" t="str">
        <f t="shared" si="45"/>
        <v/>
      </c>
      <c r="P244" s="72" t="str">
        <f t="shared" si="46"/>
        <v/>
      </c>
      <c r="Q244" s="57"/>
      <c r="R244" s="58" t="str">
        <f t="shared" si="47"/>
        <v/>
      </c>
      <c r="S244" s="59" t="s">
        <v>69</v>
      </c>
      <c r="T244" s="60"/>
      <c r="AC244" s="5">
        <v>1</v>
      </c>
    </row>
    <row r="245" spans="2:29" ht="21" customHeight="1" x14ac:dyDescent="0.25">
      <c r="B245" s="8"/>
      <c r="C245" s="54">
        <v>217</v>
      </c>
      <c r="D245" s="55" t="str">
        <f t="shared" si="54"/>
        <v/>
      </c>
      <c r="E245" s="61"/>
      <c r="F245" s="71" t="str" cm="1">
        <f t="array" ref="F245">IF(M245="","",IFERROR(_xlfn.TEXTJOIN(" • ",TRUE,_xlfn.UNIQUE(_xlfn._xlws.FILTER("⚠ "&amp;$T$30:$T$490,($R$30:$R$490&lt;&gt;"")*ISNUMBER(SEARCH(" "&amp;$R$30:$R$490&amp;" "," "&amp;M245&amp;" "))))),""))</f>
        <v/>
      </c>
      <c r="G245" s="72" t="str">
        <f t="shared" si="48"/>
        <v/>
      </c>
      <c r="H245" s="72" t="str">
        <f t="shared" si="49"/>
        <v/>
      </c>
      <c r="I245" s="72" t="str">
        <f t="shared" si="50"/>
        <v/>
      </c>
      <c r="J245" s="72" t="str">
        <f t="shared" si="43"/>
        <v/>
      </c>
      <c r="K245" s="72" t="str">
        <f t="shared" si="44"/>
        <v/>
      </c>
      <c r="L245" s="72" t="str">
        <f t="shared" si="51"/>
        <v/>
      </c>
      <c r="M245" s="72" t="str">
        <f t="shared" si="52"/>
        <v/>
      </c>
      <c r="N245" s="72" t="str">
        <f t="shared" si="53"/>
        <v/>
      </c>
      <c r="O245" s="72" t="str">
        <f t="shared" si="45"/>
        <v/>
      </c>
      <c r="P245" s="72" t="str">
        <f t="shared" si="46"/>
        <v/>
      </c>
      <c r="Q245" s="57"/>
      <c r="R245" s="58" t="str">
        <f t="shared" si="47"/>
        <v/>
      </c>
      <c r="S245" s="59" t="s">
        <v>69</v>
      </c>
      <c r="T245" s="60"/>
      <c r="AC245" s="5">
        <v>1</v>
      </c>
    </row>
    <row r="246" spans="2:29" ht="21" customHeight="1" x14ac:dyDescent="0.25">
      <c r="B246" s="8"/>
      <c r="C246" s="54">
        <v>218</v>
      </c>
      <c r="D246" s="55" t="str">
        <f t="shared" si="54"/>
        <v/>
      </c>
      <c r="E246" s="61"/>
      <c r="F246" s="71" t="str" cm="1">
        <f t="array" ref="F246">IF(M246="","",IFERROR(_xlfn.TEXTJOIN(" • ",TRUE,_xlfn.UNIQUE(_xlfn._xlws.FILTER("⚠ "&amp;$T$30:$T$490,($R$30:$R$490&lt;&gt;"")*ISNUMBER(SEARCH(" "&amp;$R$30:$R$490&amp;" "," "&amp;M246&amp;" "))))),""))</f>
        <v/>
      </c>
      <c r="G246" s="72" t="str">
        <f t="shared" si="48"/>
        <v/>
      </c>
      <c r="H246" s="72" t="str">
        <f t="shared" si="49"/>
        <v/>
      </c>
      <c r="I246" s="72" t="str">
        <f t="shared" si="50"/>
        <v/>
      </c>
      <c r="J246" s="72" t="str">
        <f t="shared" si="43"/>
        <v/>
      </c>
      <c r="K246" s="72" t="str">
        <f t="shared" si="44"/>
        <v/>
      </c>
      <c r="L246" s="72" t="str">
        <f t="shared" si="51"/>
        <v/>
      </c>
      <c r="M246" s="72" t="str">
        <f t="shared" si="52"/>
        <v/>
      </c>
      <c r="N246" s="72" t="str">
        <f t="shared" si="53"/>
        <v/>
      </c>
      <c r="O246" s="72" t="str">
        <f t="shared" si="45"/>
        <v/>
      </c>
      <c r="P246" s="72" t="str">
        <f t="shared" si="46"/>
        <v/>
      </c>
      <c r="Q246" s="57"/>
      <c r="R246" s="58" t="str">
        <f t="shared" si="47"/>
        <v/>
      </c>
      <c r="S246" s="59" t="s">
        <v>69</v>
      </c>
      <c r="T246" s="60"/>
      <c r="AC246" s="5">
        <v>1</v>
      </c>
    </row>
    <row r="247" spans="2:29" ht="21" customHeight="1" x14ac:dyDescent="0.25">
      <c r="B247" s="8"/>
      <c r="C247" s="54">
        <v>219</v>
      </c>
      <c r="D247" s="55" t="str">
        <f t="shared" si="54"/>
        <v/>
      </c>
      <c r="E247" s="61"/>
      <c r="F247" s="71" t="str" cm="1">
        <f t="array" ref="F247">IF(M247="","",IFERROR(_xlfn.TEXTJOIN(" • ",TRUE,_xlfn.UNIQUE(_xlfn._xlws.FILTER("⚠ "&amp;$T$30:$T$490,($R$30:$R$490&lt;&gt;"")*ISNUMBER(SEARCH(" "&amp;$R$30:$R$490&amp;" "," "&amp;M247&amp;" "))))),""))</f>
        <v/>
      </c>
      <c r="G247" s="72" t="str">
        <f t="shared" si="48"/>
        <v/>
      </c>
      <c r="H247" s="72" t="str">
        <f t="shared" si="49"/>
        <v/>
      </c>
      <c r="I247" s="72" t="str">
        <f t="shared" si="50"/>
        <v/>
      </c>
      <c r="J247" s="72" t="str">
        <f t="shared" si="43"/>
        <v/>
      </c>
      <c r="K247" s="72" t="str">
        <f t="shared" si="44"/>
        <v/>
      </c>
      <c r="L247" s="72" t="str">
        <f t="shared" si="51"/>
        <v/>
      </c>
      <c r="M247" s="72" t="str">
        <f t="shared" si="52"/>
        <v/>
      </c>
      <c r="N247" s="72" t="str">
        <f t="shared" si="53"/>
        <v/>
      </c>
      <c r="O247" s="72" t="str">
        <f t="shared" si="45"/>
        <v/>
      </c>
      <c r="P247" s="72" t="str">
        <f t="shared" si="46"/>
        <v/>
      </c>
      <c r="Q247" s="57"/>
      <c r="R247" s="58" t="str">
        <f t="shared" si="47"/>
        <v/>
      </c>
      <c r="S247" s="59" t="s">
        <v>69</v>
      </c>
      <c r="T247" s="60"/>
      <c r="AC247" s="5">
        <v>1</v>
      </c>
    </row>
    <row r="248" spans="2:29" ht="21" customHeight="1" x14ac:dyDescent="0.25">
      <c r="B248" s="8"/>
      <c r="C248" s="54">
        <v>220</v>
      </c>
      <c r="D248" s="55" t="str">
        <f t="shared" si="54"/>
        <v/>
      </c>
      <c r="E248" s="61"/>
      <c r="F248" s="71" t="str" cm="1">
        <f t="array" ref="F248">IF(M248="","",IFERROR(_xlfn.TEXTJOIN(" • ",TRUE,_xlfn.UNIQUE(_xlfn._xlws.FILTER("⚠ "&amp;$T$30:$T$490,($R$30:$R$490&lt;&gt;"")*ISNUMBER(SEARCH(" "&amp;$R$30:$R$490&amp;" "," "&amp;M248&amp;" "))))),""))</f>
        <v/>
      </c>
      <c r="G248" s="72" t="str">
        <f t="shared" si="48"/>
        <v/>
      </c>
      <c r="H248" s="72" t="str">
        <f t="shared" si="49"/>
        <v/>
      </c>
      <c r="I248" s="72" t="str">
        <f t="shared" si="50"/>
        <v/>
      </c>
      <c r="J248" s="72" t="str">
        <f t="shared" si="43"/>
        <v/>
      </c>
      <c r="K248" s="72" t="str">
        <f t="shared" si="44"/>
        <v/>
      </c>
      <c r="L248" s="72" t="str">
        <f t="shared" si="51"/>
        <v/>
      </c>
      <c r="M248" s="72" t="str">
        <f t="shared" si="52"/>
        <v/>
      </c>
      <c r="N248" s="72" t="str">
        <f t="shared" si="53"/>
        <v/>
      </c>
      <c r="O248" s="72" t="str">
        <f t="shared" si="45"/>
        <v/>
      </c>
      <c r="P248" s="72" t="str">
        <f t="shared" si="46"/>
        <v/>
      </c>
      <c r="Q248" s="57"/>
      <c r="R248" s="58" t="str">
        <f t="shared" si="47"/>
        <v/>
      </c>
      <c r="S248" s="59" t="s">
        <v>69</v>
      </c>
      <c r="T248" s="60"/>
      <c r="AC248" s="5">
        <v>1</v>
      </c>
    </row>
    <row r="249" spans="2:29" ht="21" customHeight="1" x14ac:dyDescent="0.25">
      <c r="B249" s="8"/>
      <c r="C249" s="54">
        <v>221</v>
      </c>
      <c r="D249" s="55" t="str">
        <f t="shared" si="54"/>
        <v/>
      </c>
      <c r="E249" s="61"/>
      <c r="F249" s="71" t="str" cm="1">
        <f t="array" ref="F249">IF(M249="","",IFERROR(_xlfn.TEXTJOIN(" • ",TRUE,_xlfn.UNIQUE(_xlfn._xlws.FILTER("⚠ "&amp;$T$30:$T$490,($R$30:$R$490&lt;&gt;"")*ISNUMBER(SEARCH(" "&amp;$R$30:$R$490&amp;" "," "&amp;M249&amp;" "))))),""))</f>
        <v/>
      </c>
      <c r="G249" s="72" t="str">
        <f t="shared" si="48"/>
        <v/>
      </c>
      <c r="H249" s="72" t="str">
        <f t="shared" si="49"/>
        <v/>
      </c>
      <c r="I249" s="72" t="str">
        <f t="shared" si="50"/>
        <v/>
      </c>
      <c r="J249" s="72" t="str">
        <f t="shared" si="43"/>
        <v/>
      </c>
      <c r="K249" s="72" t="str">
        <f t="shared" si="44"/>
        <v/>
      </c>
      <c r="L249" s="72" t="str">
        <f t="shared" si="51"/>
        <v/>
      </c>
      <c r="M249" s="72" t="str">
        <f t="shared" si="52"/>
        <v/>
      </c>
      <c r="N249" s="72" t="str">
        <f t="shared" si="53"/>
        <v/>
      </c>
      <c r="O249" s="72" t="str">
        <f t="shared" si="45"/>
        <v/>
      </c>
      <c r="P249" s="72" t="str">
        <f t="shared" si="46"/>
        <v/>
      </c>
      <c r="Q249" s="57"/>
      <c r="R249" s="58" t="str">
        <f t="shared" si="47"/>
        <v/>
      </c>
      <c r="S249" s="59" t="s">
        <v>69</v>
      </c>
      <c r="T249" s="60"/>
      <c r="AC249" s="5">
        <v>1</v>
      </c>
    </row>
    <row r="250" spans="2:29" ht="21" customHeight="1" x14ac:dyDescent="0.25">
      <c r="B250" s="8"/>
      <c r="C250" s="54">
        <v>222</v>
      </c>
      <c r="D250" s="55" t="str">
        <f t="shared" si="54"/>
        <v/>
      </c>
      <c r="E250" s="61"/>
      <c r="F250" s="71" t="str" cm="1">
        <f t="array" ref="F250">IF(M250="","",IFERROR(_xlfn.TEXTJOIN(" • ",TRUE,_xlfn.UNIQUE(_xlfn._xlws.FILTER("⚠ "&amp;$T$30:$T$490,($R$30:$R$490&lt;&gt;"")*ISNUMBER(SEARCH(" "&amp;$R$30:$R$490&amp;" "," "&amp;M250&amp;" "))))),""))</f>
        <v/>
      </c>
      <c r="G250" s="72" t="str">
        <f t="shared" si="48"/>
        <v/>
      </c>
      <c r="H250" s="72" t="str">
        <f t="shared" si="49"/>
        <v/>
      </c>
      <c r="I250" s="72" t="str">
        <f t="shared" si="50"/>
        <v/>
      </c>
      <c r="J250" s="72" t="str">
        <f t="shared" si="43"/>
        <v/>
      </c>
      <c r="K250" s="72" t="str">
        <f t="shared" si="44"/>
        <v/>
      </c>
      <c r="L250" s="72" t="str">
        <f t="shared" si="51"/>
        <v/>
      </c>
      <c r="M250" s="72" t="str">
        <f t="shared" si="52"/>
        <v/>
      </c>
      <c r="N250" s="72" t="str">
        <f t="shared" si="53"/>
        <v/>
      </c>
      <c r="O250" s="72" t="str">
        <f t="shared" si="45"/>
        <v/>
      </c>
      <c r="P250" s="72" t="str">
        <f t="shared" si="46"/>
        <v/>
      </c>
      <c r="Q250" s="57"/>
      <c r="R250" s="58" t="str">
        <f t="shared" si="47"/>
        <v/>
      </c>
      <c r="S250" s="59" t="s">
        <v>69</v>
      </c>
      <c r="T250" s="60"/>
      <c r="AC250" s="5">
        <v>1</v>
      </c>
    </row>
    <row r="251" spans="2:29" ht="21" customHeight="1" x14ac:dyDescent="0.25">
      <c r="B251" s="8"/>
      <c r="C251" s="54">
        <v>223</v>
      </c>
      <c r="D251" s="55" t="str">
        <f t="shared" si="54"/>
        <v/>
      </c>
      <c r="E251" s="61"/>
      <c r="F251" s="71" t="str" cm="1">
        <f t="array" ref="F251">IF(M251="","",IFERROR(_xlfn.TEXTJOIN(" • ",TRUE,_xlfn.UNIQUE(_xlfn._xlws.FILTER("⚠ "&amp;$T$30:$T$490,($R$30:$R$490&lt;&gt;"")*ISNUMBER(SEARCH(" "&amp;$R$30:$R$490&amp;" "," "&amp;M251&amp;" "))))),""))</f>
        <v/>
      </c>
      <c r="G251" s="72" t="str">
        <f t="shared" si="48"/>
        <v/>
      </c>
      <c r="H251" s="72" t="str">
        <f t="shared" si="49"/>
        <v/>
      </c>
      <c r="I251" s="72" t="str">
        <f t="shared" si="50"/>
        <v/>
      </c>
      <c r="J251" s="72" t="str">
        <f t="shared" si="43"/>
        <v/>
      </c>
      <c r="K251" s="72" t="str">
        <f t="shared" si="44"/>
        <v/>
      </c>
      <c r="L251" s="72" t="str">
        <f t="shared" si="51"/>
        <v/>
      </c>
      <c r="M251" s="72" t="str">
        <f t="shared" si="52"/>
        <v/>
      </c>
      <c r="N251" s="72" t="str">
        <f t="shared" si="53"/>
        <v/>
      </c>
      <c r="O251" s="72" t="str">
        <f t="shared" si="45"/>
        <v/>
      </c>
      <c r="P251" s="72" t="str">
        <f t="shared" si="46"/>
        <v/>
      </c>
      <c r="Q251" s="57"/>
      <c r="R251" s="58" t="str">
        <f t="shared" si="47"/>
        <v/>
      </c>
      <c r="S251" s="59" t="s">
        <v>69</v>
      </c>
      <c r="T251" s="60"/>
      <c r="AC251" s="5">
        <v>1</v>
      </c>
    </row>
    <row r="252" spans="2:29" ht="21" customHeight="1" x14ac:dyDescent="0.25">
      <c r="B252" s="8"/>
      <c r="C252" s="54">
        <v>224</v>
      </c>
      <c r="D252" s="55" t="str">
        <f t="shared" si="54"/>
        <v/>
      </c>
      <c r="E252" s="61"/>
      <c r="F252" s="71" t="str" cm="1">
        <f t="array" ref="F252">IF(M252="","",IFERROR(_xlfn.TEXTJOIN(" • ",TRUE,_xlfn.UNIQUE(_xlfn._xlws.FILTER("⚠ "&amp;$T$30:$T$490,($R$30:$R$490&lt;&gt;"")*ISNUMBER(SEARCH(" "&amp;$R$30:$R$490&amp;" "," "&amp;M252&amp;" "))))),""))</f>
        <v/>
      </c>
      <c r="G252" s="72" t="str">
        <f t="shared" si="48"/>
        <v/>
      </c>
      <c r="H252" s="72" t="str">
        <f t="shared" si="49"/>
        <v/>
      </c>
      <c r="I252" s="72" t="str">
        <f t="shared" si="50"/>
        <v/>
      </c>
      <c r="J252" s="72" t="str">
        <f t="shared" si="43"/>
        <v/>
      </c>
      <c r="K252" s="72" t="str">
        <f t="shared" si="44"/>
        <v/>
      </c>
      <c r="L252" s="72" t="str">
        <f t="shared" si="51"/>
        <v/>
      </c>
      <c r="M252" s="72" t="str">
        <f t="shared" si="52"/>
        <v/>
      </c>
      <c r="N252" s="72" t="str">
        <f t="shared" si="53"/>
        <v/>
      </c>
      <c r="O252" s="72" t="str">
        <f t="shared" si="45"/>
        <v/>
      </c>
      <c r="P252" s="72" t="str">
        <f t="shared" si="46"/>
        <v/>
      </c>
      <c r="Q252" s="57"/>
      <c r="R252" s="58" t="str">
        <f t="shared" si="47"/>
        <v/>
      </c>
      <c r="S252" s="59" t="s">
        <v>69</v>
      </c>
      <c r="T252" s="60"/>
      <c r="AC252" s="5">
        <v>1</v>
      </c>
    </row>
    <row r="253" spans="2:29" ht="21" customHeight="1" x14ac:dyDescent="0.25">
      <c r="B253" s="8"/>
      <c r="C253" s="54">
        <v>225</v>
      </c>
      <c r="D253" s="55" t="str">
        <f t="shared" si="54"/>
        <v/>
      </c>
      <c r="E253" s="61"/>
      <c r="F253" s="71" t="str" cm="1">
        <f t="array" ref="F253">IF(M253="","",IFERROR(_xlfn.TEXTJOIN(" • ",TRUE,_xlfn.UNIQUE(_xlfn._xlws.FILTER("⚠ "&amp;$T$30:$T$490,($R$30:$R$490&lt;&gt;"")*ISNUMBER(SEARCH(" "&amp;$R$30:$R$490&amp;" "," "&amp;M253&amp;" "))))),""))</f>
        <v/>
      </c>
      <c r="G253" s="72" t="str">
        <f t="shared" si="48"/>
        <v/>
      </c>
      <c r="H253" s="72" t="str">
        <f t="shared" si="49"/>
        <v/>
      </c>
      <c r="I253" s="72" t="str">
        <f t="shared" si="50"/>
        <v/>
      </c>
      <c r="J253" s="72" t="str">
        <f t="shared" si="43"/>
        <v/>
      </c>
      <c r="K253" s="72" t="str">
        <f t="shared" si="44"/>
        <v/>
      </c>
      <c r="L253" s="72" t="str">
        <f t="shared" si="51"/>
        <v/>
      </c>
      <c r="M253" s="72" t="str">
        <f t="shared" si="52"/>
        <v/>
      </c>
      <c r="N253" s="72" t="str">
        <f t="shared" si="53"/>
        <v/>
      </c>
      <c r="O253" s="72" t="str">
        <f t="shared" si="45"/>
        <v/>
      </c>
      <c r="P253" s="72" t="str">
        <f t="shared" si="46"/>
        <v/>
      </c>
      <c r="Q253" s="57"/>
      <c r="R253" s="58" t="str">
        <f t="shared" si="47"/>
        <v/>
      </c>
      <c r="S253" s="59" t="s">
        <v>69</v>
      </c>
      <c r="T253" s="60"/>
      <c r="AC253" s="5">
        <v>1</v>
      </c>
    </row>
    <row r="254" spans="2:29" ht="21" customHeight="1" x14ac:dyDescent="0.25">
      <c r="B254" s="8"/>
      <c r="C254" s="54">
        <v>226</v>
      </c>
      <c r="D254" s="55" t="str">
        <f t="shared" si="54"/>
        <v/>
      </c>
      <c r="E254" s="61"/>
      <c r="F254" s="71" t="str" cm="1">
        <f t="array" ref="F254">IF(M254="","",IFERROR(_xlfn.TEXTJOIN(" • ",TRUE,_xlfn.UNIQUE(_xlfn._xlws.FILTER("⚠ "&amp;$T$30:$T$490,($R$30:$R$490&lt;&gt;"")*ISNUMBER(SEARCH(" "&amp;$R$30:$R$490&amp;" "," "&amp;M254&amp;" "))))),""))</f>
        <v/>
      </c>
      <c r="G254" s="72" t="str">
        <f t="shared" si="48"/>
        <v/>
      </c>
      <c r="H254" s="72" t="str">
        <f t="shared" si="49"/>
        <v/>
      </c>
      <c r="I254" s="72" t="str">
        <f t="shared" si="50"/>
        <v/>
      </c>
      <c r="J254" s="72" t="str">
        <f t="shared" si="43"/>
        <v/>
      </c>
      <c r="K254" s="72" t="str">
        <f t="shared" si="44"/>
        <v/>
      </c>
      <c r="L254" s="72" t="str">
        <f t="shared" si="51"/>
        <v/>
      </c>
      <c r="M254" s="72" t="str">
        <f t="shared" si="52"/>
        <v/>
      </c>
      <c r="N254" s="72" t="str">
        <f t="shared" si="53"/>
        <v/>
      </c>
      <c r="O254" s="72" t="str">
        <f t="shared" si="45"/>
        <v/>
      </c>
      <c r="P254" s="72" t="str">
        <f t="shared" si="46"/>
        <v/>
      </c>
      <c r="Q254" s="57"/>
      <c r="R254" s="58" t="str">
        <f t="shared" si="47"/>
        <v/>
      </c>
      <c r="S254" s="59" t="s">
        <v>69</v>
      </c>
      <c r="T254" s="60"/>
      <c r="AC254" s="5">
        <v>1</v>
      </c>
    </row>
    <row r="255" spans="2:29" ht="21" customHeight="1" x14ac:dyDescent="0.25">
      <c r="B255" s="8"/>
      <c r="C255" s="54">
        <v>227</v>
      </c>
      <c r="D255" s="55" t="str">
        <f t="shared" si="54"/>
        <v/>
      </c>
      <c r="E255" s="61"/>
      <c r="F255" s="71" t="str" cm="1">
        <f t="array" ref="F255">IF(M255="","",IFERROR(_xlfn.TEXTJOIN(" • ",TRUE,_xlfn.UNIQUE(_xlfn._xlws.FILTER("⚠ "&amp;$T$30:$T$490,($R$30:$R$490&lt;&gt;"")*ISNUMBER(SEARCH(" "&amp;$R$30:$R$490&amp;" "," "&amp;M255&amp;" "))))),""))</f>
        <v/>
      </c>
      <c r="G255" s="72" t="str">
        <f t="shared" si="48"/>
        <v/>
      </c>
      <c r="H255" s="72" t="str">
        <f t="shared" si="49"/>
        <v/>
      </c>
      <c r="I255" s="72" t="str">
        <f t="shared" si="50"/>
        <v/>
      </c>
      <c r="J255" s="72" t="str">
        <f t="shared" si="43"/>
        <v/>
      </c>
      <c r="K255" s="72" t="str">
        <f t="shared" si="44"/>
        <v/>
      </c>
      <c r="L255" s="72" t="str">
        <f t="shared" si="51"/>
        <v/>
      </c>
      <c r="M255" s="72" t="str">
        <f t="shared" si="52"/>
        <v/>
      </c>
      <c r="N255" s="72" t="str">
        <f t="shared" si="53"/>
        <v/>
      </c>
      <c r="O255" s="72" t="str">
        <f t="shared" si="45"/>
        <v/>
      </c>
      <c r="P255" s="72" t="str">
        <f t="shared" si="46"/>
        <v/>
      </c>
      <c r="Q255" s="57"/>
      <c r="R255" s="58" t="str">
        <f t="shared" si="47"/>
        <v/>
      </c>
      <c r="S255" s="59" t="s">
        <v>69</v>
      </c>
      <c r="T255" s="60"/>
      <c r="AC255" s="5">
        <v>1</v>
      </c>
    </row>
    <row r="256" spans="2:29" ht="21" customHeight="1" x14ac:dyDescent="0.25">
      <c r="B256" s="8"/>
      <c r="C256" s="54">
        <v>228</v>
      </c>
      <c r="D256" s="55" t="str">
        <f t="shared" si="54"/>
        <v/>
      </c>
      <c r="E256" s="61"/>
      <c r="F256" s="71" t="str" cm="1">
        <f t="array" ref="F256">IF(M256="","",IFERROR(_xlfn.TEXTJOIN(" • ",TRUE,_xlfn.UNIQUE(_xlfn._xlws.FILTER("⚠ "&amp;$T$30:$T$490,($R$30:$R$490&lt;&gt;"")*ISNUMBER(SEARCH(" "&amp;$R$30:$R$490&amp;" "," "&amp;M256&amp;" "))))),""))</f>
        <v/>
      </c>
      <c r="G256" s="72" t="str">
        <f t="shared" si="48"/>
        <v/>
      </c>
      <c r="H256" s="72" t="str">
        <f t="shared" si="49"/>
        <v/>
      </c>
      <c r="I256" s="72" t="str">
        <f t="shared" si="50"/>
        <v/>
      </c>
      <c r="J256" s="72" t="str">
        <f t="shared" si="43"/>
        <v/>
      </c>
      <c r="K256" s="72" t="str">
        <f t="shared" si="44"/>
        <v/>
      </c>
      <c r="L256" s="72" t="str">
        <f t="shared" si="51"/>
        <v/>
      </c>
      <c r="M256" s="72" t="str">
        <f t="shared" si="52"/>
        <v/>
      </c>
      <c r="N256" s="72" t="str">
        <f t="shared" si="53"/>
        <v/>
      </c>
      <c r="O256" s="72" t="str">
        <f t="shared" si="45"/>
        <v/>
      </c>
      <c r="P256" s="72" t="str">
        <f t="shared" si="46"/>
        <v/>
      </c>
      <c r="Q256" s="57"/>
      <c r="R256" s="58" t="str">
        <f t="shared" si="47"/>
        <v/>
      </c>
      <c r="S256" s="59" t="s">
        <v>69</v>
      </c>
      <c r="T256" s="60"/>
      <c r="AC256" s="5">
        <v>1</v>
      </c>
    </row>
    <row r="257" spans="2:29" ht="21" customHeight="1" x14ac:dyDescent="0.25">
      <c r="B257" s="8"/>
      <c r="C257" s="54">
        <v>229</v>
      </c>
      <c r="D257" s="55" t="str">
        <f t="shared" si="54"/>
        <v/>
      </c>
      <c r="E257" s="61"/>
      <c r="F257" s="71" t="str" cm="1">
        <f t="array" ref="F257">IF(M257="","",IFERROR(_xlfn.TEXTJOIN(" • ",TRUE,_xlfn.UNIQUE(_xlfn._xlws.FILTER("⚠ "&amp;$T$30:$T$490,($R$30:$R$490&lt;&gt;"")*ISNUMBER(SEARCH(" "&amp;$R$30:$R$490&amp;" "," "&amp;M257&amp;" "))))),""))</f>
        <v/>
      </c>
      <c r="G257" s="72" t="str">
        <f t="shared" si="48"/>
        <v/>
      </c>
      <c r="H257" s="72" t="str">
        <f t="shared" si="49"/>
        <v/>
      </c>
      <c r="I257" s="72" t="str">
        <f t="shared" si="50"/>
        <v/>
      </c>
      <c r="J257" s="72" t="str">
        <f t="shared" si="43"/>
        <v/>
      </c>
      <c r="K257" s="72" t="str">
        <f t="shared" si="44"/>
        <v/>
      </c>
      <c r="L257" s="72" t="str">
        <f t="shared" si="51"/>
        <v/>
      </c>
      <c r="M257" s="72" t="str">
        <f t="shared" si="52"/>
        <v/>
      </c>
      <c r="N257" s="72" t="str">
        <f t="shared" si="53"/>
        <v/>
      </c>
      <c r="O257" s="72" t="str">
        <f t="shared" si="45"/>
        <v/>
      </c>
      <c r="P257" s="72" t="str">
        <f t="shared" si="46"/>
        <v/>
      </c>
      <c r="Q257" s="57"/>
      <c r="R257" s="58" t="str">
        <f t="shared" si="47"/>
        <v/>
      </c>
      <c r="S257" s="59" t="s">
        <v>69</v>
      </c>
      <c r="T257" s="60"/>
      <c r="AC257" s="5">
        <v>1</v>
      </c>
    </row>
    <row r="258" spans="2:29" ht="21" customHeight="1" x14ac:dyDescent="0.25">
      <c r="B258" s="8"/>
      <c r="C258" s="54">
        <v>230</v>
      </c>
      <c r="D258" s="55" t="str">
        <f t="shared" si="54"/>
        <v/>
      </c>
      <c r="E258" s="61"/>
      <c r="F258" s="71" t="str" cm="1">
        <f t="array" ref="F258">IF(M258="","",IFERROR(_xlfn.TEXTJOIN(" • ",TRUE,_xlfn.UNIQUE(_xlfn._xlws.FILTER("⚠ "&amp;$T$30:$T$490,($R$30:$R$490&lt;&gt;"")*ISNUMBER(SEARCH(" "&amp;$R$30:$R$490&amp;" "," "&amp;M258&amp;" "))))),""))</f>
        <v/>
      </c>
      <c r="G258" s="72" t="str">
        <f t="shared" si="48"/>
        <v/>
      </c>
      <c r="H258" s="72" t="str">
        <f t="shared" si="49"/>
        <v/>
      </c>
      <c r="I258" s="72" t="str">
        <f t="shared" si="50"/>
        <v/>
      </c>
      <c r="J258" s="72" t="str">
        <f t="shared" si="43"/>
        <v/>
      </c>
      <c r="K258" s="72" t="str">
        <f t="shared" si="44"/>
        <v/>
      </c>
      <c r="L258" s="72" t="str">
        <f t="shared" si="51"/>
        <v/>
      </c>
      <c r="M258" s="72" t="str">
        <f t="shared" si="52"/>
        <v/>
      </c>
      <c r="N258" s="72" t="str">
        <f t="shared" si="53"/>
        <v/>
      </c>
      <c r="O258" s="72" t="str">
        <f t="shared" si="45"/>
        <v/>
      </c>
      <c r="P258" s="72" t="str">
        <f t="shared" si="46"/>
        <v/>
      </c>
      <c r="Q258" s="57"/>
      <c r="R258" s="58" t="str">
        <f t="shared" si="47"/>
        <v/>
      </c>
      <c r="S258" s="59" t="s">
        <v>69</v>
      </c>
      <c r="T258" s="60"/>
      <c r="AC258" s="5">
        <v>1</v>
      </c>
    </row>
    <row r="259" spans="2:29" ht="21" customHeight="1" x14ac:dyDescent="0.25">
      <c r="B259" s="8"/>
      <c r="C259" s="54">
        <v>231</v>
      </c>
      <c r="D259" s="55" t="str">
        <f t="shared" si="54"/>
        <v/>
      </c>
      <c r="E259" s="61"/>
      <c r="F259" s="71" t="str" cm="1">
        <f t="array" ref="F259">IF(M259="","",IFERROR(_xlfn.TEXTJOIN(" • ",TRUE,_xlfn.UNIQUE(_xlfn._xlws.FILTER("⚠ "&amp;$T$30:$T$490,($R$30:$R$490&lt;&gt;"")*ISNUMBER(SEARCH(" "&amp;$R$30:$R$490&amp;" "," "&amp;M259&amp;" "))))),""))</f>
        <v/>
      </c>
      <c r="G259" s="72" t="str">
        <f t="shared" si="48"/>
        <v/>
      </c>
      <c r="H259" s="72" t="str">
        <f t="shared" si="49"/>
        <v/>
      </c>
      <c r="I259" s="72" t="str">
        <f t="shared" si="50"/>
        <v/>
      </c>
      <c r="J259" s="72" t="str">
        <f t="shared" si="43"/>
        <v/>
      </c>
      <c r="K259" s="72" t="str">
        <f t="shared" si="44"/>
        <v/>
      </c>
      <c r="L259" s="72" t="str">
        <f t="shared" si="51"/>
        <v/>
      </c>
      <c r="M259" s="72" t="str">
        <f t="shared" si="52"/>
        <v/>
      </c>
      <c r="N259" s="72" t="str">
        <f t="shared" si="53"/>
        <v/>
      </c>
      <c r="O259" s="72" t="str">
        <f t="shared" si="45"/>
        <v/>
      </c>
      <c r="P259" s="72" t="str">
        <f t="shared" si="46"/>
        <v/>
      </c>
      <c r="Q259" s="57"/>
      <c r="R259" s="58" t="str">
        <f t="shared" si="47"/>
        <v/>
      </c>
      <c r="S259" s="59" t="s">
        <v>69</v>
      </c>
      <c r="T259" s="60"/>
      <c r="AC259" s="5">
        <v>1</v>
      </c>
    </row>
    <row r="260" spans="2:29" ht="21" customHeight="1" x14ac:dyDescent="0.25">
      <c r="B260" s="8"/>
      <c r="C260" s="54">
        <v>232</v>
      </c>
      <c r="D260" s="55" t="str">
        <f t="shared" si="54"/>
        <v/>
      </c>
      <c r="E260" s="61"/>
      <c r="F260" s="71" t="str" cm="1">
        <f t="array" ref="F260">IF(M260="","",IFERROR(_xlfn.TEXTJOIN(" • ",TRUE,_xlfn.UNIQUE(_xlfn._xlws.FILTER("⚠ "&amp;$T$30:$T$490,($R$30:$R$490&lt;&gt;"")*ISNUMBER(SEARCH(" "&amp;$R$30:$R$490&amp;" "," "&amp;M260&amp;" "))))),""))</f>
        <v/>
      </c>
      <c r="G260" s="72" t="str">
        <f t="shared" si="48"/>
        <v/>
      </c>
      <c r="H260" s="72" t="str">
        <f t="shared" si="49"/>
        <v/>
      </c>
      <c r="I260" s="72" t="str">
        <f t="shared" si="50"/>
        <v/>
      </c>
      <c r="J260" s="72" t="str">
        <f t="shared" si="43"/>
        <v/>
      </c>
      <c r="K260" s="72" t="str">
        <f t="shared" si="44"/>
        <v/>
      </c>
      <c r="L260" s="72" t="str">
        <f t="shared" si="51"/>
        <v/>
      </c>
      <c r="M260" s="72" t="str">
        <f t="shared" si="52"/>
        <v/>
      </c>
      <c r="N260" s="72" t="str">
        <f t="shared" si="53"/>
        <v/>
      </c>
      <c r="O260" s="72" t="str">
        <f t="shared" si="45"/>
        <v/>
      </c>
      <c r="P260" s="72" t="str">
        <f t="shared" si="46"/>
        <v/>
      </c>
      <c r="Q260" s="57"/>
      <c r="R260" s="58" t="str">
        <f t="shared" si="47"/>
        <v/>
      </c>
      <c r="S260" s="59" t="s">
        <v>69</v>
      </c>
      <c r="T260" s="60"/>
      <c r="AC260" s="5">
        <v>1</v>
      </c>
    </row>
    <row r="261" spans="2:29" ht="21" customHeight="1" x14ac:dyDescent="0.25">
      <c r="B261" s="8"/>
      <c r="C261" s="54">
        <v>233</v>
      </c>
      <c r="D261" s="55" t="str">
        <f t="shared" si="54"/>
        <v/>
      </c>
      <c r="E261" s="61"/>
      <c r="F261" s="71" t="str" cm="1">
        <f t="array" ref="F261">IF(M261="","",IFERROR(_xlfn.TEXTJOIN(" • ",TRUE,_xlfn.UNIQUE(_xlfn._xlws.FILTER("⚠ "&amp;$T$30:$T$490,($R$30:$R$490&lt;&gt;"")*ISNUMBER(SEARCH(" "&amp;$R$30:$R$490&amp;" "," "&amp;M261&amp;" "))))),""))</f>
        <v/>
      </c>
      <c r="G261" s="72" t="str">
        <f t="shared" si="48"/>
        <v/>
      </c>
      <c r="H261" s="72" t="str">
        <f t="shared" si="49"/>
        <v/>
      </c>
      <c r="I261" s="72" t="str">
        <f t="shared" si="50"/>
        <v/>
      </c>
      <c r="J261" s="72" t="str">
        <f t="shared" si="43"/>
        <v/>
      </c>
      <c r="K261" s="72" t="str">
        <f t="shared" si="44"/>
        <v/>
      </c>
      <c r="L261" s="72" t="str">
        <f t="shared" si="51"/>
        <v/>
      </c>
      <c r="M261" s="72" t="str">
        <f t="shared" si="52"/>
        <v/>
      </c>
      <c r="N261" s="72" t="str">
        <f t="shared" si="53"/>
        <v/>
      </c>
      <c r="O261" s="72" t="str">
        <f t="shared" si="45"/>
        <v/>
      </c>
      <c r="P261" s="72" t="str">
        <f t="shared" si="46"/>
        <v/>
      </c>
      <c r="Q261" s="57"/>
      <c r="R261" s="58" t="str">
        <f t="shared" si="47"/>
        <v/>
      </c>
      <c r="S261" s="59" t="s">
        <v>69</v>
      </c>
      <c r="T261" s="60"/>
      <c r="AC261" s="5">
        <v>1</v>
      </c>
    </row>
    <row r="262" spans="2:29" ht="21" customHeight="1" x14ac:dyDescent="0.25">
      <c r="B262" s="8"/>
      <c r="C262" s="54">
        <v>234</v>
      </c>
      <c r="D262" s="55" t="str">
        <f t="shared" si="54"/>
        <v/>
      </c>
      <c r="E262" s="61"/>
      <c r="F262" s="71" t="str" cm="1">
        <f t="array" ref="F262">IF(M262="","",IFERROR(_xlfn.TEXTJOIN(" • ",TRUE,_xlfn.UNIQUE(_xlfn._xlws.FILTER("⚠ "&amp;$T$30:$T$490,($R$30:$R$490&lt;&gt;"")*ISNUMBER(SEARCH(" "&amp;$R$30:$R$490&amp;" "," "&amp;M262&amp;" "))))),""))</f>
        <v/>
      </c>
      <c r="G262" s="72" t="str">
        <f t="shared" si="48"/>
        <v/>
      </c>
      <c r="H262" s="72" t="str">
        <f t="shared" si="49"/>
        <v/>
      </c>
      <c r="I262" s="72" t="str">
        <f t="shared" si="50"/>
        <v/>
      </c>
      <c r="J262" s="72" t="str">
        <f t="shared" si="43"/>
        <v/>
      </c>
      <c r="K262" s="72" t="str">
        <f t="shared" si="44"/>
        <v/>
      </c>
      <c r="L262" s="72" t="str">
        <f t="shared" si="51"/>
        <v/>
      </c>
      <c r="M262" s="72" t="str">
        <f t="shared" si="52"/>
        <v/>
      </c>
      <c r="N262" s="72" t="str">
        <f t="shared" si="53"/>
        <v/>
      </c>
      <c r="O262" s="72" t="str">
        <f t="shared" si="45"/>
        <v/>
      </c>
      <c r="P262" s="72" t="str">
        <f t="shared" si="46"/>
        <v/>
      </c>
      <c r="Q262" s="57"/>
      <c r="R262" s="58" t="str">
        <f t="shared" si="47"/>
        <v/>
      </c>
      <c r="S262" s="59" t="s">
        <v>69</v>
      </c>
      <c r="T262" s="60"/>
      <c r="AC262" s="5">
        <v>1</v>
      </c>
    </row>
    <row r="263" spans="2:29" ht="21" customHeight="1" x14ac:dyDescent="0.25">
      <c r="B263" s="8"/>
      <c r="C263" s="54">
        <v>235</v>
      </c>
      <c r="D263" s="55" t="str">
        <f t="shared" si="54"/>
        <v/>
      </c>
      <c r="E263" s="61"/>
      <c r="F263" s="71" t="str" cm="1">
        <f t="array" ref="F263">IF(M263="","",IFERROR(_xlfn.TEXTJOIN(" • ",TRUE,_xlfn.UNIQUE(_xlfn._xlws.FILTER("⚠ "&amp;$T$30:$T$490,($R$30:$R$490&lt;&gt;"")*ISNUMBER(SEARCH(" "&amp;$R$30:$R$490&amp;" "," "&amp;M263&amp;" "))))),""))</f>
        <v/>
      </c>
      <c r="G263" s="72" t="str">
        <f t="shared" si="48"/>
        <v/>
      </c>
      <c r="H263" s="72" t="str">
        <f t="shared" si="49"/>
        <v/>
      </c>
      <c r="I263" s="72" t="str">
        <f t="shared" si="50"/>
        <v/>
      </c>
      <c r="J263" s="72" t="str">
        <f t="shared" si="43"/>
        <v/>
      </c>
      <c r="K263" s="72" t="str">
        <f t="shared" si="44"/>
        <v/>
      </c>
      <c r="L263" s="72" t="str">
        <f t="shared" si="51"/>
        <v/>
      </c>
      <c r="M263" s="72" t="str">
        <f t="shared" si="52"/>
        <v/>
      </c>
      <c r="N263" s="72" t="str">
        <f t="shared" si="53"/>
        <v/>
      </c>
      <c r="O263" s="72" t="str">
        <f t="shared" si="45"/>
        <v/>
      </c>
      <c r="P263" s="72" t="str">
        <f t="shared" si="46"/>
        <v/>
      </c>
      <c r="Q263" s="57"/>
      <c r="R263" s="58" t="str">
        <f t="shared" si="47"/>
        <v/>
      </c>
      <c r="S263" s="59" t="s">
        <v>69</v>
      </c>
      <c r="T263" s="60"/>
      <c r="AC263" s="5">
        <v>1</v>
      </c>
    </row>
    <row r="264" spans="2:29" ht="21" customHeight="1" x14ac:dyDescent="0.25">
      <c r="B264" s="8"/>
      <c r="C264" s="54">
        <v>236</v>
      </c>
      <c r="D264" s="55" t="str">
        <f t="shared" si="54"/>
        <v/>
      </c>
      <c r="E264" s="61"/>
      <c r="F264" s="71" t="str" cm="1">
        <f t="array" ref="F264">IF(M264="","",IFERROR(_xlfn.TEXTJOIN(" • ",TRUE,_xlfn.UNIQUE(_xlfn._xlws.FILTER("⚠ "&amp;$T$30:$T$490,($R$30:$R$490&lt;&gt;"")*ISNUMBER(SEARCH(" "&amp;$R$30:$R$490&amp;" "," "&amp;M264&amp;" "))))),""))</f>
        <v/>
      </c>
      <c r="G264" s="72" t="str">
        <f t="shared" si="48"/>
        <v/>
      </c>
      <c r="H264" s="72" t="str">
        <f t="shared" si="49"/>
        <v/>
      </c>
      <c r="I264" s="72" t="str">
        <f t="shared" si="50"/>
        <v/>
      </c>
      <c r="J264" s="72" t="str">
        <f t="shared" si="43"/>
        <v/>
      </c>
      <c r="K264" s="72" t="str">
        <f t="shared" si="44"/>
        <v/>
      </c>
      <c r="L264" s="72" t="str">
        <f t="shared" si="51"/>
        <v/>
      </c>
      <c r="M264" s="72" t="str">
        <f t="shared" si="52"/>
        <v/>
      </c>
      <c r="N264" s="72" t="str">
        <f t="shared" si="53"/>
        <v/>
      </c>
      <c r="O264" s="72" t="str">
        <f t="shared" si="45"/>
        <v/>
      </c>
      <c r="P264" s="72" t="str">
        <f t="shared" si="46"/>
        <v/>
      </c>
      <c r="Q264" s="57"/>
      <c r="R264" s="58" t="str">
        <f t="shared" si="47"/>
        <v/>
      </c>
      <c r="S264" s="59" t="s">
        <v>69</v>
      </c>
      <c r="T264" s="60"/>
      <c r="AC264" s="5">
        <v>1</v>
      </c>
    </row>
    <row r="265" spans="2:29" ht="21" customHeight="1" x14ac:dyDescent="0.25">
      <c r="B265" s="8"/>
      <c r="C265" s="54">
        <v>237</v>
      </c>
      <c r="D265" s="55" t="str">
        <f t="shared" si="54"/>
        <v/>
      </c>
      <c r="E265" s="61"/>
      <c r="F265" s="71" t="str" cm="1">
        <f t="array" ref="F265">IF(M265="","",IFERROR(_xlfn.TEXTJOIN(" • ",TRUE,_xlfn.UNIQUE(_xlfn._xlws.FILTER("⚠ "&amp;$T$30:$T$490,($R$30:$R$490&lt;&gt;"")*ISNUMBER(SEARCH(" "&amp;$R$30:$R$490&amp;" "," "&amp;M265&amp;" "))))),""))</f>
        <v/>
      </c>
      <c r="G265" s="72" t="str">
        <f t="shared" si="48"/>
        <v/>
      </c>
      <c r="H265" s="72" t="str">
        <f t="shared" si="49"/>
        <v/>
      </c>
      <c r="I265" s="72" t="str">
        <f t="shared" si="50"/>
        <v/>
      </c>
      <c r="J265" s="72" t="str">
        <f t="shared" si="43"/>
        <v/>
      </c>
      <c r="K265" s="72" t="str">
        <f t="shared" si="44"/>
        <v/>
      </c>
      <c r="L265" s="72" t="str">
        <f t="shared" si="51"/>
        <v/>
      </c>
      <c r="M265" s="72" t="str">
        <f t="shared" si="52"/>
        <v/>
      </c>
      <c r="N265" s="72" t="str">
        <f t="shared" si="53"/>
        <v/>
      </c>
      <c r="O265" s="72" t="str">
        <f t="shared" si="45"/>
        <v/>
      </c>
      <c r="P265" s="72" t="str">
        <f t="shared" si="46"/>
        <v/>
      </c>
      <c r="Q265" s="57"/>
      <c r="R265" s="58" t="str">
        <f t="shared" si="47"/>
        <v/>
      </c>
      <c r="S265" s="59" t="s">
        <v>69</v>
      </c>
      <c r="T265" s="60"/>
      <c r="AC265" s="5">
        <v>1</v>
      </c>
    </row>
    <row r="266" spans="2:29" ht="21" customHeight="1" x14ac:dyDescent="0.25">
      <c r="B266" s="8"/>
      <c r="C266" s="54">
        <v>238</v>
      </c>
      <c r="D266" s="55" t="str">
        <f t="shared" si="54"/>
        <v/>
      </c>
      <c r="E266" s="61"/>
      <c r="F266" s="71" t="str" cm="1">
        <f t="array" ref="F266">IF(M266="","",IFERROR(_xlfn.TEXTJOIN(" • ",TRUE,_xlfn.UNIQUE(_xlfn._xlws.FILTER("⚠ "&amp;$T$30:$T$490,($R$30:$R$490&lt;&gt;"")*ISNUMBER(SEARCH(" "&amp;$R$30:$R$490&amp;" "," "&amp;M266&amp;" "))))),""))</f>
        <v/>
      </c>
      <c r="G266" s="72" t="str">
        <f t="shared" si="48"/>
        <v/>
      </c>
      <c r="H266" s="72" t="str">
        <f t="shared" si="49"/>
        <v/>
      </c>
      <c r="I266" s="72" t="str">
        <f t="shared" si="50"/>
        <v/>
      </c>
      <c r="J266" s="72" t="str">
        <f t="shared" si="43"/>
        <v/>
      </c>
      <c r="K266" s="72" t="str">
        <f t="shared" si="44"/>
        <v/>
      </c>
      <c r="L266" s="72" t="str">
        <f t="shared" si="51"/>
        <v/>
      </c>
      <c r="M266" s="72" t="str">
        <f t="shared" si="52"/>
        <v/>
      </c>
      <c r="N266" s="72" t="str">
        <f t="shared" si="53"/>
        <v/>
      </c>
      <c r="O266" s="72" t="str">
        <f t="shared" si="45"/>
        <v/>
      </c>
      <c r="P266" s="72" t="str">
        <f t="shared" si="46"/>
        <v/>
      </c>
      <c r="Q266" s="57"/>
      <c r="R266" s="58" t="str">
        <f t="shared" si="47"/>
        <v/>
      </c>
      <c r="S266" s="59" t="s">
        <v>69</v>
      </c>
      <c r="T266" s="60"/>
      <c r="AC266" s="5">
        <v>1</v>
      </c>
    </row>
    <row r="267" spans="2:29" ht="21" customHeight="1" x14ac:dyDescent="0.25">
      <c r="B267" s="8"/>
      <c r="C267" s="54">
        <v>239</v>
      </c>
      <c r="D267" s="55" t="str">
        <f t="shared" si="54"/>
        <v/>
      </c>
      <c r="E267" s="61"/>
      <c r="F267" s="71" t="str" cm="1">
        <f t="array" ref="F267">IF(M267="","",IFERROR(_xlfn.TEXTJOIN(" • ",TRUE,_xlfn.UNIQUE(_xlfn._xlws.FILTER("⚠ "&amp;$T$30:$T$490,($R$30:$R$490&lt;&gt;"")*ISNUMBER(SEARCH(" "&amp;$R$30:$R$490&amp;" "," "&amp;M267&amp;" "))))),""))</f>
        <v/>
      </c>
      <c r="G267" s="72" t="str">
        <f t="shared" si="48"/>
        <v/>
      </c>
      <c r="H267" s="72" t="str">
        <f t="shared" si="49"/>
        <v/>
      </c>
      <c r="I267" s="72" t="str">
        <f t="shared" si="50"/>
        <v/>
      </c>
      <c r="J267" s="72" t="str">
        <f t="shared" si="43"/>
        <v/>
      </c>
      <c r="K267" s="72" t="str">
        <f t="shared" si="44"/>
        <v/>
      </c>
      <c r="L267" s="72" t="str">
        <f t="shared" si="51"/>
        <v/>
      </c>
      <c r="M267" s="72" t="str">
        <f t="shared" si="52"/>
        <v/>
      </c>
      <c r="N267" s="72" t="str">
        <f t="shared" si="53"/>
        <v/>
      </c>
      <c r="O267" s="72" t="str">
        <f t="shared" si="45"/>
        <v/>
      </c>
      <c r="P267" s="72" t="str">
        <f t="shared" si="46"/>
        <v/>
      </c>
      <c r="Q267" s="57"/>
      <c r="R267" s="58" t="str">
        <f t="shared" si="47"/>
        <v/>
      </c>
      <c r="S267" s="59" t="s">
        <v>69</v>
      </c>
      <c r="T267" s="60"/>
      <c r="AC267" s="5">
        <v>1</v>
      </c>
    </row>
    <row r="268" spans="2:29" ht="21" customHeight="1" x14ac:dyDescent="0.25">
      <c r="B268" s="8"/>
      <c r="C268" s="54">
        <v>240</v>
      </c>
      <c r="D268" s="55" t="str">
        <f t="shared" si="54"/>
        <v/>
      </c>
      <c r="E268" s="61"/>
      <c r="F268" s="71" t="str" cm="1">
        <f t="array" ref="F268">IF(M268="","",IFERROR(_xlfn.TEXTJOIN(" • ",TRUE,_xlfn.UNIQUE(_xlfn._xlws.FILTER("⚠ "&amp;$T$30:$T$490,($R$30:$R$490&lt;&gt;"")*ISNUMBER(SEARCH(" "&amp;$R$30:$R$490&amp;" "," "&amp;M268&amp;" "))))),""))</f>
        <v/>
      </c>
      <c r="G268" s="72" t="str">
        <f t="shared" si="48"/>
        <v/>
      </c>
      <c r="H268" s="72" t="str">
        <f t="shared" si="49"/>
        <v/>
      </c>
      <c r="I268" s="72" t="str">
        <f t="shared" si="50"/>
        <v/>
      </c>
      <c r="J268" s="72" t="str">
        <f t="shared" si="43"/>
        <v/>
      </c>
      <c r="K268" s="72" t="str">
        <f t="shared" si="44"/>
        <v/>
      </c>
      <c r="L268" s="72" t="str">
        <f t="shared" si="51"/>
        <v/>
      </c>
      <c r="M268" s="72" t="str">
        <f t="shared" si="52"/>
        <v/>
      </c>
      <c r="N268" s="72" t="str">
        <f t="shared" si="53"/>
        <v/>
      </c>
      <c r="O268" s="72" t="str">
        <f t="shared" si="45"/>
        <v/>
      </c>
      <c r="P268" s="72" t="str">
        <f t="shared" si="46"/>
        <v/>
      </c>
      <c r="Q268" s="57"/>
      <c r="R268" s="58" t="str">
        <f t="shared" si="47"/>
        <v/>
      </c>
      <c r="S268" s="59" t="s">
        <v>69</v>
      </c>
      <c r="T268" s="60"/>
      <c r="AC268" s="5">
        <v>1</v>
      </c>
    </row>
    <row r="269" spans="2:29" ht="21" customHeight="1" x14ac:dyDescent="0.25">
      <c r="B269" s="8"/>
      <c r="C269" s="54">
        <v>241</v>
      </c>
      <c r="D269" s="55" t="str">
        <f t="shared" si="54"/>
        <v/>
      </c>
      <c r="E269" s="61"/>
      <c r="F269" s="71" t="str" cm="1">
        <f t="array" ref="F269">IF(M269="","",IFERROR(_xlfn.TEXTJOIN(" • ",TRUE,_xlfn.UNIQUE(_xlfn._xlws.FILTER("⚠ "&amp;$T$30:$T$490,($R$30:$R$490&lt;&gt;"")*ISNUMBER(SEARCH(" "&amp;$R$30:$R$490&amp;" "," "&amp;M269&amp;" "))))),""))</f>
        <v/>
      </c>
      <c r="G269" s="72" t="str">
        <f t="shared" si="48"/>
        <v/>
      </c>
      <c r="H269" s="72" t="str">
        <f t="shared" si="49"/>
        <v/>
      </c>
      <c r="I269" s="72" t="str">
        <f t="shared" si="50"/>
        <v/>
      </c>
      <c r="J269" s="72" t="str">
        <f t="shared" si="43"/>
        <v/>
      </c>
      <c r="K269" s="72" t="str">
        <f t="shared" si="44"/>
        <v/>
      </c>
      <c r="L269" s="72" t="str">
        <f t="shared" si="51"/>
        <v/>
      </c>
      <c r="M269" s="72" t="str">
        <f t="shared" si="52"/>
        <v/>
      </c>
      <c r="N269" s="72" t="str">
        <f t="shared" si="53"/>
        <v/>
      </c>
      <c r="O269" s="72" t="str">
        <f t="shared" si="45"/>
        <v/>
      </c>
      <c r="P269" s="72" t="str">
        <f t="shared" si="46"/>
        <v/>
      </c>
      <c r="Q269" s="57"/>
      <c r="R269" s="58" t="str">
        <f t="shared" si="47"/>
        <v/>
      </c>
      <c r="S269" s="59" t="s">
        <v>69</v>
      </c>
      <c r="T269" s="60"/>
      <c r="AC269" s="5">
        <v>1</v>
      </c>
    </row>
    <row r="270" spans="2:29" ht="21" customHeight="1" x14ac:dyDescent="0.25">
      <c r="B270" s="8"/>
      <c r="C270" s="54">
        <v>242</v>
      </c>
      <c r="D270" s="55" t="str">
        <f t="shared" si="54"/>
        <v/>
      </c>
      <c r="E270" s="61"/>
      <c r="F270" s="71" t="str" cm="1">
        <f t="array" ref="F270">IF(M270="","",IFERROR(_xlfn.TEXTJOIN(" • ",TRUE,_xlfn.UNIQUE(_xlfn._xlws.FILTER("⚠ "&amp;$T$30:$T$490,($R$30:$R$490&lt;&gt;"")*ISNUMBER(SEARCH(" "&amp;$R$30:$R$490&amp;" "," "&amp;M270&amp;" "))))),""))</f>
        <v/>
      </c>
      <c r="G270" s="72" t="str">
        <f t="shared" si="48"/>
        <v/>
      </c>
      <c r="H270" s="72" t="str">
        <f t="shared" si="49"/>
        <v/>
      </c>
      <c r="I270" s="72" t="str">
        <f t="shared" si="50"/>
        <v/>
      </c>
      <c r="J270" s="72" t="str">
        <f t="shared" si="43"/>
        <v/>
      </c>
      <c r="K270" s="72" t="str">
        <f t="shared" si="44"/>
        <v/>
      </c>
      <c r="L270" s="72" t="str">
        <f t="shared" si="51"/>
        <v/>
      </c>
      <c r="M270" s="72" t="str">
        <f t="shared" si="52"/>
        <v/>
      </c>
      <c r="N270" s="72" t="str">
        <f t="shared" si="53"/>
        <v/>
      </c>
      <c r="O270" s="72" t="str">
        <f t="shared" si="45"/>
        <v/>
      </c>
      <c r="P270" s="72" t="str">
        <f t="shared" si="46"/>
        <v/>
      </c>
      <c r="Q270" s="57"/>
      <c r="R270" s="58" t="str">
        <f t="shared" si="47"/>
        <v/>
      </c>
      <c r="S270" s="59" t="s">
        <v>69</v>
      </c>
      <c r="T270" s="60"/>
      <c r="AC270" s="5">
        <v>1</v>
      </c>
    </row>
    <row r="271" spans="2:29" ht="21" customHeight="1" x14ac:dyDescent="0.25">
      <c r="B271" s="8"/>
      <c r="C271" s="54">
        <v>243</v>
      </c>
      <c r="D271" s="55" t="str">
        <f t="shared" si="54"/>
        <v/>
      </c>
      <c r="E271" s="61"/>
      <c r="F271" s="71" t="str" cm="1">
        <f t="array" ref="F271">IF(M271="","",IFERROR(_xlfn.TEXTJOIN(" • ",TRUE,_xlfn.UNIQUE(_xlfn._xlws.FILTER("⚠ "&amp;$T$30:$T$490,($R$30:$R$490&lt;&gt;"")*ISNUMBER(SEARCH(" "&amp;$R$30:$R$490&amp;" "," "&amp;M271&amp;" "))))),""))</f>
        <v/>
      </c>
      <c r="G271" s="72" t="str">
        <f t="shared" si="48"/>
        <v/>
      </c>
      <c r="H271" s="72" t="str">
        <f t="shared" si="49"/>
        <v/>
      </c>
      <c r="I271" s="72" t="str">
        <f t="shared" si="50"/>
        <v/>
      </c>
      <c r="J271" s="72" t="str">
        <f t="shared" si="43"/>
        <v/>
      </c>
      <c r="K271" s="72" t="str">
        <f t="shared" si="44"/>
        <v/>
      </c>
      <c r="L271" s="72" t="str">
        <f t="shared" si="51"/>
        <v/>
      </c>
      <c r="M271" s="72" t="str">
        <f t="shared" si="52"/>
        <v/>
      </c>
      <c r="N271" s="72" t="str">
        <f t="shared" si="53"/>
        <v/>
      </c>
      <c r="O271" s="72" t="str">
        <f t="shared" si="45"/>
        <v/>
      </c>
      <c r="P271" s="72" t="str">
        <f t="shared" si="46"/>
        <v/>
      </c>
      <c r="Q271" s="57"/>
      <c r="R271" s="58" t="str">
        <f t="shared" si="47"/>
        <v/>
      </c>
      <c r="S271" s="59" t="s">
        <v>69</v>
      </c>
      <c r="T271" s="60"/>
      <c r="AC271" s="5">
        <v>1</v>
      </c>
    </row>
    <row r="272" spans="2:29" ht="21" customHeight="1" x14ac:dyDescent="0.25">
      <c r="B272" s="8"/>
      <c r="C272" s="54">
        <v>244</v>
      </c>
      <c r="D272" s="55" t="str">
        <f t="shared" si="54"/>
        <v/>
      </c>
      <c r="E272" s="61"/>
      <c r="F272" s="71" t="str" cm="1">
        <f t="array" ref="F272">IF(M272="","",IFERROR(_xlfn.TEXTJOIN(" • ",TRUE,_xlfn.UNIQUE(_xlfn._xlws.FILTER("⚠ "&amp;$T$30:$T$490,($R$30:$R$490&lt;&gt;"")*ISNUMBER(SEARCH(" "&amp;$R$30:$R$490&amp;" "," "&amp;M272&amp;" "))))),""))</f>
        <v/>
      </c>
      <c r="G272" s="72" t="str">
        <f t="shared" si="48"/>
        <v/>
      </c>
      <c r="H272" s="72" t="str">
        <f t="shared" si="49"/>
        <v/>
      </c>
      <c r="I272" s="72" t="str">
        <f t="shared" si="50"/>
        <v/>
      </c>
      <c r="J272" s="72" t="str">
        <f t="shared" si="43"/>
        <v/>
      </c>
      <c r="K272" s="72" t="str">
        <f t="shared" si="44"/>
        <v/>
      </c>
      <c r="L272" s="72" t="str">
        <f t="shared" si="51"/>
        <v/>
      </c>
      <c r="M272" s="72" t="str">
        <f t="shared" si="52"/>
        <v/>
      </c>
      <c r="N272" s="72" t="str">
        <f t="shared" si="53"/>
        <v/>
      </c>
      <c r="O272" s="72" t="str">
        <f t="shared" si="45"/>
        <v/>
      </c>
      <c r="P272" s="72" t="str">
        <f t="shared" si="46"/>
        <v/>
      </c>
      <c r="Q272" s="57"/>
      <c r="R272" s="58" t="str">
        <f t="shared" si="47"/>
        <v/>
      </c>
      <c r="S272" s="59" t="s">
        <v>69</v>
      </c>
      <c r="T272" s="60"/>
      <c r="AC272" s="5">
        <v>1</v>
      </c>
    </row>
    <row r="273" spans="2:29" ht="21" customHeight="1" x14ac:dyDescent="0.25">
      <c r="B273" s="8"/>
      <c r="C273" s="54">
        <v>245</v>
      </c>
      <c r="D273" s="55" t="str">
        <f t="shared" si="54"/>
        <v/>
      </c>
      <c r="E273" s="61"/>
      <c r="F273" s="71" t="str" cm="1">
        <f t="array" ref="F273">IF(M273="","",IFERROR(_xlfn.TEXTJOIN(" • ",TRUE,_xlfn.UNIQUE(_xlfn._xlws.FILTER("⚠ "&amp;$T$30:$T$490,($R$30:$R$490&lt;&gt;"")*ISNUMBER(SEARCH(" "&amp;$R$30:$R$490&amp;" "," "&amp;M273&amp;" "))))),""))</f>
        <v/>
      </c>
      <c r="G273" s="72" t="str">
        <f t="shared" si="48"/>
        <v/>
      </c>
      <c r="H273" s="72" t="str">
        <f t="shared" si="49"/>
        <v/>
      </c>
      <c r="I273" s="72" t="str">
        <f t="shared" si="50"/>
        <v/>
      </c>
      <c r="J273" s="72" t="str">
        <f t="shared" si="43"/>
        <v/>
      </c>
      <c r="K273" s="72" t="str">
        <f t="shared" si="44"/>
        <v/>
      </c>
      <c r="L273" s="72" t="str">
        <f t="shared" si="51"/>
        <v/>
      </c>
      <c r="M273" s="72" t="str">
        <f t="shared" si="52"/>
        <v/>
      </c>
      <c r="N273" s="72" t="str">
        <f t="shared" si="53"/>
        <v/>
      </c>
      <c r="O273" s="72" t="str">
        <f t="shared" si="45"/>
        <v/>
      </c>
      <c r="P273" s="72" t="str">
        <f t="shared" si="46"/>
        <v/>
      </c>
      <c r="Q273" s="57"/>
      <c r="R273" s="58" t="str">
        <f t="shared" si="47"/>
        <v/>
      </c>
      <c r="S273" s="59" t="s">
        <v>69</v>
      </c>
      <c r="T273" s="60"/>
      <c r="AC273" s="5">
        <v>1</v>
      </c>
    </row>
    <row r="274" spans="2:29" ht="21" customHeight="1" x14ac:dyDescent="0.25">
      <c r="B274" s="8"/>
      <c r="C274" s="54">
        <v>246</v>
      </c>
      <c r="D274" s="55" t="str">
        <f t="shared" si="54"/>
        <v/>
      </c>
      <c r="E274" s="61"/>
      <c r="F274" s="71" t="str" cm="1">
        <f t="array" ref="F274">IF(M274="","",IFERROR(_xlfn.TEXTJOIN(" • ",TRUE,_xlfn.UNIQUE(_xlfn._xlws.FILTER("⚠ "&amp;$T$30:$T$490,($R$30:$R$490&lt;&gt;"")*ISNUMBER(SEARCH(" "&amp;$R$30:$R$490&amp;" "," "&amp;M274&amp;" "))))),""))</f>
        <v/>
      </c>
      <c r="G274" s="72" t="str">
        <f t="shared" si="48"/>
        <v/>
      </c>
      <c r="H274" s="72" t="str">
        <f t="shared" si="49"/>
        <v/>
      </c>
      <c r="I274" s="72" t="str">
        <f t="shared" si="50"/>
        <v/>
      </c>
      <c r="J274" s="72" t="str">
        <f t="shared" si="43"/>
        <v/>
      </c>
      <c r="K274" s="72" t="str">
        <f t="shared" si="44"/>
        <v/>
      </c>
      <c r="L274" s="72" t="str">
        <f t="shared" si="51"/>
        <v/>
      </c>
      <c r="M274" s="72" t="str">
        <f t="shared" si="52"/>
        <v/>
      </c>
      <c r="N274" s="72" t="str">
        <f t="shared" si="53"/>
        <v/>
      </c>
      <c r="O274" s="72" t="str">
        <f t="shared" si="45"/>
        <v/>
      </c>
      <c r="P274" s="72" t="str">
        <f t="shared" si="46"/>
        <v/>
      </c>
      <c r="Q274" s="57"/>
      <c r="R274" s="58" t="str">
        <f t="shared" si="47"/>
        <v/>
      </c>
      <c r="S274" s="59" t="s">
        <v>69</v>
      </c>
      <c r="T274" s="60"/>
      <c r="AC274" s="5">
        <v>1</v>
      </c>
    </row>
    <row r="275" spans="2:29" ht="21" customHeight="1" x14ac:dyDescent="0.25">
      <c r="B275" s="8"/>
      <c r="C275" s="54">
        <v>247</v>
      </c>
      <c r="D275" s="55" t="str">
        <f t="shared" si="54"/>
        <v/>
      </c>
      <c r="E275" s="61"/>
      <c r="F275" s="71" t="str" cm="1">
        <f t="array" ref="F275">IF(M275="","",IFERROR(_xlfn.TEXTJOIN(" • ",TRUE,_xlfn.UNIQUE(_xlfn._xlws.FILTER("⚠ "&amp;$T$30:$T$490,($R$30:$R$490&lt;&gt;"")*ISNUMBER(SEARCH(" "&amp;$R$30:$R$490&amp;" "," "&amp;M275&amp;" "))))),""))</f>
        <v/>
      </c>
      <c r="G275" s="72" t="str">
        <f t="shared" si="48"/>
        <v/>
      </c>
      <c r="H275" s="72" t="str">
        <f t="shared" si="49"/>
        <v/>
      </c>
      <c r="I275" s="72" t="str">
        <f t="shared" si="50"/>
        <v/>
      </c>
      <c r="J275" s="72" t="str">
        <f t="shared" si="43"/>
        <v/>
      </c>
      <c r="K275" s="72" t="str">
        <f t="shared" si="44"/>
        <v/>
      </c>
      <c r="L275" s="72" t="str">
        <f t="shared" si="51"/>
        <v/>
      </c>
      <c r="M275" s="72" t="str">
        <f t="shared" si="52"/>
        <v/>
      </c>
      <c r="N275" s="72" t="str">
        <f t="shared" si="53"/>
        <v/>
      </c>
      <c r="O275" s="72" t="str">
        <f t="shared" si="45"/>
        <v/>
      </c>
      <c r="P275" s="72" t="str">
        <f t="shared" si="46"/>
        <v/>
      </c>
      <c r="Q275" s="57"/>
      <c r="R275" s="58" t="str">
        <f t="shared" si="47"/>
        <v/>
      </c>
      <c r="S275" s="59" t="s">
        <v>69</v>
      </c>
      <c r="T275" s="60"/>
      <c r="AC275" s="5">
        <v>1</v>
      </c>
    </row>
    <row r="276" spans="2:29" ht="21" customHeight="1" x14ac:dyDescent="0.25">
      <c r="B276" s="8"/>
      <c r="C276" s="54">
        <v>248</v>
      </c>
      <c r="D276" s="55" t="str">
        <f t="shared" si="54"/>
        <v/>
      </c>
      <c r="E276" s="61"/>
      <c r="F276" s="71" t="str" cm="1">
        <f t="array" ref="F276">IF(M276="","",IFERROR(_xlfn.TEXTJOIN(" • ",TRUE,_xlfn.UNIQUE(_xlfn._xlws.FILTER("⚠ "&amp;$T$30:$T$490,($R$30:$R$490&lt;&gt;"")*ISNUMBER(SEARCH(" "&amp;$R$30:$R$490&amp;" "," "&amp;M276&amp;" "))))),""))</f>
        <v/>
      </c>
      <c r="G276" s="72" t="str">
        <f t="shared" si="48"/>
        <v/>
      </c>
      <c r="H276" s="72" t="str">
        <f t="shared" si="49"/>
        <v/>
      </c>
      <c r="I276" s="72" t="str">
        <f t="shared" si="50"/>
        <v/>
      </c>
      <c r="J276" s="72" t="str">
        <f t="shared" si="43"/>
        <v/>
      </c>
      <c r="K276" s="72" t="str">
        <f t="shared" si="44"/>
        <v/>
      </c>
      <c r="L276" s="72" t="str">
        <f t="shared" si="51"/>
        <v/>
      </c>
      <c r="M276" s="72" t="str">
        <f t="shared" si="52"/>
        <v/>
      </c>
      <c r="N276" s="72" t="str">
        <f t="shared" si="53"/>
        <v/>
      </c>
      <c r="O276" s="72" t="str">
        <f t="shared" si="45"/>
        <v/>
      </c>
      <c r="P276" s="72" t="str">
        <f t="shared" si="46"/>
        <v/>
      </c>
      <c r="Q276" s="57"/>
      <c r="R276" s="58" t="str">
        <f t="shared" si="47"/>
        <v/>
      </c>
      <c r="S276" s="59" t="s">
        <v>69</v>
      </c>
      <c r="T276" s="60"/>
      <c r="AC276" s="5">
        <v>1</v>
      </c>
    </row>
    <row r="277" spans="2:29" ht="21" customHeight="1" x14ac:dyDescent="0.25">
      <c r="B277" s="8"/>
      <c r="C277" s="54">
        <v>249</v>
      </c>
      <c r="D277" s="55" t="str">
        <f t="shared" si="54"/>
        <v/>
      </c>
      <c r="E277" s="61"/>
      <c r="F277" s="71" t="str" cm="1">
        <f t="array" ref="F277">IF(M277="","",IFERROR(_xlfn.TEXTJOIN(" • ",TRUE,_xlfn.UNIQUE(_xlfn._xlws.FILTER("⚠ "&amp;$T$30:$T$490,($R$30:$R$490&lt;&gt;"")*ISNUMBER(SEARCH(" "&amp;$R$30:$R$490&amp;" "," "&amp;M277&amp;" "))))),""))</f>
        <v/>
      </c>
      <c r="G277" s="72" t="str">
        <f t="shared" si="48"/>
        <v/>
      </c>
      <c r="H277" s="72" t="str">
        <f t="shared" si="49"/>
        <v/>
      </c>
      <c r="I277" s="72" t="str">
        <f t="shared" si="50"/>
        <v/>
      </c>
      <c r="J277" s="72" t="str">
        <f t="shared" si="43"/>
        <v/>
      </c>
      <c r="K277" s="72" t="str">
        <f t="shared" si="44"/>
        <v/>
      </c>
      <c r="L277" s="72" t="str">
        <f t="shared" si="51"/>
        <v/>
      </c>
      <c r="M277" s="72" t="str">
        <f t="shared" si="52"/>
        <v/>
      </c>
      <c r="N277" s="72" t="str">
        <f t="shared" si="53"/>
        <v/>
      </c>
      <c r="O277" s="72" t="str">
        <f t="shared" si="45"/>
        <v/>
      </c>
      <c r="P277" s="72" t="str">
        <f t="shared" si="46"/>
        <v/>
      </c>
      <c r="Q277" s="57"/>
      <c r="R277" s="58" t="str">
        <f t="shared" si="47"/>
        <v/>
      </c>
      <c r="S277" s="59" t="s">
        <v>69</v>
      </c>
      <c r="T277" s="60"/>
      <c r="AC277" s="5">
        <v>1</v>
      </c>
    </row>
    <row r="278" spans="2:29" ht="21" customHeight="1" x14ac:dyDescent="0.25">
      <c r="B278" s="8"/>
      <c r="C278" s="54">
        <v>250</v>
      </c>
      <c r="D278" s="55" t="str">
        <f t="shared" si="54"/>
        <v/>
      </c>
      <c r="E278" s="61"/>
      <c r="F278" s="71" t="str" cm="1">
        <f t="array" ref="F278">IF(M278="","",IFERROR(_xlfn.TEXTJOIN(" • ",TRUE,_xlfn.UNIQUE(_xlfn._xlws.FILTER("⚠ "&amp;$T$30:$T$490,($R$30:$R$490&lt;&gt;"")*ISNUMBER(SEARCH(" "&amp;$R$30:$R$490&amp;" "," "&amp;M278&amp;" "))))),""))</f>
        <v/>
      </c>
      <c r="G278" s="72" t="str">
        <f t="shared" si="48"/>
        <v/>
      </c>
      <c r="H278" s="72" t="str">
        <f t="shared" si="49"/>
        <v/>
      </c>
      <c r="I278" s="72" t="str">
        <f t="shared" si="50"/>
        <v/>
      </c>
      <c r="J278" s="72" t="str">
        <f t="shared" si="43"/>
        <v/>
      </c>
      <c r="K278" s="72" t="str">
        <f t="shared" si="44"/>
        <v/>
      </c>
      <c r="L278" s="72" t="str">
        <f t="shared" si="51"/>
        <v/>
      </c>
      <c r="M278" s="72" t="str">
        <f t="shared" si="52"/>
        <v/>
      </c>
      <c r="N278" s="72" t="str">
        <f t="shared" si="53"/>
        <v/>
      </c>
      <c r="O278" s="72" t="str">
        <f t="shared" si="45"/>
        <v/>
      </c>
      <c r="P278" s="72" t="str">
        <f t="shared" si="46"/>
        <v/>
      </c>
      <c r="Q278" s="57"/>
      <c r="R278" s="58" t="str">
        <f t="shared" si="47"/>
        <v/>
      </c>
      <c r="S278" s="59" t="s">
        <v>69</v>
      </c>
      <c r="T278" s="60"/>
      <c r="AC278" s="5">
        <v>1</v>
      </c>
    </row>
    <row r="279" spans="2:29" ht="21" customHeight="1" x14ac:dyDescent="0.25">
      <c r="B279" s="8"/>
      <c r="C279" s="54">
        <v>251</v>
      </c>
      <c r="D279" s="55" t="str">
        <f t="shared" si="54"/>
        <v/>
      </c>
      <c r="E279" s="61"/>
      <c r="F279" s="71" t="str" cm="1">
        <f t="array" ref="F279">IF(M279="","",IFERROR(_xlfn.TEXTJOIN(" • ",TRUE,_xlfn.UNIQUE(_xlfn._xlws.FILTER("⚠ "&amp;$T$30:$T$490,($R$30:$R$490&lt;&gt;"")*ISNUMBER(SEARCH(" "&amp;$R$30:$R$490&amp;" "," "&amp;M279&amp;" "))))),""))</f>
        <v/>
      </c>
      <c r="G279" s="72" t="str">
        <f t="shared" si="48"/>
        <v/>
      </c>
      <c r="H279" s="72" t="str">
        <f t="shared" si="49"/>
        <v/>
      </c>
      <c r="I279" s="72" t="str">
        <f t="shared" si="50"/>
        <v/>
      </c>
      <c r="J279" s="72" t="str">
        <f t="shared" si="43"/>
        <v/>
      </c>
      <c r="K279" s="72" t="str">
        <f t="shared" si="44"/>
        <v/>
      </c>
      <c r="L279" s="72" t="str">
        <f t="shared" si="51"/>
        <v/>
      </c>
      <c r="M279" s="72" t="str">
        <f t="shared" si="52"/>
        <v/>
      </c>
      <c r="N279" s="72" t="str">
        <f t="shared" si="53"/>
        <v/>
      </c>
      <c r="O279" s="72" t="str">
        <f t="shared" si="45"/>
        <v/>
      </c>
      <c r="P279" s="72" t="str">
        <f t="shared" si="46"/>
        <v/>
      </c>
      <c r="Q279" s="57"/>
      <c r="R279" s="58" t="str">
        <f t="shared" si="47"/>
        <v/>
      </c>
      <c r="S279" s="59" t="s">
        <v>69</v>
      </c>
      <c r="T279" s="60"/>
      <c r="AC279" s="5">
        <v>1</v>
      </c>
    </row>
    <row r="280" spans="2:29" ht="21" customHeight="1" x14ac:dyDescent="0.25">
      <c r="B280" s="8"/>
      <c r="C280" s="54">
        <v>252</v>
      </c>
      <c r="D280" s="55" t="str">
        <f t="shared" si="54"/>
        <v/>
      </c>
      <c r="E280" s="61"/>
      <c r="F280" s="71" t="str" cm="1">
        <f t="array" ref="F280">IF(M280="","",IFERROR(_xlfn.TEXTJOIN(" • ",TRUE,_xlfn.UNIQUE(_xlfn._xlws.FILTER("⚠ "&amp;$T$30:$T$490,($R$30:$R$490&lt;&gt;"")*ISNUMBER(SEARCH(" "&amp;$R$30:$R$490&amp;" "," "&amp;M280&amp;" "))))),""))</f>
        <v/>
      </c>
      <c r="G280" s="72" t="str">
        <f t="shared" si="48"/>
        <v/>
      </c>
      <c r="H280" s="72" t="str">
        <f t="shared" si="49"/>
        <v/>
      </c>
      <c r="I280" s="72" t="str">
        <f t="shared" si="50"/>
        <v/>
      </c>
      <c r="J280" s="72" t="str">
        <f t="shared" si="43"/>
        <v/>
      </c>
      <c r="K280" s="72" t="str">
        <f t="shared" si="44"/>
        <v/>
      </c>
      <c r="L280" s="72" t="str">
        <f t="shared" si="51"/>
        <v/>
      </c>
      <c r="M280" s="72" t="str">
        <f t="shared" si="52"/>
        <v/>
      </c>
      <c r="N280" s="72" t="str">
        <f t="shared" si="53"/>
        <v/>
      </c>
      <c r="O280" s="72" t="str">
        <f t="shared" si="45"/>
        <v/>
      </c>
      <c r="P280" s="72" t="str">
        <f t="shared" si="46"/>
        <v/>
      </c>
      <c r="Q280" s="57"/>
      <c r="R280" s="58" t="str">
        <f t="shared" si="47"/>
        <v/>
      </c>
      <c r="S280" s="59" t="s">
        <v>69</v>
      </c>
      <c r="T280" s="60"/>
      <c r="AC280" s="5">
        <v>1</v>
      </c>
    </row>
    <row r="281" spans="2:29" ht="21" customHeight="1" x14ac:dyDescent="0.25">
      <c r="B281" s="8"/>
      <c r="C281" s="54">
        <v>253</v>
      </c>
      <c r="D281" s="55" t="str">
        <f t="shared" si="54"/>
        <v/>
      </c>
      <c r="E281" s="61"/>
      <c r="F281" s="71" t="str" cm="1">
        <f t="array" ref="F281">IF(M281="","",IFERROR(_xlfn.TEXTJOIN(" • ",TRUE,_xlfn.UNIQUE(_xlfn._xlws.FILTER("⚠ "&amp;$T$30:$T$490,($R$30:$R$490&lt;&gt;"")*ISNUMBER(SEARCH(" "&amp;$R$30:$R$490&amp;" "," "&amp;M281&amp;" "))))),""))</f>
        <v/>
      </c>
      <c r="G281" s="72" t="str">
        <f t="shared" si="48"/>
        <v/>
      </c>
      <c r="H281" s="72" t="str">
        <f t="shared" si="49"/>
        <v/>
      </c>
      <c r="I281" s="72" t="str">
        <f t="shared" si="50"/>
        <v/>
      </c>
      <c r="J281" s="72" t="str">
        <f t="shared" si="43"/>
        <v/>
      </c>
      <c r="K281" s="72" t="str">
        <f t="shared" si="44"/>
        <v/>
      </c>
      <c r="L281" s="72" t="str">
        <f t="shared" si="51"/>
        <v/>
      </c>
      <c r="M281" s="72" t="str">
        <f t="shared" si="52"/>
        <v/>
      </c>
      <c r="N281" s="72" t="str">
        <f t="shared" si="53"/>
        <v/>
      </c>
      <c r="O281" s="72" t="str">
        <f t="shared" si="45"/>
        <v/>
      </c>
      <c r="P281" s="72" t="str">
        <f t="shared" si="46"/>
        <v/>
      </c>
      <c r="Q281" s="57"/>
      <c r="R281" s="58" t="str">
        <f t="shared" si="47"/>
        <v/>
      </c>
      <c r="S281" s="59" t="s">
        <v>69</v>
      </c>
      <c r="T281" s="60"/>
      <c r="AC281" s="5">
        <v>1</v>
      </c>
    </row>
    <row r="282" spans="2:29" ht="21" customHeight="1" x14ac:dyDescent="0.25">
      <c r="B282" s="8"/>
      <c r="C282" s="54">
        <v>254</v>
      </c>
      <c r="D282" s="55" t="str">
        <f t="shared" si="54"/>
        <v/>
      </c>
      <c r="E282" s="61"/>
      <c r="F282" s="71" t="str" cm="1">
        <f t="array" ref="F282">IF(M282="","",IFERROR(_xlfn.TEXTJOIN(" • ",TRUE,_xlfn.UNIQUE(_xlfn._xlws.FILTER("⚠ "&amp;$T$30:$T$490,($R$30:$R$490&lt;&gt;"")*ISNUMBER(SEARCH(" "&amp;$R$30:$R$490&amp;" "," "&amp;M282&amp;" "))))),""))</f>
        <v/>
      </c>
      <c r="G282" s="72" t="str">
        <f t="shared" si="48"/>
        <v/>
      </c>
      <c r="H282" s="72" t="str">
        <f t="shared" si="49"/>
        <v/>
      </c>
      <c r="I282" s="72" t="str">
        <f t="shared" si="50"/>
        <v/>
      </c>
      <c r="J282" s="72" t="str">
        <f t="shared" si="43"/>
        <v/>
      </c>
      <c r="K282" s="72" t="str">
        <f t="shared" si="44"/>
        <v/>
      </c>
      <c r="L282" s="72" t="str">
        <f t="shared" si="51"/>
        <v/>
      </c>
      <c r="M282" s="72" t="str">
        <f t="shared" si="52"/>
        <v/>
      </c>
      <c r="N282" s="72" t="str">
        <f t="shared" si="53"/>
        <v/>
      </c>
      <c r="O282" s="72" t="str">
        <f t="shared" si="45"/>
        <v/>
      </c>
      <c r="P282" s="72" t="str">
        <f t="shared" si="46"/>
        <v/>
      </c>
      <c r="Q282" s="57"/>
      <c r="R282" s="58" t="str">
        <f t="shared" si="47"/>
        <v/>
      </c>
      <c r="S282" s="59" t="s">
        <v>69</v>
      </c>
      <c r="T282" s="60"/>
      <c r="AC282" s="5">
        <v>1</v>
      </c>
    </row>
    <row r="283" spans="2:29" ht="21" customHeight="1" x14ac:dyDescent="0.25">
      <c r="B283" s="8"/>
      <c r="C283" s="54">
        <v>255</v>
      </c>
      <c r="D283" s="55" t="str">
        <f t="shared" si="54"/>
        <v/>
      </c>
      <c r="E283" s="61"/>
      <c r="F283" s="71" t="str" cm="1">
        <f t="array" ref="F283">IF(M283="","",IFERROR(_xlfn.TEXTJOIN(" • ",TRUE,_xlfn.UNIQUE(_xlfn._xlws.FILTER("⚠ "&amp;$T$30:$T$490,($R$30:$R$490&lt;&gt;"")*ISNUMBER(SEARCH(" "&amp;$R$30:$R$490&amp;" "," "&amp;M283&amp;" "))))),""))</f>
        <v/>
      </c>
      <c r="G283" s="72" t="str">
        <f t="shared" si="48"/>
        <v/>
      </c>
      <c r="H283" s="72" t="str">
        <f t="shared" si="49"/>
        <v/>
      </c>
      <c r="I283" s="72" t="str">
        <f t="shared" si="50"/>
        <v/>
      </c>
      <c r="J283" s="72" t="str">
        <f t="shared" si="43"/>
        <v/>
      </c>
      <c r="K283" s="72" t="str">
        <f t="shared" si="44"/>
        <v/>
      </c>
      <c r="L283" s="72" t="str">
        <f t="shared" si="51"/>
        <v/>
      </c>
      <c r="M283" s="72" t="str">
        <f t="shared" si="52"/>
        <v/>
      </c>
      <c r="N283" s="72" t="str">
        <f t="shared" si="53"/>
        <v/>
      </c>
      <c r="O283" s="72" t="str">
        <f t="shared" si="45"/>
        <v/>
      </c>
      <c r="P283" s="72" t="str">
        <f t="shared" si="46"/>
        <v/>
      </c>
      <c r="Q283" s="57"/>
      <c r="R283" s="58" t="str">
        <f t="shared" si="47"/>
        <v/>
      </c>
      <c r="S283" s="59" t="s">
        <v>69</v>
      </c>
      <c r="T283" s="60"/>
      <c r="AC283" s="5">
        <v>1</v>
      </c>
    </row>
    <row r="284" spans="2:29" ht="21" customHeight="1" x14ac:dyDescent="0.25">
      <c r="B284" s="8"/>
      <c r="C284" s="54">
        <v>256</v>
      </c>
      <c r="D284" s="55" t="str">
        <f t="shared" si="54"/>
        <v/>
      </c>
      <c r="E284" s="61"/>
      <c r="F284" s="71" t="str" cm="1">
        <f t="array" ref="F284">IF(M284="","",IFERROR(_xlfn.TEXTJOIN(" • ",TRUE,_xlfn.UNIQUE(_xlfn._xlws.FILTER("⚠ "&amp;$T$30:$T$490,($R$30:$R$490&lt;&gt;"")*ISNUMBER(SEARCH(" "&amp;$R$30:$R$490&amp;" "," "&amp;M284&amp;" "))))),""))</f>
        <v/>
      </c>
      <c r="G284" s="72" t="str">
        <f t="shared" si="48"/>
        <v/>
      </c>
      <c r="H284" s="72" t="str">
        <f t="shared" si="49"/>
        <v/>
      </c>
      <c r="I284" s="72" t="str">
        <f t="shared" si="50"/>
        <v/>
      </c>
      <c r="J284" s="72" t="str">
        <f t="shared" si="43"/>
        <v/>
      </c>
      <c r="K284" s="72" t="str">
        <f t="shared" si="44"/>
        <v/>
      </c>
      <c r="L284" s="72" t="str">
        <f t="shared" si="51"/>
        <v/>
      </c>
      <c r="M284" s="72" t="str">
        <f t="shared" si="52"/>
        <v/>
      </c>
      <c r="N284" s="72" t="str">
        <f t="shared" si="53"/>
        <v/>
      </c>
      <c r="O284" s="72" t="str">
        <f t="shared" si="45"/>
        <v/>
      </c>
      <c r="P284" s="72" t="str">
        <f t="shared" si="46"/>
        <v/>
      </c>
      <c r="Q284" s="57"/>
      <c r="R284" s="58" t="str">
        <f t="shared" si="47"/>
        <v/>
      </c>
      <c r="S284" s="59" t="s">
        <v>69</v>
      </c>
      <c r="T284" s="60"/>
      <c r="AC284" s="5">
        <v>1</v>
      </c>
    </row>
    <row r="285" spans="2:29" ht="21" customHeight="1" x14ac:dyDescent="0.25">
      <c r="B285" s="8"/>
      <c r="C285" s="54">
        <v>257</v>
      </c>
      <c r="D285" s="55" t="str">
        <f t="shared" si="54"/>
        <v/>
      </c>
      <c r="E285" s="61"/>
      <c r="F285" s="71" t="str" cm="1">
        <f t="array" ref="F285">IF(M285="","",IFERROR(_xlfn.TEXTJOIN(" • ",TRUE,_xlfn.UNIQUE(_xlfn._xlws.FILTER("⚠ "&amp;$T$30:$T$490,($R$30:$R$490&lt;&gt;"")*ISNUMBER(SEARCH(" "&amp;$R$30:$R$490&amp;" "," "&amp;M285&amp;" "))))),""))</f>
        <v/>
      </c>
      <c r="G285" s="72" t="str">
        <f t="shared" si="48"/>
        <v/>
      </c>
      <c r="H285" s="72" t="str">
        <f t="shared" si="49"/>
        <v/>
      </c>
      <c r="I285" s="72" t="str">
        <f t="shared" si="50"/>
        <v/>
      </c>
      <c r="J285" s="72" t="str">
        <f t="shared" ref="J285:J348" si="55">IF(I285="","",SUBSTITUTE(SUBSTITUTE(SUBSTITUTE(SUBSTITUTE(SUBSTITUTE(SUBSTITUTE(SUBSTITUTE(SUBSTITUTE(I285,"è","e"),"é","e"),"ê","e"),"ë","e"),"ì","i"),"í","i"),"î","i"),"ï","i"))</f>
        <v/>
      </c>
      <c r="K285" s="72" t="str">
        <f t="shared" ref="K285:K348" si="56">IF(J285="","",TRIM(SUBSTITUTE(SUBSTITUTE(SUBSTITUTE(SUBSTITUTE(SUBSTITUTE(SUBSTITUTE(SUBSTITUTE(SUBSTITUTE(SUBSTITUTE(SUBSTITUTE(SUBSTITUTE(SUBSTITUTE(J285,"ò","o"),"ó","o"),"ô","o"),"ö","o"),"õ","o"),"ù","u"),"ú","u"),"û","u"),"ü","u"),"ý","y"),"ÿ","y"),"ñ","n")))</f>
        <v/>
      </c>
      <c r="L285" s="72" t="str">
        <f t="shared" si="51"/>
        <v/>
      </c>
      <c r="M285" s="72" t="str">
        <f t="shared" si="52"/>
        <v/>
      </c>
      <c r="N285" s="72" t="str">
        <f t="shared" si="53"/>
        <v/>
      </c>
      <c r="O285" s="72" t="str">
        <f t="shared" ref="O285:O348" si="57">IF(N285="","",SUBSTITUTE(SUBSTITUTE(SUBSTITUTE(SUBSTITUTE(SUBSTITUTE(SUBSTITUTE(SUBSTITUTE(SUBSTITUTE(N285,"è","e"),"é","e"),"ê","e"),"ë","e"),"ì","i"),"í","i"),"î","i"),"ï","i"))</f>
        <v/>
      </c>
      <c r="P285" s="72" t="str">
        <f t="shared" ref="P285:P348" si="58">IF(O285="","",TRIM(SUBSTITUTE(SUBSTITUTE(SUBSTITUTE(SUBSTITUTE(SUBSTITUTE(SUBSTITUTE(SUBSTITUTE(SUBSTITUTE(SUBSTITUTE(SUBSTITUTE(SUBSTITUTE(SUBSTITUTE(O285,"ò","o"),"ó","o"),"ô","o"),"ö","o"),"õ","o"),"ù","u"),"ú","u"),"û","u"),"ü","u"),"ý","y"),"ÿ","y"),"ñ","n")))</f>
        <v/>
      </c>
      <c r="Q285" s="57"/>
      <c r="R285" s="58" t="str">
        <f t="shared" ref="R285:R348" si="59">IF(Q285="","",LOWER(TRIM(CLEAN(SUBSTITUTE(SUBSTITUTE(SUBSTITUTE(SUBSTITUTE(SUBSTITUTE(SUBSTITUTE(SUBSTITUTE(SUBSTITUTE(SUBSTITUTE(SUBSTITUTE(SUBSTITUTE(SUBSTITUTE(SUBSTITUTE(SUBSTITUTE(SUBSTITUTE(SUBSTITUTE(SUBSTITUTE(SUBSTITUTE(SUBSTITUTE(SUBSTITUTE(SUBSTITUTE(SUBSTITUTE(Q285,CHAR(160)," "),CHAR(9)," "),CHAR(10)," "),CHAR(13)," "),"—"," "),"–"," "),"’"," "),"'"," "),""""," "),","," "),"."," "),";"," "),":"," "),"!"," "),"?"," "),"…"," "),"/"," "),"-"," "),"("," "),")"," "),"«"," "),"»"," ")))))</f>
        <v/>
      </c>
      <c r="S285" s="59" t="s">
        <v>69</v>
      </c>
      <c r="T285" s="60"/>
      <c r="AC285" s="5">
        <v>1</v>
      </c>
    </row>
    <row r="286" spans="2:29" ht="21" customHeight="1" x14ac:dyDescent="0.25">
      <c r="B286" s="8"/>
      <c r="C286" s="54">
        <v>258</v>
      </c>
      <c r="D286" s="55" t="str">
        <f t="shared" si="54"/>
        <v/>
      </c>
      <c r="E286" s="61"/>
      <c r="F286" s="71" t="str" cm="1">
        <f t="array" ref="F286">IF(M286="","",IFERROR(_xlfn.TEXTJOIN(" • ",TRUE,_xlfn.UNIQUE(_xlfn._xlws.FILTER("⚠ "&amp;$T$30:$T$490,($R$30:$R$490&lt;&gt;"")*ISNUMBER(SEARCH(" "&amp;$R$30:$R$490&amp;" "," "&amp;M286&amp;" "))))),""))</f>
        <v/>
      </c>
      <c r="G286" s="72" t="str">
        <f t="shared" si="48"/>
        <v/>
      </c>
      <c r="H286" s="72" t="str">
        <f t="shared" si="49"/>
        <v/>
      </c>
      <c r="I286" s="72" t="str">
        <f t="shared" si="50"/>
        <v/>
      </c>
      <c r="J286" s="72" t="str">
        <f t="shared" si="55"/>
        <v/>
      </c>
      <c r="K286" s="72" t="str">
        <f t="shared" si="56"/>
        <v/>
      </c>
      <c r="L286" s="72" t="str">
        <f t="shared" si="51"/>
        <v/>
      </c>
      <c r="M286" s="72" t="str">
        <f t="shared" si="52"/>
        <v/>
      </c>
      <c r="N286" s="72" t="str">
        <f t="shared" si="53"/>
        <v/>
      </c>
      <c r="O286" s="72" t="str">
        <f t="shared" si="57"/>
        <v/>
      </c>
      <c r="P286" s="72" t="str">
        <f t="shared" si="58"/>
        <v/>
      </c>
      <c r="Q286" s="57"/>
      <c r="R286" s="58" t="str">
        <f t="shared" si="59"/>
        <v/>
      </c>
      <c r="S286" s="59" t="s">
        <v>69</v>
      </c>
      <c r="T286" s="60"/>
      <c r="AC286" s="5">
        <v>1</v>
      </c>
    </row>
    <row r="287" spans="2:29" ht="21" customHeight="1" x14ac:dyDescent="0.25">
      <c r="B287" s="8"/>
      <c r="C287" s="54">
        <v>259</v>
      </c>
      <c r="D287" s="55" t="str">
        <f t="shared" si="54"/>
        <v/>
      </c>
      <c r="E287" s="61"/>
      <c r="F287" s="71" t="str" cm="1">
        <f t="array" ref="F287">IF(M287="","",IFERROR(_xlfn.TEXTJOIN(" • ",TRUE,_xlfn.UNIQUE(_xlfn._xlws.FILTER("⚠ "&amp;$T$30:$T$490,($R$30:$R$490&lt;&gt;"")*ISNUMBER(SEARCH(" "&amp;$R$30:$R$490&amp;" "," "&amp;M287&amp;" "))))),""))</f>
        <v/>
      </c>
      <c r="G287" s="72" t="str">
        <f t="shared" ref="G287:G350" si="60">IF(R287="","",P287)</f>
        <v/>
      </c>
      <c r="H287" s="72" t="str">
        <f t="shared" ref="H287:H350" si="61">IF(T287="","",S287&amp;" "&amp;T287)</f>
        <v/>
      </c>
      <c r="I287" s="72" t="str">
        <f t="shared" ref="I287:I350" si="62">IF(M287="","",SUBSTITUTE(SUBSTITUTE(SUBSTITUTE(SUBSTITUTE(SUBSTITUTE(SUBSTITUTE(SUBSTITUTE(SUBSTITUTE(SUBSTITUTE(LOWER(M287),"œ","oe"),"æ","ae"),"à","a"),"â","a"),"ä","a"),"á","a"),"ã","a"),"å","a"),"ç","c"))</f>
        <v/>
      </c>
      <c r="J287" s="72" t="str">
        <f t="shared" si="55"/>
        <v/>
      </c>
      <c r="K287" s="72" t="str">
        <f t="shared" si="56"/>
        <v/>
      </c>
      <c r="L287" s="72" t="str">
        <f t="shared" ref="L287:L350" si="63">IF(M287="","",K287)</f>
        <v/>
      </c>
      <c r="M287" s="72" t="str">
        <f t="shared" ref="M287:M350" si="64">IF(E287="","",LOWER(TRIM(CLEAN(SUBSTITUTE(SUBSTITUTE(SUBSTITUTE(SUBSTITUTE(SUBSTITUTE(SUBSTITUTE(SUBSTITUTE(SUBSTITUTE(SUBSTITUTE(SUBSTITUTE(SUBSTITUTE(SUBSTITUTE(SUBSTITUTE(SUBSTITUTE(SUBSTITUTE(SUBSTITUTE(SUBSTITUTE(SUBSTITUTE(SUBSTITUTE(SUBSTITUTE(SUBSTITUTE(SUBSTITUTE(E287,CHAR(160)," "),CHAR(9)," "),CHAR(10)," "),CHAR(13)," "),"—"," "),"–"," "),"’"," "),"'"," "),""""," "),","," "),"."," "),";"," "),":"," "),"!"," "),"?"," "),"…"," "),"/"," "),"-"," "),"("," "),")"," "),"«"," "),"»"," ")))))</f>
        <v/>
      </c>
      <c r="N287" s="72" t="str">
        <f t="shared" ref="N287:N350" si="65">IF(R287="","",SUBSTITUTE(SUBSTITUTE(SUBSTITUTE(SUBSTITUTE(SUBSTITUTE(SUBSTITUTE(SUBSTITUTE(SUBSTITUTE(SUBSTITUTE(LOWER(R287),"œ","oe"),"æ","ae"),"à","a"),"â","a"),"ä","a"),"á","a"),"ã","a"),"å","a"),"ç","c"))</f>
        <v/>
      </c>
      <c r="O287" s="72" t="str">
        <f t="shared" si="57"/>
        <v/>
      </c>
      <c r="P287" s="72" t="str">
        <f t="shared" si="58"/>
        <v/>
      </c>
      <c r="Q287" s="57"/>
      <c r="R287" s="58" t="str">
        <f t="shared" si="59"/>
        <v/>
      </c>
      <c r="S287" s="59" t="s">
        <v>69</v>
      </c>
      <c r="T287" s="60"/>
      <c r="AC287" s="5">
        <v>1</v>
      </c>
    </row>
    <row r="288" spans="2:29" ht="21" customHeight="1" x14ac:dyDescent="0.25">
      <c r="B288" s="8"/>
      <c r="C288" s="54">
        <v>260</v>
      </c>
      <c r="D288" s="55" t="str">
        <f t="shared" si="54"/>
        <v/>
      </c>
      <c r="E288" s="61"/>
      <c r="F288" s="71" t="str" cm="1">
        <f t="array" ref="F288">IF(M288="","",IFERROR(_xlfn.TEXTJOIN(" • ",TRUE,_xlfn.UNIQUE(_xlfn._xlws.FILTER("⚠ "&amp;$T$30:$T$490,($R$30:$R$490&lt;&gt;"")*ISNUMBER(SEARCH(" "&amp;$R$30:$R$490&amp;" "," "&amp;M288&amp;" "))))),""))</f>
        <v/>
      </c>
      <c r="G288" s="72" t="str">
        <f t="shared" si="60"/>
        <v/>
      </c>
      <c r="H288" s="72" t="str">
        <f t="shared" si="61"/>
        <v/>
      </c>
      <c r="I288" s="72" t="str">
        <f t="shared" si="62"/>
        <v/>
      </c>
      <c r="J288" s="72" t="str">
        <f t="shared" si="55"/>
        <v/>
      </c>
      <c r="K288" s="72" t="str">
        <f t="shared" si="56"/>
        <v/>
      </c>
      <c r="L288" s="72" t="str">
        <f t="shared" si="63"/>
        <v/>
      </c>
      <c r="M288" s="72" t="str">
        <f t="shared" si="64"/>
        <v/>
      </c>
      <c r="N288" s="72" t="str">
        <f t="shared" si="65"/>
        <v/>
      </c>
      <c r="O288" s="72" t="str">
        <f t="shared" si="57"/>
        <v/>
      </c>
      <c r="P288" s="72" t="str">
        <f t="shared" si="58"/>
        <v/>
      </c>
      <c r="Q288" s="57"/>
      <c r="R288" s="58" t="str">
        <f t="shared" si="59"/>
        <v/>
      </c>
      <c r="S288" s="59" t="s">
        <v>69</v>
      </c>
      <c r="T288" s="60"/>
      <c r="AC288" s="5">
        <v>1</v>
      </c>
    </row>
    <row r="289" spans="2:29" ht="21" customHeight="1" x14ac:dyDescent="0.25">
      <c r="B289" s="8"/>
      <c r="C289" s="54">
        <v>261</v>
      </c>
      <c r="D289" s="55" t="str">
        <f t="shared" si="54"/>
        <v/>
      </c>
      <c r="E289" s="61"/>
      <c r="F289" s="71" t="str" cm="1">
        <f t="array" ref="F289">IF(M289="","",IFERROR(_xlfn.TEXTJOIN(" • ",TRUE,_xlfn.UNIQUE(_xlfn._xlws.FILTER("⚠ "&amp;$T$30:$T$490,($R$30:$R$490&lt;&gt;"")*ISNUMBER(SEARCH(" "&amp;$R$30:$R$490&amp;" "," "&amp;M289&amp;" "))))),""))</f>
        <v/>
      </c>
      <c r="G289" s="72" t="str">
        <f t="shared" si="60"/>
        <v/>
      </c>
      <c r="H289" s="72" t="str">
        <f t="shared" si="61"/>
        <v/>
      </c>
      <c r="I289" s="72" t="str">
        <f t="shared" si="62"/>
        <v/>
      </c>
      <c r="J289" s="72" t="str">
        <f t="shared" si="55"/>
        <v/>
      </c>
      <c r="K289" s="72" t="str">
        <f t="shared" si="56"/>
        <v/>
      </c>
      <c r="L289" s="72" t="str">
        <f t="shared" si="63"/>
        <v/>
      </c>
      <c r="M289" s="72" t="str">
        <f t="shared" si="64"/>
        <v/>
      </c>
      <c r="N289" s="72" t="str">
        <f t="shared" si="65"/>
        <v/>
      </c>
      <c r="O289" s="72" t="str">
        <f t="shared" si="57"/>
        <v/>
      </c>
      <c r="P289" s="72" t="str">
        <f t="shared" si="58"/>
        <v/>
      </c>
      <c r="Q289" s="57"/>
      <c r="R289" s="58" t="str">
        <f t="shared" si="59"/>
        <v/>
      </c>
      <c r="S289" s="59" t="s">
        <v>69</v>
      </c>
      <c r="T289" s="60"/>
      <c r="AC289" s="5">
        <v>1</v>
      </c>
    </row>
    <row r="290" spans="2:29" ht="21" customHeight="1" x14ac:dyDescent="0.25">
      <c r="B290" s="8"/>
      <c r="C290" s="54">
        <v>262</v>
      </c>
      <c r="D290" s="55" t="str">
        <f t="shared" si="54"/>
        <v/>
      </c>
      <c r="E290" s="61"/>
      <c r="F290" s="71" t="str" cm="1">
        <f t="array" ref="F290">IF(M290="","",IFERROR(_xlfn.TEXTJOIN(" • ",TRUE,_xlfn.UNIQUE(_xlfn._xlws.FILTER("⚠ "&amp;$T$30:$T$490,($R$30:$R$490&lt;&gt;"")*ISNUMBER(SEARCH(" "&amp;$R$30:$R$490&amp;" "," "&amp;M290&amp;" "))))),""))</f>
        <v/>
      </c>
      <c r="G290" s="72" t="str">
        <f t="shared" si="60"/>
        <v/>
      </c>
      <c r="H290" s="72" t="str">
        <f t="shared" si="61"/>
        <v/>
      </c>
      <c r="I290" s="72" t="str">
        <f t="shared" si="62"/>
        <v/>
      </c>
      <c r="J290" s="72" t="str">
        <f t="shared" si="55"/>
        <v/>
      </c>
      <c r="K290" s="72" t="str">
        <f t="shared" si="56"/>
        <v/>
      </c>
      <c r="L290" s="72" t="str">
        <f t="shared" si="63"/>
        <v/>
      </c>
      <c r="M290" s="72" t="str">
        <f t="shared" si="64"/>
        <v/>
      </c>
      <c r="N290" s="72" t="str">
        <f t="shared" si="65"/>
        <v/>
      </c>
      <c r="O290" s="72" t="str">
        <f t="shared" si="57"/>
        <v/>
      </c>
      <c r="P290" s="72" t="str">
        <f t="shared" si="58"/>
        <v/>
      </c>
      <c r="Q290" s="57"/>
      <c r="R290" s="58" t="str">
        <f t="shared" si="59"/>
        <v/>
      </c>
      <c r="S290" s="59" t="s">
        <v>69</v>
      </c>
      <c r="T290" s="60"/>
      <c r="AC290" s="5">
        <v>1</v>
      </c>
    </row>
    <row r="291" spans="2:29" ht="21" customHeight="1" x14ac:dyDescent="0.25">
      <c r="B291" s="8"/>
      <c r="C291" s="54">
        <v>263</v>
      </c>
      <c r="D291" s="55" t="str">
        <f t="shared" si="54"/>
        <v/>
      </c>
      <c r="E291" s="61"/>
      <c r="F291" s="71" t="str" cm="1">
        <f t="array" ref="F291">IF(M291="","",IFERROR(_xlfn.TEXTJOIN(" • ",TRUE,_xlfn.UNIQUE(_xlfn._xlws.FILTER("⚠ "&amp;$T$30:$T$490,($R$30:$R$490&lt;&gt;"")*ISNUMBER(SEARCH(" "&amp;$R$30:$R$490&amp;" "," "&amp;M291&amp;" "))))),""))</f>
        <v/>
      </c>
      <c r="G291" s="72" t="str">
        <f t="shared" si="60"/>
        <v/>
      </c>
      <c r="H291" s="72" t="str">
        <f t="shared" si="61"/>
        <v/>
      </c>
      <c r="I291" s="72" t="str">
        <f t="shared" si="62"/>
        <v/>
      </c>
      <c r="J291" s="72" t="str">
        <f t="shared" si="55"/>
        <v/>
      </c>
      <c r="K291" s="72" t="str">
        <f t="shared" si="56"/>
        <v/>
      </c>
      <c r="L291" s="72" t="str">
        <f t="shared" si="63"/>
        <v/>
      </c>
      <c r="M291" s="72" t="str">
        <f t="shared" si="64"/>
        <v/>
      </c>
      <c r="N291" s="72" t="str">
        <f t="shared" si="65"/>
        <v/>
      </c>
      <c r="O291" s="72" t="str">
        <f t="shared" si="57"/>
        <v/>
      </c>
      <c r="P291" s="72" t="str">
        <f t="shared" si="58"/>
        <v/>
      </c>
      <c r="Q291" s="57"/>
      <c r="R291" s="58" t="str">
        <f t="shared" si="59"/>
        <v/>
      </c>
      <c r="S291" s="59" t="s">
        <v>69</v>
      </c>
      <c r="T291" s="60"/>
      <c r="AC291" s="5">
        <v>1</v>
      </c>
    </row>
    <row r="292" spans="2:29" ht="21" customHeight="1" x14ac:dyDescent="0.25">
      <c r="B292" s="8"/>
      <c r="C292" s="54">
        <v>264</v>
      </c>
      <c r="D292" s="55" t="str">
        <f t="shared" si="54"/>
        <v/>
      </c>
      <c r="E292" s="61"/>
      <c r="F292" s="71" t="str" cm="1">
        <f t="array" ref="F292">IF(M292="","",IFERROR(_xlfn.TEXTJOIN(" • ",TRUE,_xlfn.UNIQUE(_xlfn._xlws.FILTER("⚠ "&amp;$T$30:$T$490,($R$30:$R$490&lt;&gt;"")*ISNUMBER(SEARCH(" "&amp;$R$30:$R$490&amp;" "," "&amp;M292&amp;" "))))),""))</f>
        <v/>
      </c>
      <c r="G292" s="72" t="str">
        <f t="shared" si="60"/>
        <v/>
      </c>
      <c r="H292" s="72" t="str">
        <f t="shared" si="61"/>
        <v/>
      </c>
      <c r="I292" s="72" t="str">
        <f t="shared" si="62"/>
        <v/>
      </c>
      <c r="J292" s="72" t="str">
        <f t="shared" si="55"/>
        <v/>
      </c>
      <c r="K292" s="72" t="str">
        <f t="shared" si="56"/>
        <v/>
      </c>
      <c r="L292" s="72" t="str">
        <f t="shared" si="63"/>
        <v/>
      </c>
      <c r="M292" s="72" t="str">
        <f t="shared" si="64"/>
        <v/>
      </c>
      <c r="N292" s="72" t="str">
        <f t="shared" si="65"/>
        <v/>
      </c>
      <c r="O292" s="72" t="str">
        <f t="shared" si="57"/>
        <v/>
      </c>
      <c r="P292" s="72" t="str">
        <f t="shared" si="58"/>
        <v/>
      </c>
      <c r="Q292" s="57"/>
      <c r="R292" s="58" t="str">
        <f t="shared" si="59"/>
        <v/>
      </c>
      <c r="S292" s="59" t="s">
        <v>69</v>
      </c>
      <c r="T292" s="60"/>
      <c r="AC292" s="5">
        <v>1</v>
      </c>
    </row>
    <row r="293" spans="2:29" ht="21" customHeight="1" x14ac:dyDescent="0.25">
      <c r="B293" s="8"/>
      <c r="C293" s="54">
        <v>265</v>
      </c>
      <c r="D293" s="55" t="str">
        <f t="shared" si="54"/>
        <v/>
      </c>
      <c r="E293" s="61"/>
      <c r="F293" s="71" t="str" cm="1">
        <f t="array" ref="F293">IF(M293="","",IFERROR(_xlfn.TEXTJOIN(" • ",TRUE,_xlfn.UNIQUE(_xlfn._xlws.FILTER("⚠ "&amp;$T$30:$T$490,($R$30:$R$490&lt;&gt;"")*ISNUMBER(SEARCH(" "&amp;$R$30:$R$490&amp;" "," "&amp;M293&amp;" "))))),""))</f>
        <v/>
      </c>
      <c r="G293" s="72" t="str">
        <f t="shared" si="60"/>
        <v/>
      </c>
      <c r="H293" s="72" t="str">
        <f t="shared" si="61"/>
        <v/>
      </c>
      <c r="I293" s="72" t="str">
        <f t="shared" si="62"/>
        <v/>
      </c>
      <c r="J293" s="72" t="str">
        <f t="shared" si="55"/>
        <v/>
      </c>
      <c r="K293" s="72" t="str">
        <f t="shared" si="56"/>
        <v/>
      </c>
      <c r="L293" s="72" t="str">
        <f t="shared" si="63"/>
        <v/>
      </c>
      <c r="M293" s="72" t="str">
        <f t="shared" si="64"/>
        <v/>
      </c>
      <c r="N293" s="72" t="str">
        <f t="shared" si="65"/>
        <v/>
      </c>
      <c r="O293" s="72" t="str">
        <f t="shared" si="57"/>
        <v/>
      </c>
      <c r="P293" s="72" t="str">
        <f t="shared" si="58"/>
        <v/>
      </c>
      <c r="Q293" s="57"/>
      <c r="R293" s="58" t="str">
        <f t="shared" si="59"/>
        <v/>
      </c>
      <c r="S293" s="59" t="s">
        <v>69</v>
      </c>
      <c r="T293" s="60"/>
      <c r="AC293" s="5">
        <v>1</v>
      </c>
    </row>
    <row r="294" spans="2:29" ht="21" customHeight="1" x14ac:dyDescent="0.25">
      <c r="B294" s="8"/>
      <c r="C294" s="54">
        <v>266</v>
      </c>
      <c r="D294" s="55" t="str">
        <f t="shared" ref="D294:D357" si="66">IF(E294="","",IF(F294="",E294,E294&amp;" *"))</f>
        <v/>
      </c>
      <c r="E294" s="61"/>
      <c r="F294" s="71" t="str" cm="1">
        <f t="array" ref="F294">IF(M294="","",IFERROR(_xlfn.TEXTJOIN(" • ",TRUE,_xlfn.UNIQUE(_xlfn._xlws.FILTER("⚠ "&amp;$T$30:$T$490,($R$30:$R$490&lt;&gt;"")*ISNUMBER(SEARCH(" "&amp;$R$30:$R$490&amp;" "," "&amp;M294&amp;" "))))),""))</f>
        <v/>
      </c>
      <c r="G294" s="72" t="str">
        <f t="shared" si="60"/>
        <v/>
      </c>
      <c r="H294" s="72" t="str">
        <f t="shared" si="61"/>
        <v/>
      </c>
      <c r="I294" s="72" t="str">
        <f t="shared" si="62"/>
        <v/>
      </c>
      <c r="J294" s="72" t="str">
        <f t="shared" si="55"/>
        <v/>
      </c>
      <c r="K294" s="72" t="str">
        <f t="shared" si="56"/>
        <v/>
      </c>
      <c r="L294" s="72" t="str">
        <f t="shared" si="63"/>
        <v/>
      </c>
      <c r="M294" s="72" t="str">
        <f t="shared" si="64"/>
        <v/>
      </c>
      <c r="N294" s="72" t="str">
        <f t="shared" si="65"/>
        <v/>
      </c>
      <c r="O294" s="72" t="str">
        <f t="shared" si="57"/>
        <v/>
      </c>
      <c r="P294" s="72" t="str">
        <f t="shared" si="58"/>
        <v/>
      </c>
      <c r="Q294" s="57"/>
      <c r="R294" s="58" t="str">
        <f t="shared" si="59"/>
        <v/>
      </c>
      <c r="S294" s="59" t="s">
        <v>69</v>
      </c>
      <c r="T294" s="60"/>
      <c r="AC294" s="5">
        <v>1</v>
      </c>
    </row>
    <row r="295" spans="2:29" ht="21" customHeight="1" x14ac:dyDescent="0.25">
      <c r="B295" s="8"/>
      <c r="C295" s="54">
        <v>267</v>
      </c>
      <c r="D295" s="55" t="str">
        <f t="shared" si="66"/>
        <v/>
      </c>
      <c r="E295" s="61"/>
      <c r="F295" s="71" t="str" cm="1">
        <f t="array" ref="F295">IF(M295="","",IFERROR(_xlfn.TEXTJOIN(" • ",TRUE,_xlfn.UNIQUE(_xlfn._xlws.FILTER("⚠ "&amp;$T$30:$T$490,($R$30:$R$490&lt;&gt;"")*ISNUMBER(SEARCH(" "&amp;$R$30:$R$490&amp;" "," "&amp;M295&amp;" "))))),""))</f>
        <v/>
      </c>
      <c r="G295" s="72" t="str">
        <f t="shared" si="60"/>
        <v/>
      </c>
      <c r="H295" s="72" t="str">
        <f t="shared" si="61"/>
        <v/>
      </c>
      <c r="I295" s="72" t="str">
        <f t="shared" si="62"/>
        <v/>
      </c>
      <c r="J295" s="72" t="str">
        <f t="shared" si="55"/>
        <v/>
      </c>
      <c r="K295" s="72" t="str">
        <f t="shared" si="56"/>
        <v/>
      </c>
      <c r="L295" s="72" t="str">
        <f t="shared" si="63"/>
        <v/>
      </c>
      <c r="M295" s="72" t="str">
        <f t="shared" si="64"/>
        <v/>
      </c>
      <c r="N295" s="72" t="str">
        <f t="shared" si="65"/>
        <v/>
      </c>
      <c r="O295" s="72" t="str">
        <f t="shared" si="57"/>
        <v/>
      </c>
      <c r="P295" s="72" t="str">
        <f t="shared" si="58"/>
        <v/>
      </c>
      <c r="Q295" s="57"/>
      <c r="R295" s="58" t="str">
        <f t="shared" si="59"/>
        <v/>
      </c>
      <c r="S295" s="59" t="s">
        <v>69</v>
      </c>
      <c r="T295" s="60"/>
      <c r="AC295" s="5">
        <v>1</v>
      </c>
    </row>
    <row r="296" spans="2:29" ht="21" customHeight="1" x14ac:dyDescent="0.25">
      <c r="B296" s="8"/>
      <c r="C296" s="54">
        <v>268</v>
      </c>
      <c r="D296" s="55" t="str">
        <f t="shared" si="66"/>
        <v/>
      </c>
      <c r="E296" s="61"/>
      <c r="F296" s="71" t="str" cm="1">
        <f t="array" ref="F296">IF(M296="","",IFERROR(_xlfn.TEXTJOIN(" • ",TRUE,_xlfn.UNIQUE(_xlfn._xlws.FILTER("⚠ "&amp;$T$30:$T$490,($R$30:$R$490&lt;&gt;"")*ISNUMBER(SEARCH(" "&amp;$R$30:$R$490&amp;" "," "&amp;M296&amp;" "))))),""))</f>
        <v/>
      </c>
      <c r="G296" s="72" t="str">
        <f t="shared" si="60"/>
        <v/>
      </c>
      <c r="H296" s="72" t="str">
        <f t="shared" si="61"/>
        <v/>
      </c>
      <c r="I296" s="72" t="str">
        <f t="shared" si="62"/>
        <v/>
      </c>
      <c r="J296" s="72" t="str">
        <f t="shared" si="55"/>
        <v/>
      </c>
      <c r="K296" s="72" t="str">
        <f t="shared" si="56"/>
        <v/>
      </c>
      <c r="L296" s="72" t="str">
        <f t="shared" si="63"/>
        <v/>
      </c>
      <c r="M296" s="72" t="str">
        <f t="shared" si="64"/>
        <v/>
      </c>
      <c r="N296" s="72" t="str">
        <f t="shared" si="65"/>
        <v/>
      </c>
      <c r="O296" s="72" t="str">
        <f t="shared" si="57"/>
        <v/>
      </c>
      <c r="P296" s="72" t="str">
        <f t="shared" si="58"/>
        <v/>
      </c>
      <c r="Q296" s="57"/>
      <c r="R296" s="58" t="str">
        <f t="shared" si="59"/>
        <v/>
      </c>
      <c r="S296" s="59" t="s">
        <v>69</v>
      </c>
      <c r="T296" s="60"/>
      <c r="AC296" s="5">
        <v>1</v>
      </c>
    </row>
    <row r="297" spans="2:29" ht="21" customHeight="1" x14ac:dyDescent="0.25">
      <c r="B297" s="8"/>
      <c r="C297" s="54">
        <v>269</v>
      </c>
      <c r="D297" s="55" t="str">
        <f t="shared" si="66"/>
        <v/>
      </c>
      <c r="E297" s="61"/>
      <c r="F297" s="71" t="str" cm="1">
        <f t="array" ref="F297">IF(M297="","",IFERROR(_xlfn.TEXTJOIN(" • ",TRUE,_xlfn.UNIQUE(_xlfn._xlws.FILTER("⚠ "&amp;$T$30:$T$490,($R$30:$R$490&lt;&gt;"")*ISNUMBER(SEARCH(" "&amp;$R$30:$R$490&amp;" "," "&amp;M297&amp;" "))))),""))</f>
        <v/>
      </c>
      <c r="G297" s="72" t="str">
        <f t="shared" si="60"/>
        <v/>
      </c>
      <c r="H297" s="72" t="str">
        <f t="shared" si="61"/>
        <v/>
      </c>
      <c r="I297" s="72" t="str">
        <f t="shared" si="62"/>
        <v/>
      </c>
      <c r="J297" s="72" t="str">
        <f t="shared" si="55"/>
        <v/>
      </c>
      <c r="K297" s="72" t="str">
        <f t="shared" si="56"/>
        <v/>
      </c>
      <c r="L297" s="72" t="str">
        <f t="shared" si="63"/>
        <v/>
      </c>
      <c r="M297" s="72" t="str">
        <f t="shared" si="64"/>
        <v/>
      </c>
      <c r="N297" s="72" t="str">
        <f t="shared" si="65"/>
        <v/>
      </c>
      <c r="O297" s="72" t="str">
        <f t="shared" si="57"/>
        <v/>
      </c>
      <c r="P297" s="72" t="str">
        <f t="shared" si="58"/>
        <v/>
      </c>
      <c r="Q297" s="57"/>
      <c r="R297" s="58" t="str">
        <f t="shared" si="59"/>
        <v/>
      </c>
      <c r="S297" s="59" t="s">
        <v>69</v>
      </c>
      <c r="T297" s="60"/>
      <c r="AC297" s="5">
        <v>1</v>
      </c>
    </row>
    <row r="298" spans="2:29" ht="21" customHeight="1" x14ac:dyDescent="0.25">
      <c r="B298" s="8"/>
      <c r="C298" s="54">
        <v>270</v>
      </c>
      <c r="D298" s="55" t="str">
        <f t="shared" si="66"/>
        <v/>
      </c>
      <c r="E298" s="61"/>
      <c r="F298" s="71" t="str" cm="1">
        <f t="array" ref="F298">IF(M298="","",IFERROR(_xlfn.TEXTJOIN(" • ",TRUE,_xlfn.UNIQUE(_xlfn._xlws.FILTER("⚠ "&amp;$T$30:$T$490,($R$30:$R$490&lt;&gt;"")*ISNUMBER(SEARCH(" "&amp;$R$30:$R$490&amp;" "," "&amp;M298&amp;" "))))),""))</f>
        <v/>
      </c>
      <c r="G298" s="72" t="str">
        <f t="shared" si="60"/>
        <v/>
      </c>
      <c r="H298" s="72" t="str">
        <f t="shared" si="61"/>
        <v/>
      </c>
      <c r="I298" s="72" t="str">
        <f t="shared" si="62"/>
        <v/>
      </c>
      <c r="J298" s="72" t="str">
        <f t="shared" si="55"/>
        <v/>
      </c>
      <c r="K298" s="72" t="str">
        <f t="shared" si="56"/>
        <v/>
      </c>
      <c r="L298" s="72" t="str">
        <f t="shared" si="63"/>
        <v/>
      </c>
      <c r="M298" s="72" t="str">
        <f t="shared" si="64"/>
        <v/>
      </c>
      <c r="N298" s="72" t="str">
        <f t="shared" si="65"/>
        <v/>
      </c>
      <c r="O298" s="72" t="str">
        <f t="shared" si="57"/>
        <v/>
      </c>
      <c r="P298" s="72" t="str">
        <f t="shared" si="58"/>
        <v/>
      </c>
      <c r="Q298" s="57"/>
      <c r="R298" s="58" t="str">
        <f t="shared" si="59"/>
        <v/>
      </c>
      <c r="S298" s="59" t="s">
        <v>69</v>
      </c>
      <c r="T298" s="60"/>
      <c r="AC298" s="5">
        <v>1</v>
      </c>
    </row>
    <row r="299" spans="2:29" ht="21" customHeight="1" x14ac:dyDescent="0.25">
      <c r="B299" s="8"/>
      <c r="C299" s="54">
        <v>271</v>
      </c>
      <c r="D299" s="55" t="str">
        <f t="shared" si="66"/>
        <v/>
      </c>
      <c r="E299" s="61"/>
      <c r="F299" s="71" t="str" cm="1">
        <f t="array" ref="F299">IF(M299="","",IFERROR(_xlfn.TEXTJOIN(" • ",TRUE,_xlfn.UNIQUE(_xlfn._xlws.FILTER("⚠ "&amp;$T$30:$T$490,($R$30:$R$490&lt;&gt;"")*ISNUMBER(SEARCH(" "&amp;$R$30:$R$490&amp;" "," "&amp;M299&amp;" "))))),""))</f>
        <v/>
      </c>
      <c r="G299" s="72" t="str">
        <f t="shared" si="60"/>
        <v/>
      </c>
      <c r="H299" s="72" t="str">
        <f t="shared" si="61"/>
        <v/>
      </c>
      <c r="I299" s="72" t="str">
        <f t="shared" si="62"/>
        <v/>
      </c>
      <c r="J299" s="72" t="str">
        <f t="shared" si="55"/>
        <v/>
      </c>
      <c r="K299" s="72" t="str">
        <f t="shared" si="56"/>
        <v/>
      </c>
      <c r="L299" s="72" t="str">
        <f t="shared" si="63"/>
        <v/>
      </c>
      <c r="M299" s="72" t="str">
        <f t="shared" si="64"/>
        <v/>
      </c>
      <c r="N299" s="72" t="str">
        <f t="shared" si="65"/>
        <v/>
      </c>
      <c r="O299" s="72" t="str">
        <f t="shared" si="57"/>
        <v/>
      </c>
      <c r="P299" s="72" t="str">
        <f t="shared" si="58"/>
        <v/>
      </c>
      <c r="Q299" s="57"/>
      <c r="R299" s="58" t="str">
        <f t="shared" si="59"/>
        <v/>
      </c>
      <c r="S299" s="59" t="s">
        <v>69</v>
      </c>
      <c r="T299" s="60"/>
      <c r="AC299" s="5">
        <v>1</v>
      </c>
    </row>
    <row r="300" spans="2:29" ht="21" customHeight="1" x14ac:dyDescent="0.25">
      <c r="B300" s="8"/>
      <c r="C300" s="54">
        <v>272</v>
      </c>
      <c r="D300" s="55" t="str">
        <f t="shared" si="66"/>
        <v/>
      </c>
      <c r="E300" s="61"/>
      <c r="F300" s="71" t="str" cm="1">
        <f t="array" ref="F300">IF(M300="","",IFERROR(_xlfn.TEXTJOIN(" • ",TRUE,_xlfn.UNIQUE(_xlfn._xlws.FILTER("⚠ "&amp;$T$30:$T$490,($R$30:$R$490&lt;&gt;"")*ISNUMBER(SEARCH(" "&amp;$R$30:$R$490&amp;" "," "&amp;M300&amp;" "))))),""))</f>
        <v/>
      </c>
      <c r="G300" s="72" t="str">
        <f t="shared" si="60"/>
        <v/>
      </c>
      <c r="H300" s="72" t="str">
        <f t="shared" si="61"/>
        <v/>
      </c>
      <c r="I300" s="72" t="str">
        <f t="shared" si="62"/>
        <v/>
      </c>
      <c r="J300" s="72" t="str">
        <f t="shared" si="55"/>
        <v/>
      </c>
      <c r="K300" s="72" t="str">
        <f t="shared" si="56"/>
        <v/>
      </c>
      <c r="L300" s="72" t="str">
        <f t="shared" si="63"/>
        <v/>
      </c>
      <c r="M300" s="72" t="str">
        <f t="shared" si="64"/>
        <v/>
      </c>
      <c r="N300" s="72" t="str">
        <f t="shared" si="65"/>
        <v/>
      </c>
      <c r="O300" s="72" t="str">
        <f t="shared" si="57"/>
        <v/>
      </c>
      <c r="P300" s="72" t="str">
        <f t="shared" si="58"/>
        <v/>
      </c>
      <c r="Q300" s="57"/>
      <c r="R300" s="58" t="str">
        <f t="shared" si="59"/>
        <v/>
      </c>
      <c r="S300" s="59" t="s">
        <v>69</v>
      </c>
      <c r="T300" s="60"/>
      <c r="AC300" s="5">
        <v>1</v>
      </c>
    </row>
    <row r="301" spans="2:29" ht="21" customHeight="1" x14ac:dyDescent="0.25">
      <c r="B301" s="8"/>
      <c r="C301" s="54">
        <v>273</v>
      </c>
      <c r="D301" s="55" t="str">
        <f t="shared" si="66"/>
        <v/>
      </c>
      <c r="E301" s="61"/>
      <c r="F301" s="71" t="str" cm="1">
        <f t="array" ref="F301">IF(M301="","",IFERROR(_xlfn.TEXTJOIN(" • ",TRUE,_xlfn.UNIQUE(_xlfn._xlws.FILTER("⚠ "&amp;$T$30:$T$490,($R$30:$R$490&lt;&gt;"")*ISNUMBER(SEARCH(" "&amp;$R$30:$R$490&amp;" "," "&amp;M301&amp;" "))))),""))</f>
        <v/>
      </c>
      <c r="G301" s="72" t="str">
        <f t="shared" si="60"/>
        <v/>
      </c>
      <c r="H301" s="72" t="str">
        <f t="shared" si="61"/>
        <v/>
      </c>
      <c r="I301" s="72" t="str">
        <f t="shared" si="62"/>
        <v/>
      </c>
      <c r="J301" s="72" t="str">
        <f t="shared" si="55"/>
        <v/>
      </c>
      <c r="K301" s="72" t="str">
        <f t="shared" si="56"/>
        <v/>
      </c>
      <c r="L301" s="72" t="str">
        <f t="shared" si="63"/>
        <v/>
      </c>
      <c r="M301" s="72" t="str">
        <f t="shared" si="64"/>
        <v/>
      </c>
      <c r="N301" s="72" t="str">
        <f t="shared" si="65"/>
        <v/>
      </c>
      <c r="O301" s="72" t="str">
        <f t="shared" si="57"/>
        <v/>
      </c>
      <c r="P301" s="72" t="str">
        <f t="shared" si="58"/>
        <v/>
      </c>
      <c r="Q301" s="57"/>
      <c r="R301" s="58" t="str">
        <f t="shared" si="59"/>
        <v/>
      </c>
      <c r="S301" s="59" t="s">
        <v>69</v>
      </c>
      <c r="T301" s="60"/>
      <c r="AC301" s="5">
        <v>1</v>
      </c>
    </row>
    <row r="302" spans="2:29" ht="21" customHeight="1" x14ac:dyDescent="0.25">
      <c r="B302" s="8"/>
      <c r="C302" s="54">
        <v>274</v>
      </c>
      <c r="D302" s="55" t="str">
        <f t="shared" si="66"/>
        <v/>
      </c>
      <c r="E302" s="61"/>
      <c r="F302" s="71" t="str" cm="1">
        <f t="array" ref="F302">IF(M302="","",IFERROR(_xlfn.TEXTJOIN(" • ",TRUE,_xlfn.UNIQUE(_xlfn._xlws.FILTER("⚠ "&amp;$T$30:$T$490,($R$30:$R$490&lt;&gt;"")*ISNUMBER(SEARCH(" "&amp;$R$30:$R$490&amp;" "," "&amp;M302&amp;" "))))),""))</f>
        <v/>
      </c>
      <c r="G302" s="72" t="str">
        <f t="shared" si="60"/>
        <v/>
      </c>
      <c r="H302" s="72" t="str">
        <f t="shared" si="61"/>
        <v/>
      </c>
      <c r="I302" s="72" t="str">
        <f t="shared" si="62"/>
        <v/>
      </c>
      <c r="J302" s="72" t="str">
        <f t="shared" si="55"/>
        <v/>
      </c>
      <c r="K302" s="72" t="str">
        <f t="shared" si="56"/>
        <v/>
      </c>
      <c r="L302" s="72" t="str">
        <f t="shared" si="63"/>
        <v/>
      </c>
      <c r="M302" s="72" t="str">
        <f t="shared" si="64"/>
        <v/>
      </c>
      <c r="N302" s="72" t="str">
        <f t="shared" si="65"/>
        <v/>
      </c>
      <c r="O302" s="72" t="str">
        <f t="shared" si="57"/>
        <v/>
      </c>
      <c r="P302" s="72" t="str">
        <f t="shared" si="58"/>
        <v/>
      </c>
      <c r="Q302" s="57"/>
      <c r="R302" s="58" t="str">
        <f t="shared" si="59"/>
        <v/>
      </c>
      <c r="S302" s="59" t="s">
        <v>69</v>
      </c>
      <c r="T302" s="60"/>
      <c r="AC302" s="5">
        <v>1</v>
      </c>
    </row>
    <row r="303" spans="2:29" ht="21" customHeight="1" x14ac:dyDescent="0.25">
      <c r="B303" s="8"/>
      <c r="C303" s="54">
        <v>275</v>
      </c>
      <c r="D303" s="55" t="str">
        <f t="shared" si="66"/>
        <v/>
      </c>
      <c r="E303" s="61"/>
      <c r="F303" s="71" t="str" cm="1">
        <f t="array" ref="F303">IF(M303="","",IFERROR(_xlfn.TEXTJOIN(" • ",TRUE,_xlfn.UNIQUE(_xlfn._xlws.FILTER("⚠ "&amp;$T$30:$T$490,($R$30:$R$490&lt;&gt;"")*ISNUMBER(SEARCH(" "&amp;$R$30:$R$490&amp;" "," "&amp;M303&amp;" "))))),""))</f>
        <v/>
      </c>
      <c r="G303" s="72" t="str">
        <f t="shared" si="60"/>
        <v/>
      </c>
      <c r="H303" s="72" t="str">
        <f t="shared" si="61"/>
        <v/>
      </c>
      <c r="I303" s="72" t="str">
        <f t="shared" si="62"/>
        <v/>
      </c>
      <c r="J303" s="72" t="str">
        <f t="shared" si="55"/>
        <v/>
      </c>
      <c r="K303" s="72" t="str">
        <f t="shared" si="56"/>
        <v/>
      </c>
      <c r="L303" s="72" t="str">
        <f t="shared" si="63"/>
        <v/>
      </c>
      <c r="M303" s="72" t="str">
        <f t="shared" si="64"/>
        <v/>
      </c>
      <c r="N303" s="72" t="str">
        <f t="shared" si="65"/>
        <v/>
      </c>
      <c r="O303" s="72" t="str">
        <f t="shared" si="57"/>
        <v/>
      </c>
      <c r="P303" s="72" t="str">
        <f t="shared" si="58"/>
        <v/>
      </c>
      <c r="Q303" s="57"/>
      <c r="R303" s="58" t="str">
        <f t="shared" si="59"/>
        <v/>
      </c>
      <c r="S303" s="59" t="s">
        <v>69</v>
      </c>
      <c r="T303" s="60"/>
      <c r="AC303" s="5">
        <v>1</v>
      </c>
    </row>
    <row r="304" spans="2:29" ht="21" customHeight="1" x14ac:dyDescent="0.25">
      <c r="B304" s="8"/>
      <c r="C304" s="54">
        <v>276</v>
      </c>
      <c r="D304" s="55" t="str">
        <f t="shared" si="66"/>
        <v/>
      </c>
      <c r="E304" s="61"/>
      <c r="F304" s="71" t="str" cm="1">
        <f t="array" ref="F304">IF(M304="","",IFERROR(_xlfn.TEXTJOIN(" • ",TRUE,_xlfn.UNIQUE(_xlfn._xlws.FILTER("⚠ "&amp;$T$30:$T$490,($R$30:$R$490&lt;&gt;"")*ISNUMBER(SEARCH(" "&amp;$R$30:$R$490&amp;" "," "&amp;M304&amp;" "))))),""))</f>
        <v/>
      </c>
      <c r="G304" s="72" t="str">
        <f t="shared" si="60"/>
        <v/>
      </c>
      <c r="H304" s="72" t="str">
        <f t="shared" si="61"/>
        <v/>
      </c>
      <c r="I304" s="72" t="str">
        <f t="shared" si="62"/>
        <v/>
      </c>
      <c r="J304" s="72" t="str">
        <f t="shared" si="55"/>
        <v/>
      </c>
      <c r="K304" s="72" t="str">
        <f t="shared" si="56"/>
        <v/>
      </c>
      <c r="L304" s="72" t="str">
        <f t="shared" si="63"/>
        <v/>
      </c>
      <c r="M304" s="72" t="str">
        <f t="shared" si="64"/>
        <v/>
      </c>
      <c r="N304" s="72" t="str">
        <f t="shared" si="65"/>
        <v/>
      </c>
      <c r="O304" s="72" t="str">
        <f t="shared" si="57"/>
        <v/>
      </c>
      <c r="P304" s="72" t="str">
        <f t="shared" si="58"/>
        <v/>
      </c>
      <c r="Q304" s="57"/>
      <c r="R304" s="58" t="str">
        <f t="shared" si="59"/>
        <v/>
      </c>
      <c r="S304" s="59" t="s">
        <v>69</v>
      </c>
      <c r="T304" s="60"/>
      <c r="AC304" s="5">
        <v>1</v>
      </c>
    </row>
    <row r="305" spans="2:29" ht="21" customHeight="1" x14ac:dyDescent="0.25">
      <c r="B305" s="8"/>
      <c r="C305" s="54">
        <v>277</v>
      </c>
      <c r="D305" s="55" t="str">
        <f t="shared" si="66"/>
        <v/>
      </c>
      <c r="E305" s="61"/>
      <c r="F305" s="71" t="str" cm="1">
        <f t="array" ref="F305">IF(M305="","",IFERROR(_xlfn.TEXTJOIN(" • ",TRUE,_xlfn.UNIQUE(_xlfn._xlws.FILTER("⚠ "&amp;$T$30:$T$490,($R$30:$R$490&lt;&gt;"")*ISNUMBER(SEARCH(" "&amp;$R$30:$R$490&amp;" "," "&amp;M305&amp;" "))))),""))</f>
        <v/>
      </c>
      <c r="G305" s="72" t="str">
        <f t="shared" si="60"/>
        <v/>
      </c>
      <c r="H305" s="72" t="str">
        <f t="shared" si="61"/>
        <v/>
      </c>
      <c r="I305" s="72" t="str">
        <f t="shared" si="62"/>
        <v/>
      </c>
      <c r="J305" s="72" t="str">
        <f t="shared" si="55"/>
        <v/>
      </c>
      <c r="K305" s="72" t="str">
        <f t="shared" si="56"/>
        <v/>
      </c>
      <c r="L305" s="72" t="str">
        <f t="shared" si="63"/>
        <v/>
      </c>
      <c r="M305" s="72" t="str">
        <f t="shared" si="64"/>
        <v/>
      </c>
      <c r="N305" s="72" t="str">
        <f t="shared" si="65"/>
        <v/>
      </c>
      <c r="O305" s="72" t="str">
        <f t="shared" si="57"/>
        <v/>
      </c>
      <c r="P305" s="72" t="str">
        <f t="shared" si="58"/>
        <v/>
      </c>
      <c r="Q305" s="57"/>
      <c r="R305" s="58" t="str">
        <f t="shared" si="59"/>
        <v/>
      </c>
      <c r="S305" s="59" t="s">
        <v>69</v>
      </c>
      <c r="T305" s="60"/>
      <c r="AC305" s="5">
        <v>1</v>
      </c>
    </row>
    <row r="306" spans="2:29" ht="21" customHeight="1" x14ac:dyDescent="0.25">
      <c r="B306" s="8"/>
      <c r="C306" s="54">
        <v>278</v>
      </c>
      <c r="D306" s="55" t="str">
        <f t="shared" si="66"/>
        <v/>
      </c>
      <c r="E306" s="61"/>
      <c r="F306" s="71" t="str" cm="1">
        <f t="array" ref="F306">IF(M306="","",IFERROR(_xlfn.TEXTJOIN(" • ",TRUE,_xlfn.UNIQUE(_xlfn._xlws.FILTER("⚠ "&amp;$T$30:$T$490,($R$30:$R$490&lt;&gt;"")*ISNUMBER(SEARCH(" "&amp;$R$30:$R$490&amp;" "," "&amp;M306&amp;" "))))),""))</f>
        <v/>
      </c>
      <c r="G306" s="72" t="str">
        <f t="shared" si="60"/>
        <v/>
      </c>
      <c r="H306" s="72" t="str">
        <f t="shared" si="61"/>
        <v/>
      </c>
      <c r="I306" s="72" t="str">
        <f t="shared" si="62"/>
        <v/>
      </c>
      <c r="J306" s="72" t="str">
        <f t="shared" si="55"/>
        <v/>
      </c>
      <c r="K306" s="72" t="str">
        <f t="shared" si="56"/>
        <v/>
      </c>
      <c r="L306" s="72" t="str">
        <f t="shared" si="63"/>
        <v/>
      </c>
      <c r="M306" s="72" t="str">
        <f t="shared" si="64"/>
        <v/>
      </c>
      <c r="N306" s="72" t="str">
        <f t="shared" si="65"/>
        <v/>
      </c>
      <c r="O306" s="72" t="str">
        <f t="shared" si="57"/>
        <v/>
      </c>
      <c r="P306" s="72" t="str">
        <f t="shared" si="58"/>
        <v/>
      </c>
      <c r="Q306" s="57"/>
      <c r="R306" s="58" t="str">
        <f t="shared" si="59"/>
        <v/>
      </c>
      <c r="S306" s="59" t="s">
        <v>69</v>
      </c>
      <c r="T306" s="60"/>
      <c r="AC306" s="5">
        <v>1</v>
      </c>
    </row>
    <row r="307" spans="2:29" ht="21" customHeight="1" x14ac:dyDescent="0.25">
      <c r="B307" s="8"/>
      <c r="C307" s="54">
        <v>279</v>
      </c>
      <c r="D307" s="55" t="str">
        <f t="shared" si="66"/>
        <v/>
      </c>
      <c r="E307" s="61"/>
      <c r="F307" s="71" t="str" cm="1">
        <f t="array" ref="F307">IF(M307="","",IFERROR(_xlfn.TEXTJOIN(" • ",TRUE,_xlfn.UNIQUE(_xlfn._xlws.FILTER("⚠ "&amp;$T$30:$T$490,($R$30:$R$490&lt;&gt;"")*ISNUMBER(SEARCH(" "&amp;$R$30:$R$490&amp;" "," "&amp;M307&amp;" "))))),""))</f>
        <v/>
      </c>
      <c r="G307" s="72" t="str">
        <f t="shared" si="60"/>
        <v/>
      </c>
      <c r="H307" s="72" t="str">
        <f t="shared" si="61"/>
        <v/>
      </c>
      <c r="I307" s="72" t="str">
        <f t="shared" si="62"/>
        <v/>
      </c>
      <c r="J307" s="72" t="str">
        <f t="shared" si="55"/>
        <v/>
      </c>
      <c r="K307" s="72" t="str">
        <f t="shared" si="56"/>
        <v/>
      </c>
      <c r="L307" s="72" t="str">
        <f t="shared" si="63"/>
        <v/>
      </c>
      <c r="M307" s="72" t="str">
        <f t="shared" si="64"/>
        <v/>
      </c>
      <c r="N307" s="72" t="str">
        <f t="shared" si="65"/>
        <v/>
      </c>
      <c r="O307" s="72" t="str">
        <f t="shared" si="57"/>
        <v/>
      </c>
      <c r="P307" s="72" t="str">
        <f t="shared" si="58"/>
        <v/>
      </c>
      <c r="Q307" s="57"/>
      <c r="R307" s="58" t="str">
        <f t="shared" si="59"/>
        <v/>
      </c>
      <c r="S307" s="59" t="s">
        <v>69</v>
      </c>
      <c r="T307" s="60"/>
      <c r="AC307" s="5">
        <v>1</v>
      </c>
    </row>
    <row r="308" spans="2:29" ht="21" customHeight="1" x14ac:dyDescent="0.25">
      <c r="B308" s="8"/>
      <c r="C308" s="54">
        <v>280</v>
      </c>
      <c r="D308" s="55" t="str">
        <f t="shared" si="66"/>
        <v/>
      </c>
      <c r="E308" s="61"/>
      <c r="F308" s="71" t="str" cm="1">
        <f t="array" ref="F308">IF(M308="","",IFERROR(_xlfn.TEXTJOIN(" • ",TRUE,_xlfn.UNIQUE(_xlfn._xlws.FILTER("⚠ "&amp;$T$30:$T$490,($R$30:$R$490&lt;&gt;"")*ISNUMBER(SEARCH(" "&amp;$R$30:$R$490&amp;" "," "&amp;M308&amp;" "))))),""))</f>
        <v/>
      </c>
      <c r="G308" s="72" t="str">
        <f t="shared" si="60"/>
        <v/>
      </c>
      <c r="H308" s="72" t="str">
        <f t="shared" si="61"/>
        <v/>
      </c>
      <c r="I308" s="72" t="str">
        <f t="shared" si="62"/>
        <v/>
      </c>
      <c r="J308" s="72" t="str">
        <f t="shared" si="55"/>
        <v/>
      </c>
      <c r="K308" s="72" t="str">
        <f t="shared" si="56"/>
        <v/>
      </c>
      <c r="L308" s="72" t="str">
        <f t="shared" si="63"/>
        <v/>
      </c>
      <c r="M308" s="72" t="str">
        <f t="shared" si="64"/>
        <v/>
      </c>
      <c r="N308" s="72" t="str">
        <f t="shared" si="65"/>
        <v/>
      </c>
      <c r="O308" s="72" t="str">
        <f t="shared" si="57"/>
        <v/>
      </c>
      <c r="P308" s="72" t="str">
        <f t="shared" si="58"/>
        <v/>
      </c>
      <c r="Q308" s="57"/>
      <c r="R308" s="58" t="str">
        <f t="shared" si="59"/>
        <v/>
      </c>
      <c r="S308" s="59" t="s">
        <v>69</v>
      </c>
      <c r="T308" s="60"/>
      <c r="AC308" s="5">
        <v>1</v>
      </c>
    </row>
    <row r="309" spans="2:29" ht="21" customHeight="1" x14ac:dyDescent="0.25">
      <c r="B309" s="8"/>
      <c r="C309" s="54">
        <v>281</v>
      </c>
      <c r="D309" s="55" t="str">
        <f t="shared" si="66"/>
        <v/>
      </c>
      <c r="E309" s="61"/>
      <c r="F309" s="71" t="str" cm="1">
        <f t="array" ref="F309">IF(M309="","",IFERROR(_xlfn.TEXTJOIN(" • ",TRUE,_xlfn.UNIQUE(_xlfn._xlws.FILTER("⚠ "&amp;$T$30:$T$490,($R$30:$R$490&lt;&gt;"")*ISNUMBER(SEARCH(" "&amp;$R$30:$R$490&amp;" "," "&amp;M309&amp;" "))))),""))</f>
        <v/>
      </c>
      <c r="G309" s="72" t="str">
        <f t="shared" si="60"/>
        <v/>
      </c>
      <c r="H309" s="72" t="str">
        <f t="shared" si="61"/>
        <v/>
      </c>
      <c r="I309" s="72" t="str">
        <f t="shared" si="62"/>
        <v/>
      </c>
      <c r="J309" s="72" t="str">
        <f t="shared" si="55"/>
        <v/>
      </c>
      <c r="K309" s="72" t="str">
        <f t="shared" si="56"/>
        <v/>
      </c>
      <c r="L309" s="72" t="str">
        <f t="shared" si="63"/>
        <v/>
      </c>
      <c r="M309" s="72" t="str">
        <f t="shared" si="64"/>
        <v/>
      </c>
      <c r="N309" s="72" t="str">
        <f t="shared" si="65"/>
        <v/>
      </c>
      <c r="O309" s="72" t="str">
        <f t="shared" si="57"/>
        <v/>
      </c>
      <c r="P309" s="72" t="str">
        <f t="shared" si="58"/>
        <v/>
      </c>
      <c r="Q309" s="57"/>
      <c r="R309" s="58" t="str">
        <f t="shared" si="59"/>
        <v/>
      </c>
      <c r="S309" s="59" t="s">
        <v>69</v>
      </c>
      <c r="T309" s="60"/>
      <c r="AC309" s="5">
        <v>1</v>
      </c>
    </row>
    <row r="310" spans="2:29" ht="21" customHeight="1" x14ac:dyDescent="0.25">
      <c r="B310" s="8"/>
      <c r="C310" s="54">
        <v>282</v>
      </c>
      <c r="D310" s="55" t="str">
        <f t="shared" si="66"/>
        <v/>
      </c>
      <c r="E310" s="61"/>
      <c r="F310" s="71" t="str" cm="1">
        <f t="array" ref="F310">IF(M310="","",IFERROR(_xlfn.TEXTJOIN(" • ",TRUE,_xlfn.UNIQUE(_xlfn._xlws.FILTER("⚠ "&amp;$T$30:$T$490,($R$30:$R$490&lt;&gt;"")*ISNUMBER(SEARCH(" "&amp;$R$30:$R$490&amp;" "," "&amp;M310&amp;" "))))),""))</f>
        <v/>
      </c>
      <c r="G310" s="72" t="str">
        <f t="shared" si="60"/>
        <v/>
      </c>
      <c r="H310" s="72" t="str">
        <f t="shared" si="61"/>
        <v/>
      </c>
      <c r="I310" s="72" t="str">
        <f t="shared" si="62"/>
        <v/>
      </c>
      <c r="J310" s="72" t="str">
        <f t="shared" si="55"/>
        <v/>
      </c>
      <c r="K310" s="72" t="str">
        <f t="shared" si="56"/>
        <v/>
      </c>
      <c r="L310" s="72" t="str">
        <f t="shared" si="63"/>
        <v/>
      </c>
      <c r="M310" s="72" t="str">
        <f t="shared" si="64"/>
        <v/>
      </c>
      <c r="N310" s="72" t="str">
        <f t="shared" si="65"/>
        <v/>
      </c>
      <c r="O310" s="72" t="str">
        <f t="shared" si="57"/>
        <v/>
      </c>
      <c r="P310" s="72" t="str">
        <f t="shared" si="58"/>
        <v/>
      </c>
      <c r="Q310" s="57"/>
      <c r="R310" s="58" t="str">
        <f t="shared" si="59"/>
        <v/>
      </c>
      <c r="S310" s="59" t="s">
        <v>69</v>
      </c>
      <c r="T310" s="60"/>
      <c r="AC310" s="5">
        <v>1</v>
      </c>
    </row>
    <row r="311" spans="2:29" ht="21" customHeight="1" x14ac:dyDescent="0.25">
      <c r="B311" s="8"/>
      <c r="C311" s="54">
        <v>283</v>
      </c>
      <c r="D311" s="55" t="str">
        <f t="shared" si="66"/>
        <v/>
      </c>
      <c r="E311" s="61"/>
      <c r="F311" s="71" t="str" cm="1">
        <f t="array" ref="F311">IF(M311="","",IFERROR(_xlfn.TEXTJOIN(" • ",TRUE,_xlfn.UNIQUE(_xlfn._xlws.FILTER("⚠ "&amp;$T$30:$T$490,($R$30:$R$490&lt;&gt;"")*ISNUMBER(SEARCH(" "&amp;$R$30:$R$490&amp;" "," "&amp;M311&amp;" "))))),""))</f>
        <v/>
      </c>
      <c r="G311" s="72" t="str">
        <f t="shared" si="60"/>
        <v/>
      </c>
      <c r="H311" s="72" t="str">
        <f t="shared" si="61"/>
        <v/>
      </c>
      <c r="I311" s="72" t="str">
        <f t="shared" si="62"/>
        <v/>
      </c>
      <c r="J311" s="72" t="str">
        <f t="shared" si="55"/>
        <v/>
      </c>
      <c r="K311" s="72" t="str">
        <f t="shared" si="56"/>
        <v/>
      </c>
      <c r="L311" s="72" t="str">
        <f t="shared" si="63"/>
        <v/>
      </c>
      <c r="M311" s="72" t="str">
        <f t="shared" si="64"/>
        <v/>
      </c>
      <c r="N311" s="72" t="str">
        <f t="shared" si="65"/>
        <v/>
      </c>
      <c r="O311" s="72" t="str">
        <f t="shared" si="57"/>
        <v/>
      </c>
      <c r="P311" s="72" t="str">
        <f t="shared" si="58"/>
        <v/>
      </c>
      <c r="Q311" s="57"/>
      <c r="R311" s="58" t="str">
        <f t="shared" si="59"/>
        <v/>
      </c>
      <c r="S311" s="59" t="s">
        <v>69</v>
      </c>
      <c r="T311" s="60"/>
      <c r="AC311" s="5">
        <v>1</v>
      </c>
    </row>
    <row r="312" spans="2:29" ht="21" customHeight="1" x14ac:dyDescent="0.25">
      <c r="B312" s="8"/>
      <c r="C312" s="54">
        <v>284</v>
      </c>
      <c r="D312" s="55" t="str">
        <f t="shared" si="66"/>
        <v/>
      </c>
      <c r="E312" s="61"/>
      <c r="F312" s="71" t="str" cm="1">
        <f t="array" ref="F312">IF(M312="","",IFERROR(_xlfn.TEXTJOIN(" • ",TRUE,_xlfn.UNIQUE(_xlfn._xlws.FILTER("⚠ "&amp;$T$30:$T$490,($R$30:$R$490&lt;&gt;"")*ISNUMBER(SEARCH(" "&amp;$R$30:$R$490&amp;" "," "&amp;M312&amp;" "))))),""))</f>
        <v/>
      </c>
      <c r="G312" s="72" t="str">
        <f t="shared" si="60"/>
        <v/>
      </c>
      <c r="H312" s="72" t="str">
        <f t="shared" si="61"/>
        <v/>
      </c>
      <c r="I312" s="72" t="str">
        <f t="shared" si="62"/>
        <v/>
      </c>
      <c r="J312" s="72" t="str">
        <f t="shared" si="55"/>
        <v/>
      </c>
      <c r="K312" s="72" t="str">
        <f t="shared" si="56"/>
        <v/>
      </c>
      <c r="L312" s="72" t="str">
        <f t="shared" si="63"/>
        <v/>
      </c>
      <c r="M312" s="72" t="str">
        <f t="shared" si="64"/>
        <v/>
      </c>
      <c r="N312" s="72" t="str">
        <f t="shared" si="65"/>
        <v/>
      </c>
      <c r="O312" s="72" t="str">
        <f t="shared" si="57"/>
        <v/>
      </c>
      <c r="P312" s="72" t="str">
        <f t="shared" si="58"/>
        <v/>
      </c>
      <c r="Q312" s="57"/>
      <c r="R312" s="58" t="str">
        <f t="shared" si="59"/>
        <v/>
      </c>
      <c r="S312" s="59" t="s">
        <v>69</v>
      </c>
      <c r="T312" s="60"/>
      <c r="AC312" s="5">
        <v>1</v>
      </c>
    </row>
    <row r="313" spans="2:29" ht="21" customHeight="1" x14ac:dyDescent="0.25">
      <c r="B313" s="8"/>
      <c r="C313" s="54">
        <v>285</v>
      </c>
      <c r="D313" s="55" t="str">
        <f t="shared" si="66"/>
        <v/>
      </c>
      <c r="E313" s="61"/>
      <c r="F313" s="71" t="str" cm="1">
        <f t="array" ref="F313">IF(M313="","",IFERROR(_xlfn.TEXTJOIN(" • ",TRUE,_xlfn.UNIQUE(_xlfn._xlws.FILTER("⚠ "&amp;$T$30:$T$490,($R$30:$R$490&lt;&gt;"")*ISNUMBER(SEARCH(" "&amp;$R$30:$R$490&amp;" "," "&amp;M313&amp;" "))))),""))</f>
        <v/>
      </c>
      <c r="G313" s="72" t="str">
        <f t="shared" si="60"/>
        <v/>
      </c>
      <c r="H313" s="72" t="str">
        <f t="shared" si="61"/>
        <v/>
      </c>
      <c r="I313" s="72" t="str">
        <f t="shared" si="62"/>
        <v/>
      </c>
      <c r="J313" s="72" t="str">
        <f t="shared" si="55"/>
        <v/>
      </c>
      <c r="K313" s="72" t="str">
        <f t="shared" si="56"/>
        <v/>
      </c>
      <c r="L313" s="72" t="str">
        <f t="shared" si="63"/>
        <v/>
      </c>
      <c r="M313" s="72" t="str">
        <f t="shared" si="64"/>
        <v/>
      </c>
      <c r="N313" s="72" t="str">
        <f t="shared" si="65"/>
        <v/>
      </c>
      <c r="O313" s="72" t="str">
        <f t="shared" si="57"/>
        <v/>
      </c>
      <c r="P313" s="72" t="str">
        <f t="shared" si="58"/>
        <v/>
      </c>
      <c r="Q313" s="57"/>
      <c r="R313" s="58" t="str">
        <f t="shared" si="59"/>
        <v/>
      </c>
      <c r="S313" s="59" t="s">
        <v>69</v>
      </c>
      <c r="T313" s="60"/>
      <c r="AC313" s="5">
        <v>1</v>
      </c>
    </row>
    <row r="314" spans="2:29" ht="21" customHeight="1" x14ac:dyDescent="0.25">
      <c r="B314" s="8"/>
      <c r="C314" s="54">
        <v>286</v>
      </c>
      <c r="D314" s="55" t="str">
        <f t="shared" si="66"/>
        <v/>
      </c>
      <c r="E314" s="61"/>
      <c r="F314" s="71" t="str" cm="1">
        <f t="array" ref="F314">IF(M314="","",IFERROR(_xlfn.TEXTJOIN(" • ",TRUE,_xlfn.UNIQUE(_xlfn._xlws.FILTER("⚠ "&amp;$T$30:$T$490,($R$30:$R$490&lt;&gt;"")*ISNUMBER(SEARCH(" "&amp;$R$30:$R$490&amp;" "," "&amp;M314&amp;" "))))),""))</f>
        <v/>
      </c>
      <c r="G314" s="72" t="str">
        <f t="shared" si="60"/>
        <v/>
      </c>
      <c r="H314" s="72" t="str">
        <f t="shared" si="61"/>
        <v/>
      </c>
      <c r="I314" s="72" t="str">
        <f t="shared" si="62"/>
        <v/>
      </c>
      <c r="J314" s="72" t="str">
        <f t="shared" si="55"/>
        <v/>
      </c>
      <c r="K314" s="72" t="str">
        <f t="shared" si="56"/>
        <v/>
      </c>
      <c r="L314" s="72" t="str">
        <f t="shared" si="63"/>
        <v/>
      </c>
      <c r="M314" s="72" t="str">
        <f t="shared" si="64"/>
        <v/>
      </c>
      <c r="N314" s="72" t="str">
        <f t="shared" si="65"/>
        <v/>
      </c>
      <c r="O314" s="72" t="str">
        <f t="shared" si="57"/>
        <v/>
      </c>
      <c r="P314" s="72" t="str">
        <f t="shared" si="58"/>
        <v/>
      </c>
      <c r="Q314" s="57"/>
      <c r="R314" s="58" t="str">
        <f t="shared" si="59"/>
        <v/>
      </c>
      <c r="S314" s="59" t="s">
        <v>69</v>
      </c>
      <c r="T314" s="60"/>
      <c r="AC314" s="5">
        <v>1</v>
      </c>
    </row>
    <row r="315" spans="2:29" ht="21" customHeight="1" x14ac:dyDescent="0.25">
      <c r="B315" s="8"/>
      <c r="C315" s="54">
        <v>287</v>
      </c>
      <c r="D315" s="55" t="str">
        <f t="shared" si="66"/>
        <v/>
      </c>
      <c r="E315" s="61"/>
      <c r="F315" s="71" t="str" cm="1">
        <f t="array" ref="F315">IF(M315="","",IFERROR(_xlfn.TEXTJOIN(" • ",TRUE,_xlfn.UNIQUE(_xlfn._xlws.FILTER("⚠ "&amp;$T$30:$T$490,($R$30:$R$490&lt;&gt;"")*ISNUMBER(SEARCH(" "&amp;$R$30:$R$490&amp;" "," "&amp;M315&amp;" "))))),""))</f>
        <v/>
      </c>
      <c r="G315" s="72" t="str">
        <f t="shared" si="60"/>
        <v/>
      </c>
      <c r="H315" s="72" t="str">
        <f t="shared" si="61"/>
        <v/>
      </c>
      <c r="I315" s="72" t="str">
        <f t="shared" si="62"/>
        <v/>
      </c>
      <c r="J315" s="72" t="str">
        <f t="shared" si="55"/>
        <v/>
      </c>
      <c r="K315" s="72" t="str">
        <f t="shared" si="56"/>
        <v/>
      </c>
      <c r="L315" s="72" t="str">
        <f t="shared" si="63"/>
        <v/>
      </c>
      <c r="M315" s="72" t="str">
        <f t="shared" si="64"/>
        <v/>
      </c>
      <c r="N315" s="72" t="str">
        <f t="shared" si="65"/>
        <v/>
      </c>
      <c r="O315" s="72" t="str">
        <f t="shared" si="57"/>
        <v/>
      </c>
      <c r="P315" s="72" t="str">
        <f t="shared" si="58"/>
        <v/>
      </c>
      <c r="Q315" s="57"/>
      <c r="R315" s="58" t="str">
        <f t="shared" si="59"/>
        <v/>
      </c>
      <c r="S315" s="59" t="s">
        <v>69</v>
      </c>
      <c r="T315" s="60"/>
      <c r="AC315" s="5">
        <v>1</v>
      </c>
    </row>
    <row r="316" spans="2:29" ht="21" customHeight="1" x14ac:dyDescent="0.25">
      <c r="B316" s="8"/>
      <c r="C316" s="54">
        <v>288</v>
      </c>
      <c r="D316" s="55" t="str">
        <f t="shared" si="66"/>
        <v/>
      </c>
      <c r="E316" s="61"/>
      <c r="F316" s="71" t="str" cm="1">
        <f t="array" ref="F316">IF(M316="","",IFERROR(_xlfn.TEXTJOIN(" • ",TRUE,_xlfn.UNIQUE(_xlfn._xlws.FILTER("⚠ "&amp;$T$30:$T$490,($R$30:$R$490&lt;&gt;"")*ISNUMBER(SEARCH(" "&amp;$R$30:$R$490&amp;" "," "&amp;M316&amp;" "))))),""))</f>
        <v/>
      </c>
      <c r="G316" s="72" t="str">
        <f t="shared" si="60"/>
        <v/>
      </c>
      <c r="H316" s="72" t="str">
        <f t="shared" si="61"/>
        <v/>
      </c>
      <c r="I316" s="72" t="str">
        <f t="shared" si="62"/>
        <v/>
      </c>
      <c r="J316" s="72" t="str">
        <f t="shared" si="55"/>
        <v/>
      </c>
      <c r="K316" s="72" t="str">
        <f t="shared" si="56"/>
        <v/>
      </c>
      <c r="L316" s="72" t="str">
        <f t="shared" si="63"/>
        <v/>
      </c>
      <c r="M316" s="72" t="str">
        <f t="shared" si="64"/>
        <v/>
      </c>
      <c r="N316" s="72" t="str">
        <f t="shared" si="65"/>
        <v/>
      </c>
      <c r="O316" s="72" t="str">
        <f t="shared" si="57"/>
        <v/>
      </c>
      <c r="P316" s="72" t="str">
        <f t="shared" si="58"/>
        <v/>
      </c>
      <c r="Q316" s="57"/>
      <c r="R316" s="58" t="str">
        <f t="shared" si="59"/>
        <v/>
      </c>
      <c r="S316" s="59" t="s">
        <v>69</v>
      </c>
      <c r="T316" s="60"/>
      <c r="AC316" s="5">
        <v>1</v>
      </c>
    </row>
    <row r="317" spans="2:29" ht="21" customHeight="1" x14ac:dyDescent="0.25">
      <c r="B317" s="8"/>
      <c r="C317" s="54">
        <v>289</v>
      </c>
      <c r="D317" s="55" t="str">
        <f t="shared" si="66"/>
        <v/>
      </c>
      <c r="E317" s="61"/>
      <c r="F317" s="71" t="str" cm="1">
        <f t="array" ref="F317">IF(M317="","",IFERROR(_xlfn.TEXTJOIN(" • ",TRUE,_xlfn.UNIQUE(_xlfn._xlws.FILTER("⚠ "&amp;$T$30:$T$490,($R$30:$R$490&lt;&gt;"")*ISNUMBER(SEARCH(" "&amp;$R$30:$R$490&amp;" "," "&amp;M317&amp;" "))))),""))</f>
        <v/>
      </c>
      <c r="G317" s="72" t="str">
        <f t="shared" si="60"/>
        <v/>
      </c>
      <c r="H317" s="72" t="str">
        <f t="shared" si="61"/>
        <v/>
      </c>
      <c r="I317" s="72" t="str">
        <f t="shared" si="62"/>
        <v/>
      </c>
      <c r="J317" s="72" t="str">
        <f t="shared" si="55"/>
        <v/>
      </c>
      <c r="K317" s="72" t="str">
        <f t="shared" si="56"/>
        <v/>
      </c>
      <c r="L317" s="72" t="str">
        <f t="shared" si="63"/>
        <v/>
      </c>
      <c r="M317" s="72" t="str">
        <f t="shared" si="64"/>
        <v/>
      </c>
      <c r="N317" s="72" t="str">
        <f t="shared" si="65"/>
        <v/>
      </c>
      <c r="O317" s="72" t="str">
        <f t="shared" si="57"/>
        <v/>
      </c>
      <c r="P317" s="72" t="str">
        <f t="shared" si="58"/>
        <v/>
      </c>
      <c r="Q317" s="57"/>
      <c r="R317" s="58" t="str">
        <f t="shared" si="59"/>
        <v/>
      </c>
      <c r="S317" s="59" t="s">
        <v>69</v>
      </c>
      <c r="T317" s="60"/>
      <c r="AC317" s="5">
        <v>1</v>
      </c>
    </row>
    <row r="318" spans="2:29" ht="21" customHeight="1" x14ac:dyDescent="0.25">
      <c r="B318" s="8"/>
      <c r="C318" s="54">
        <v>290</v>
      </c>
      <c r="D318" s="55" t="str">
        <f t="shared" si="66"/>
        <v/>
      </c>
      <c r="E318" s="61"/>
      <c r="F318" s="71" t="str" cm="1">
        <f t="array" ref="F318">IF(M318="","",IFERROR(_xlfn.TEXTJOIN(" • ",TRUE,_xlfn.UNIQUE(_xlfn._xlws.FILTER("⚠ "&amp;$T$30:$T$490,($R$30:$R$490&lt;&gt;"")*ISNUMBER(SEARCH(" "&amp;$R$30:$R$490&amp;" "," "&amp;M318&amp;" "))))),""))</f>
        <v/>
      </c>
      <c r="G318" s="72" t="str">
        <f t="shared" si="60"/>
        <v/>
      </c>
      <c r="H318" s="72" t="str">
        <f t="shared" si="61"/>
        <v/>
      </c>
      <c r="I318" s="72" t="str">
        <f t="shared" si="62"/>
        <v/>
      </c>
      <c r="J318" s="72" t="str">
        <f t="shared" si="55"/>
        <v/>
      </c>
      <c r="K318" s="72" t="str">
        <f t="shared" si="56"/>
        <v/>
      </c>
      <c r="L318" s="72" t="str">
        <f t="shared" si="63"/>
        <v/>
      </c>
      <c r="M318" s="72" t="str">
        <f t="shared" si="64"/>
        <v/>
      </c>
      <c r="N318" s="72" t="str">
        <f t="shared" si="65"/>
        <v/>
      </c>
      <c r="O318" s="72" t="str">
        <f t="shared" si="57"/>
        <v/>
      </c>
      <c r="P318" s="72" t="str">
        <f t="shared" si="58"/>
        <v/>
      </c>
      <c r="Q318" s="57"/>
      <c r="R318" s="58" t="str">
        <f t="shared" si="59"/>
        <v/>
      </c>
      <c r="S318" s="59" t="s">
        <v>69</v>
      </c>
      <c r="T318" s="60"/>
      <c r="AC318" s="5">
        <v>1</v>
      </c>
    </row>
    <row r="319" spans="2:29" ht="21" customHeight="1" x14ac:dyDescent="0.25">
      <c r="B319" s="8"/>
      <c r="C319" s="54">
        <v>291</v>
      </c>
      <c r="D319" s="55" t="str">
        <f t="shared" si="66"/>
        <v/>
      </c>
      <c r="E319" s="61"/>
      <c r="F319" s="71" t="str" cm="1">
        <f t="array" ref="F319">IF(M319="","",IFERROR(_xlfn.TEXTJOIN(" • ",TRUE,_xlfn.UNIQUE(_xlfn._xlws.FILTER("⚠ "&amp;$T$30:$T$490,($R$30:$R$490&lt;&gt;"")*ISNUMBER(SEARCH(" "&amp;$R$30:$R$490&amp;" "," "&amp;M319&amp;" "))))),""))</f>
        <v/>
      </c>
      <c r="G319" s="72" t="str">
        <f t="shared" si="60"/>
        <v/>
      </c>
      <c r="H319" s="72" t="str">
        <f t="shared" si="61"/>
        <v/>
      </c>
      <c r="I319" s="72" t="str">
        <f t="shared" si="62"/>
        <v/>
      </c>
      <c r="J319" s="72" t="str">
        <f t="shared" si="55"/>
        <v/>
      </c>
      <c r="K319" s="72" t="str">
        <f t="shared" si="56"/>
        <v/>
      </c>
      <c r="L319" s="72" t="str">
        <f t="shared" si="63"/>
        <v/>
      </c>
      <c r="M319" s="72" t="str">
        <f t="shared" si="64"/>
        <v/>
      </c>
      <c r="N319" s="72" t="str">
        <f t="shared" si="65"/>
        <v/>
      </c>
      <c r="O319" s="72" t="str">
        <f t="shared" si="57"/>
        <v/>
      </c>
      <c r="P319" s="72" t="str">
        <f t="shared" si="58"/>
        <v/>
      </c>
      <c r="Q319" s="57"/>
      <c r="R319" s="58" t="str">
        <f t="shared" si="59"/>
        <v/>
      </c>
      <c r="S319" s="59" t="s">
        <v>69</v>
      </c>
      <c r="T319" s="60"/>
      <c r="AC319" s="5">
        <v>1</v>
      </c>
    </row>
    <row r="320" spans="2:29" ht="21" customHeight="1" x14ac:dyDescent="0.25">
      <c r="B320" s="8"/>
      <c r="C320" s="54">
        <v>292</v>
      </c>
      <c r="D320" s="55" t="str">
        <f t="shared" si="66"/>
        <v/>
      </c>
      <c r="E320" s="61"/>
      <c r="F320" s="71" t="str" cm="1">
        <f t="array" ref="F320">IF(M320="","",IFERROR(_xlfn.TEXTJOIN(" • ",TRUE,_xlfn.UNIQUE(_xlfn._xlws.FILTER("⚠ "&amp;$T$30:$T$490,($R$30:$R$490&lt;&gt;"")*ISNUMBER(SEARCH(" "&amp;$R$30:$R$490&amp;" "," "&amp;M320&amp;" "))))),""))</f>
        <v/>
      </c>
      <c r="G320" s="72" t="str">
        <f t="shared" si="60"/>
        <v/>
      </c>
      <c r="H320" s="72" t="str">
        <f t="shared" si="61"/>
        <v/>
      </c>
      <c r="I320" s="72" t="str">
        <f t="shared" si="62"/>
        <v/>
      </c>
      <c r="J320" s="72" t="str">
        <f t="shared" si="55"/>
        <v/>
      </c>
      <c r="K320" s="72" t="str">
        <f t="shared" si="56"/>
        <v/>
      </c>
      <c r="L320" s="72" t="str">
        <f t="shared" si="63"/>
        <v/>
      </c>
      <c r="M320" s="72" t="str">
        <f t="shared" si="64"/>
        <v/>
      </c>
      <c r="N320" s="72" t="str">
        <f t="shared" si="65"/>
        <v/>
      </c>
      <c r="O320" s="72" t="str">
        <f t="shared" si="57"/>
        <v/>
      </c>
      <c r="P320" s="72" t="str">
        <f t="shared" si="58"/>
        <v/>
      </c>
      <c r="Q320" s="57"/>
      <c r="R320" s="58" t="str">
        <f t="shared" si="59"/>
        <v/>
      </c>
      <c r="S320" s="59" t="s">
        <v>69</v>
      </c>
      <c r="T320" s="60"/>
      <c r="AC320" s="5">
        <v>1</v>
      </c>
    </row>
    <row r="321" spans="2:29" ht="21" customHeight="1" x14ac:dyDescent="0.25">
      <c r="B321" s="8"/>
      <c r="C321" s="54">
        <v>293</v>
      </c>
      <c r="D321" s="55" t="str">
        <f t="shared" si="66"/>
        <v/>
      </c>
      <c r="E321" s="61"/>
      <c r="F321" s="71" t="str" cm="1">
        <f t="array" ref="F321">IF(M321="","",IFERROR(_xlfn.TEXTJOIN(" • ",TRUE,_xlfn.UNIQUE(_xlfn._xlws.FILTER("⚠ "&amp;$T$30:$T$490,($R$30:$R$490&lt;&gt;"")*ISNUMBER(SEARCH(" "&amp;$R$30:$R$490&amp;" "," "&amp;M321&amp;" "))))),""))</f>
        <v/>
      </c>
      <c r="G321" s="72" t="str">
        <f t="shared" si="60"/>
        <v/>
      </c>
      <c r="H321" s="72" t="str">
        <f t="shared" si="61"/>
        <v/>
      </c>
      <c r="I321" s="72" t="str">
        <f t="shared" si="62"/>
        <v/>
      </c>
      <c r="J321" s="72" t="str">
        <f t="shared" si="55"/>
        <v/>
      </c>
      <c r="K321" s="72" t="str">
        <f t="shared" si="56"/>
        <v/>
      </c>
      <c r="L321" s="72" t="str">
        <f t="shared" si="63"/>
        <v/>
      </c>
      <c r="M321" s="72" t="str">
        <f t="shared" si="64"/>
        <v/>
      </c>
      <c r="N321" s="72" t="str">
        <f t="shared" si="65"/>
        <v/>
      </c>
      <c r="O321" s="72" t="str">
        <f t="shared" si="57"/>
        <v/>
      </c>
      <c r="P321" s="72" t="str">
        <f t="shared" si="58"/>
        <v/>
      </c>
      <c r="Q321" s="57"/>
      <c r="R321" s="58" t="str">
        <f t="shared" si="59"/>
        <v/>
      </c>
      <c r="S321" s="59" t="s">
        <v>69</v>
      </c>
      <c r="T321" s="60"/>
      <c r="AC321" s="5">
        <v>1</v>
      </c>
    </row>
    <row r="322" spans="2:29" ht="21" customHeight="1" x14ac:dyDescent="0.25">
      <c r="B322" s="8"/>
      <c r="C322" s="54">
        <v>294</v>
      </c>
      <c r="D322" s="55" t="str">
        <f t="shared" si="66"/>
        <v/>
      </c>
      <c r="E322" s="61"/>
      <c r="F322" s="71" t="str" cm="1">
        <f t="array" ref="F322">IF(M322="","",IFERROR(_xlfn.TEXTJOIN(" • ",TRUE,_xlfn.UNIQUE(_xlfn._xlws.FILTER("⚠ "&amp;$T$30:$T$490,($R$30:$R$490&lt;&gt;"")*ISNUMBER(SEARCH(" "&amp;$R$30:$R$490&amp;" "," "&amp;M322&amp;" "))))),""))</f>
        <v/>
      </c>
      <c r="G322" s="72" t="str">
        <f t="shared" si="60"/>
        <v/>
      </c>
      <c r="H322" s="72" t="str">
        <f t="shared" si="61"/>
        <v/>
      </c>
      <c r="I322" s="72" t="str">
        <f t="shared" si="62"/>
        <v/>
      </c>
      <c r="J322" s="72" t="str">
        <f t="shared" si="55"/>
        <v/>
      </c>
      <c r="K322" s="72" t="str">
        <f t="shared" si="56"/>
        <v/>
      </c>
      <c r="L322" s="72" t="str">
        <f t="shared" si="63"/>
        <v/>
      </c>
      <c r="M322" s="72" t="str">
        <f t="shared" si="64"/>
        <v/>
      </c>
      <c r="N322" s="72" t="str">
        <f t="shared" si="65"/>
        <v/>
      </c>
      <c r="O322" s="72" t="str">
        <f t="shared" si="57"/>
        <v/>
      </c>
      <c r="P322" s="72" t="str">
        <f t="shared" si="58"/>
        <v/>
      </c>
      <c r="Q322" s="57"/>
      <c r="R322" s="58" t="str">
        <f t="shared" si="59"/>
        <v/>
      </c>
      <c r="S322" s="59" t="s">
        <v>69</v>
      </c>
      <c r="T322" s="60"/>
      <c r="AC322" s="5">
        <v>1</v>
      </c>
    </row>
    <row r="323" spans="2:29" ht="21" customHeight="1" x14ac:dyDescent="0.25">
      <c r="B323" s="8"/>
      <c r="C323" s="54">
        <v>295</v>
      </c>
      <c r="D323" s="55" t="str">
        <f t="shared" si="66"/>
        <v/>
      </c>
      <c r="E323" s="61"/>
      <c r="F323" s="71" t="str" cm="1">
        <f t="array" ref="F323">IF(M323="","",IFERROR(_xlfn.TEXTJOIN(" • ",TRUE,_xlfn.UNIQUE(_xlfn._xlws.FILTER("⚠ "&amp;$T$30:$T$490,($R$30:$R$490&lt;&gt;"")*ISNUMBER(SEARCH(" "&amp;$R$30:$R$490&amp;" "," "&amp;M323&amp;" "))))),""))</f>
        <v/>
      </c>
      <c r="G323" s="72" t="str">
        <f t="shared" si="60"/>
        <v/>
      </c>
      <c r="H323" s="72" t="str">
        <f t="shared" si="61"/>
        <v/>
      </c>
      <c r="I323" s="72" t="str">
        <f t="shared" si="62"/>
        <v/>
      </c>
      <c r="J323" s="72" t="str">
        <f t="shared" si="55"/>
        <v/>
      </c>
      <c r="K323" s="72" t="str">
        <f t="shared" si="56"/>
        <v/>
      </c>
      <c r="L323" s="72" t="str">
        <f t="shared" si="63"/>
        <v/>
      </c>
      <c r="M323" s="72" t="str">
        <f t="shared" si="64"/>
        <v/>
      </c>
      <c r="N323" s="72" t="str">
        <f t="shared" si="65"/>
        <v/>
      </c>
      <c r="O323" s="72" t="str">
        <f t="shared" si="57"/>
        <v/>
      </c>
      <c r="P323" s="72" t="str">
        <f t="shared" si="58"/>
        <v/>
      </c>
      <c r="Q323" s="57"/>
      <c r="R323" s="58" t="str">
        <f t="shared" si="59"/>
        <v/>
      </c>
      <c r="S323" s="59" t="s">
        <v>69</v>
      </c>
      <c r="T323" s="60"/>
      <c r="AC323" s="5">
        <v>1</v>
      </c>
    </row>
    <row r="324" spans="2:29" ht="21" customHeight="1" x14ac:dyDescent="0.25">
      <c r="B324" s="8"/>
      <c r="C324" s="54">
        <v>296</v>
      </c>
      <c r="D324" s="55" t="str">
        <f t="shared" si="66"/>
        <v/>
      </c>
      <c r="E324" s="61"/>
      <c r="F324" s="71" t="str" cm="1">
        <f t="array" ref="F324">IF(M324="","",IFERROR(_xlfn.TEXTJOIN(" • ",TRUE,_xlfn.UNIQUE(_xlfn._xlws.FILTER("⚠ "&amp;$T$30:$T$490,($R$30:$R$490&lt;&gt;"")*ISNUMBER(SEARCH(" "&amp;$R$30:$R$490&amp;" "," "&amp;M324&amp;" "))))),""))</f>
        <v/>
      </c>
      <c r="G324" s="72" t="str">
        <f t="shared" si="60"/>
        <v/>
      </c>
      <c r="H324" s="72" t="str">
        <f t="shared" si="61"/>
        <v/>
      </c>
      <c r="I324" s="72" t="str">
        <f t="shared" si="62"/>
        <v/>
      </c>
      <c r="J324" s="72" t="str">
        <f t="shared" si="55"/>
        <v/>
      </c>
      <c r="K324" s="72" t="str">
        <f t="shared" si="56"/>
        <v/>
      </c>
      <c r="L324" s="72" t="str">
        <f t="shared" si="63"/>
        <v/>
      </c>
      <c r="M324" s="72" t="str">
        <f t="shared" si="64"/>
        <v/>
      </c>
      <c r="N324" s="72" t="str">
        <f t="shared" si="65"/>
        <v/>
      </c>
      <c r="O324" s="72" t="str">
        <f t="shared" si="57"/>
        <v/>
      </c>
      <c r="P324" s="72" t="str">
        <f t="shared" si="58"/>
        <v/>
      </c>
      <c r="Q324" s="57"/>
      <c r="R324" s="58" t="str">
        <f t="shared" si="59"/>
        <v/>
      </c>
      <c r="S324" s="59" t="s">
        <v>69</v>
      </c>
      <c r="T324" s="60"/>
      <c r="AC324" s="5">
        <v>1</v>
      </c>
    </row>
    <row r="325" spans="2:29" ht="21" customHeight="1" x14ac:dyDescent="0.25">
      <c r="B325" s="8"/>
      <c r="C325" s="54">
        <v>297</v>
      </c>
      <c r="D325" s="55" t="str">
        <f t="shared" si="66"/>
        <v/>
      </c>
      <c r="E325" s="61"/>
      <c r="F325" s="71" t="str" cm="1">
        <f t="array" ref="F325">IF(M325="","",IFERROR(_xlfn.TEXTJOIN(" • ",TRUE,_xlfn.UNIQUE(_xlfn._xlws.FILTER("⚠ "&amp;$T$30:$T$490,($R$30:$R$490&lt;&gt;"")*ISNUMBER(SEARCH(" "&amp;$R$30:$R$490&amp;" "," "&amp;M325&amp;" "))))),""))</f>
        <v/>
      </c>
      <c r="G325" s="72" t="str">
        <f t="shared" si="60"/>
        <v/>
      </c>
      <c r="H325" s="72" t="str">
        <f t="shared" si="61"/>
        <v/>
      </c>
      <c r="I325" s="72" t="str">
        <f t="shared" si="62"/>
        <v/>
      </c>
      <c r="J325" s="72" t="str">
        <f t="shared" si="55"/>
        <v/>
      </c>
      <c r="K325" s="72" t="str">
        <f t="shared" si="56"/>
        <v/>
      </c>
      <c r="L325" s="72" t="str">
        <f t="shared" si="63"/>
        <v/>
      </c>
      <c r="M325" s="72" t="str">
        <f t="shared" si="64"/>
        <v/>
      </c>
      <c r="N325" s="72" t="str">
        <f t="shared" si="65"/>
        <v/>
      </c>
      <c r="O325" s="72" t="str">
        <f t="shared" si="57"/>
        <v/>
      </c>
      <c r="P325" s="72" t="str">
        <f t="shared" si="58"/>
        <v/>
      </c>
      <c r="Q325" s="57"/>
      <c r="R325" s="58" t="str">
        <f t="shared" si="59"/>
        <v/>
      </c>
      <c r="S325" s="59" t="s">
        <v>69</v>
      </c>
      <c r="T325" s="60"/>
      <c r="AC325" s="5">
        <v>1</v>
      </c>
    </row>
    <row r="326" spans="2:29" ht="21" customHeight="1" x14ac:dyDescent="0.25">
      <c r="B326" s="8"/>
      <c r="C326" s="54">
        <v>298</v>
      </c>
      <c r="D326" s="55" t="str">
        <f t="shared" si="66"/>
        <v/>
      </c>
      <c r="E326" s="61"/>
      <c r="F326" s="71" t="str" cm="1">
        <f t="array" ref="F326">IF(M326="","",IFERROR(_xlfn.TEXTJOIN(" • ",TRUE,_xlfn.UNIQUE(_xlfn._xlws.FILTER("⚠ "&amp;$T$30:$T$490,($R$30:$R$490&lt;&gt;"")*ISNUMBER(SEARCH(" "&amp;$R$30:$R$490&amp;" "," "&amp;M326&amp;" "))))),""))</f>
        <v/>
      </c>
      <c r="G326" s="72" t="str">
        <f t="shared" si="60"/>
        <v/>
      </c>
      <c r="H326" s="72" t="str">
        <f t="shared" si="61"/>
        <v/>
      </c>
      <c r="I326" s="72" t="str">
        <f t="shared" si="62"/>
        <v/>
      </c>
      <c r="J326" s="72" t="str">
        <f t="shared" si="55"/>
        <v/>
      </c>
      <c r="K326" s="72" t="str">
        <f t="shared" si="56"/>
        <v/>
      </c>
      <c r="L326" s="72" t="str">
        <f t="shared" si="63"/>
        <v/>
      </c>
      <c r="M326" s="72" t="str">
        <f t="shared" si="64"/>
        <v/>
      </c>
      <c r="N326" s="72" t="str">
        <f t="shared" si="65"/>
        <v/>
      </c>
      <c r="O326" s="72" t="str">
        <f t="shared" si="57"/>
        <v/>
      </c>
      <c r="P326" s="72" t="str">
        <f t="shared" si="58"/>
        <v/>
      </c>
      <c r="Q326" s="57"/>
      <c r="R326" s="58" t="str">
        <f t="shared" si="59"/>
        <v/>
      </c>
      <c r="S326" s="59" t="s">
        <v>69</v>
      </c>
      <c r="T326" s="60"/>
      <c r="AC326" s="5">
        <v>1</v>
      </c>
    </row>
    <row r="327" spans="2:29" ht="21" customHeight="1" x14ac:dyDescent="0.25">
      <c r="B327" s="8"/>
      <c r="C327" s="54">
        <v>299</v>
      </c>
      <c r="D327" s="55" t="str">
        <f t="shared" si="66"/>
        <v/>
      </c>
      <c r="E327" s="61"/>
      <c r="F327" s="71" t="str" cm="1">
        <f t="array" ref="F327">IF(M327="","",IFERROR(_xlfn.TEXTJOIN(" • ",TRUE,_xlfn.UNIQUE(_xlfn._xlws.FILTER("⚠ "&amp;$T$30:$T$490,($R$30:$R$490&lt;&gt;"")*ISNUMBER(SEARCH(" "&amp;$R$30:$R$490&amp;" "," "&amp;M327&amp;" "))))),""))</f>
        <v/>
      </c>
      <c r="G327" s="72" t="str">
        <f t="shared" si="60"/>
        <v/>
      </c>
      <c r="H327" s="72" t="str">
        <f t="shared" si="61"/>
        <v/>
      </c>
      <c r="I327" s="72" t="str">
        <f t="shared" si="62"/>
        <v/>
      </c>
      <c r="J327" s="72" t="str">
        <f t="shared" si="55"/>
        <v/>
      </c>
      <c r="K327" s="72" t="str">
        <f t="shared" si="56"/>
        <v/>
      </c>
      <c r="L327" s="72" t="str">
        <f t="shared" si="63"/>
        <v/>
      </c>
      <c r="M327" s="72" t="str">
        <f t="shared" si="64"/>
        <v/>
      </c>
      <c r="N327" s="72" t="str">
        <f t="shared" si="65"/>
        <v/>
      </c>
      <c r="O327" s="72" t="str">
        <f t="shared" si="57"/>
        <v/>
      </c>
      <c r="P327" s="72" t="str">
        <f t="shared" si="58"/>
        <v/>
      </c>
      <c r="Q327" s="57"/>
      <c r="R327" s="58" t="str">
        <f t="shared" si="59"/>
        <v/>
      </c>
      <c r="S327" s="59" t="s">
        <v>69</v>
      </c>
      <c r="T327" s="60"/>
      <c r="AC327" s="5">
        <v>1</v>
      </c>
    </row>
    <row r="328" spans="2:29" ht="21" customHeight="1" x14ac:dyDescent="0.25">
      <c r="B328" s="8"/>
      <c r="C328" s="54">
        <v>300</v>
      </c>
      <c r="D328" s="55" t="str">
        <f t="shared" si="66"/>
        <v/>
      </c>
      <c r="E328" s="61"/>
      <c r="F328" s="71" t="str" cm="1">
        <f t="array" ref="F328">IF(M328="","",IFERROR(_xlfn.TEXTJOIN(" • ",TRUE,_xlfn.UNIQUE(_xlfn._xlws.FILTER("⚠ "&amp;$T$30:$T$490,($R$30:$R$490&lt;&gt;"")*ISNUMBER(SEARCH(" "&amp;$R$30:$R$490&amp;" "," "&amp;M328&amp;" "))))),""))</f>
        <v/>
      </c>
      <c r="G328" s="72" t="str">
        <f t="shared" si="60"/>
        <v/>
      </c>
      <c r="H328" s="72" t="str">
        <f t="shared" si="61"/>
        <v/>
      </c>
      <c r="I328" s="72" t="str">
        <f t="shared" si="62"/>
        <v/>
      </c>
      <c r="J328" s="72" t="str">
        <f t="shared" si="55"/>
        <v/>
      </c>
      <c r="K328" s="72" t="str">
        <f t="shared" si="56"/>
        <v/>
      </c>
      <c r="L328" s="72" t="str">
        <f t="shared" si="63"/>
        <v/>
      </c>
      <c r="M328" s="72" t="str">
        <f t="shared" si="64"/>
        <v/>
      </c>
      <c r="N328" s="72" t="str">
        <f t="shared" si="65"/>
        <v/>
      </c>
      <c r="O328" s="72" t="str">
        <f t="shared" si="57"/>
        <v/>
      </c>
      <c r="P328" s="72" t="str">
        <f t="shared" si="58"/>
        <v/>
      </c>
      <c r="Q328" s="57"/>
      <c r="R328" s="58" t="str">
        <f t="shared" si="59"/>
        <v/>
      </c>
      <c r="S328" s="59" t="s">
        <v>69</v>
      </c>
      <c r="T328" s="60"/>
      <c r="AC328" s="5">
        <v>1</v>
      </c>
    </row>
    <row r="329" spans="2:29" ht="21" customHeight="1" x14ac:dyDescent="0.25">
      <c r="B329" s="8"/>
      <c r="C329" s="54">
        <v>301</v>
      </c>
      <c r="D329" s="55" t="str">
        <f t="shared" si="66"/>
        <v/>
      </c>
      <c r="E329" s="61"/>
      <c r="F329" s="71" t="str" cm="1">
        <f t="array" ref="F329">IF(M329="","",IFERROR(_xlfn.TEXTJOIN(" • ",TRUE,_xlfn.UNIQUE(_xlfn._xlws.FILTER("⚠ "&amp;$T$30:$T$490,($R$30:$R$490&lt;&gt;"")*ISNUMBER(SEARCH(" "&amp;$R$30:$R$490&amp;" "," "&amp;M329&amp;" "))))),""))</f>
        <v/>
      </c>
      <c r="G329" s="72" t="str">
        <f t="shared" si="60"/>
        <v/>
      </c>
      <c r="H329" s="72" t="str">
        <f t="shared" si="61"/>
        <v/>
      </c>
      <c r="I329" s="72" t="str">
        <f t="shared" si="62"/>
        <v/>
      </c>
      <c r="J329" s="72" t="str">
        <f t="shared" si="55"/>
        <v/>
      </c>
      <c r="K329" s="72" t="str">
        <f t="shared" si="56"/>
        <v/>
      </c>
      <c r="L329" s="72" t="str">
        <f t="shared" si="63"/>
        <v/>
      </c>
      <c r="M329" s="72" t="str">
        <f t="shared" si="64"/>
        <v/>
      </c>
      <c r="N329" s="72" t="str">
        <f t="shared" si="65"/>
        <v/>
      </c>
      <c r="O329" s="72" t="str">
        <f t="shared" si="57"/>
        <v/>
      </c>
      <c r="P329" s="72" t="str">
        <f t="shared" si="58"/>
        <v/>
      </c>
      <c r="Q329" s="57"/>
      <c r="R329" s="58" t="str">
        <f t="shared" si="59"/>
        <v/>
      </c>
      <c r="S329" s="59" t="s">
        <v>69</v>
      </c>
      <c r="T329" s="60"/>
      <c r="AC329" s="5">
        <v>1</v>
      </c>
    </row>
    <row r="330" spans="2:29" ht="21" customHeight="1" x14ac:dyDescent="0.25">
      <c r="B330" s="8"/>
      <c r="C330" s="54">
        <v>302</v>
      </c>
      <c r="D330" s="55" t="str">
        <f t="shared" si="66"/>
        <v/>
      </c>
      <c r="E330" s="61"/>
      <c r="F330" s="71" t="str" cm="1">
        <f t="array" ref="F330">IF(M330="","",IFERROR(_xlfn.TEXTJOIN(" • ",TRUE,_xlfn.UNIQUE(_xlfn._xlws.FILTER("⚠ "&amp;$T$30:$T$490,($R$30:$R$490&lt;&gt;"")*ISNUMBER(SEARCH(" "&amp;$R$30:$R$490&amp;" "," "&amp;M330&amp;" "))))),""))</f>
        <v/>
      </c>
      <c r="G330" s="72" t="str">
        <f t="shared" si="60"/>
        <v/>
      </c>
      <c r="H330" s="72" t="str">
        <f t="shared" si="61"/>
        <v/>
      </c>
      <c r="I330" s="72" t="str">
        <f t="shared" si="62"/>
        <v/>
      </c>
      <c r="J330" s="72" t="str">
        <f t="shared" si="55"/>
        <v/>
      </c>
      <c r="K330" s="72" t="str">
        <f t="shared" si="56"/>
        <v/>
      </c>
      <c r="L330" s="72" t="str">
        <f t="shared" si="63"/>
        <v/>
      </c>
      <c r="M330" s="72" t="str">
        <f t="shared" si="64"/>
        <v/>
      </c>
      <c r="N330" s="72" t="str">
        <f t="shared" si="65"/>
        <v/>
      </c>
      <c r="O330" s="72" t="str">
        <f t="shared" si="57"/>
        <v/>
      </c>
      <c r="P330" s="72" t="str">
        <f t="shared" si="58"/>
        <v/>
      </c>
      <c r="Q330" s="57"/>
      <c r="R330" s="58" t="str">
        <f t="shared" si="59"/>
        <v/>
      </c>
      <c r="S330" s="59" t="s">
        <v>69</v>
      </c>
      <c r="T330" s="60"/>
      <c r="AC330" s="5">
        <v>1</v>
      </c>
    </row>
    <row r="331" spans="2:29" ht="21" customHeight="1" x14ac:dyDescent="0.25">
      <c r="B331" s="8"/>
      <c r="C331" s="54">
        <v>303</v>
      </c>
      <c r="D331" s="55" t="str">
        <f t="shared" si="66"/>
        <v/>
      </c>
      <c r="E331" s="61"/>
      <c r="F331" s="71" t="str" cm="1">
        <f t="array" ref="F331">IF(M331="","",IFERROR(_xlfn.TEXTJOIN(" • ",TRUE,_xlfn.UNIQUE(_xlfn._xlws.FILTER("⚠ "&amp;$T$30:$T$490,($R$30:$R$490&lt;&gt;"")*ISNUMBER(SEARCH(" "&amp;$R$30:$R$490&amp;" "," "&amp;M331&amp;" "))))),""))</f>
        <v/>
      </c>
      <c r="G331" s="72" t="str">
        <f t="shared" si="60"/>
        <v/>
      </c>
      <c r="H331" s="72" t="str">
        <f t="shared" si="61"/>
        <v/>
      </c>
      <c r="I331" s="72" t="str">
        <f t="shared" si="62"/>
        <v/>
      </c>
      <c r="J331" s="72" t="str">
        <f t="shared" si="55"/>
        <v/>
      </c>
      <c r="K331" s="72" t="str">
        <f t="shared" si="56"/>
        <v/>
      </c>
      <c r="L331" s="72" t="str">
        <f t="shared" si="63"/>
        <v/>
      </c>
      <c r="M331" s="72" t="str">
        <f t="shared" si="64"/>
        <v/>
      </c>
      <c r="N331" s="72" t="str">
        <f t="shared" si="65"/>
        <v/>
      </c>
      <c r="O331" s="72" t="str">
        <f t="shared" si="57"/>
        <v/>
      </c>
      <c r="P331" s="72" t="str">
        <f t="shared" si="58"/>
        <v/>
      </c>
      <c r="Q331" s="57"/>
      <c r="R331" s="58" t="str">
        <f t="shared" si="59"/>
        <v/>
      </c>
      <c r="S331" s="59" t="s">
        <v>69</v>
      </c>
      <c r="T331" s="60"/>
      <c r="AC331" s="5">
        <v>1</v>
      </c>
    </row>
    <row r="332" spans="2:29" ht="21" customHeight="1" x14ac:dyDescent="0.25">
      <c r="B332" s="8"/>
      <c r="C332" s="54">
        <v>304</v>
      </c>
      <c r="D332" s="55" t="str">
        <f t="shared" si="66"/>
        <v/>
      </c>
      <c r="E332" s="61"/>
      <c r="F332" s="71" t="str" cm="1">
        <f t="array" ref="F332">IF(M332="","",IFERROR(_xlfn.TEXTJOIN(" • ",TRUE,_xlfn.UNIQUE(_xlfn._xlws.FILTER("⚠ "&amp;$T$30:$T$490,($R$30:$R$490&lt;&gt;"")*ISNUMBER(SEARCH(" "&amp;$R$30:$R$490&amp;" "," "&amp;M332&amp;" "))))),""))</f>
        <v/>
      </c>
      <c r="G332" s="72" t="str">
        <f t="shared" si="60"/>
        <v/>
      </c>
      <c r="H332" s="72" t="str">
        <f t="shared" si="61"/>
        <v/>
      </c>
      <c r="I332" s="72" t="str">
        <f t="shared" si="62"/>
        <v/>
      </c>
      <c r="J332" s="72" t="str">
        <f t="shared" si="55"/>
        <v/>
      </c>
      <c r="K332" s="72" t="str">
        <f t="shared" si="56"/>
        <v/>
      </c>
      <c r="L332" s="72" t="str">
        <f t="shared" si="63"/>
        <v/>
      </c>
      <c r="M332" s="72" t="str">
        <f t="shared" si="64"/>
        <v/>
      </c>
      <c r="N332" s="72" t="str">
        <f t="shared" si="65"/>
        <v/>
      </c>
      <c r="O332" s="72" t="str">
        <f t="shared" si="57"/>
        <v/>
      </c>
      <c r="P332" s="72" t="str">
        <f t="shared" si="58"/>
        <v/>
      </c>
      <c r="Q332" s="57"/>
      <c r="R332" s="58" t="str">
        <f t="shared" si="59"/>
        <v/>
      </c>
      <c r="S332" s="59" t="s">
        <v>69</v>
      </c>
      <c r="T332" s="60"/>
      <c r="AC332" s="5">
        <v>1</v>
      </c>
    </row>
    <row r="333" spans="2:29" ht="21" customHeight="1" x14ac:dyDescent="0.25">
      <c r="B333" s="8"/>
      <c r="C333" s="54">
        <v>305</v>
      </c>
      <c r="D333" s="55" t="str">
        <f t="shared" si="66"/>
        <v/>
      </c>
      <c r="E333" s="61"/>
      <c r="F333" s="71" t="str" cm="1">
        <f t="array" ref="F333">IF(M333="","",IFERROR(_xlfn.TEXTJOIN(" • ",TRUE,_xlfn.UNIQUE(_xlfn._xlws.FILTER("⚠ "&amp;$T$30:$T$490,($R$30:$R$490&lt;&gt;"")*ISNUMBER(SEARCH(" "&amp;$R$30:$R$490&amp;" "," "&amp;M333&amp;" "))))),""))</f>
        <v/>
      </c>
      <c r="G333" s="72" t="str">
        <f t="shared" si="60"/>
        <v/>
      </c>
      <c r="H333" s="72" t="str">
        <f t="shared" si="61"/>
        <v/>
      </c>
      <c r="I333" s="72" t="str">
        <f t="shared" si="62"/>
        <v/>
      </c>
      <c r="J333" s="72" t="str">
        <f t="shared" si="55"/>
        <v/>
      </c>
      <c r="K333" s="72" t="str">
        <f t="shared" si="56"/>
        <v/>
      </c>
      <c r="L333" s="72" t="str">
        <f t="shared" si="63"/>
        <v/>
      </c>
      <c r="M333" s="72" t="str">
        <f t="shared" si="64"/>
        <v/>
      </c>
      <c r="N333" s="72" t="str">
        <f t="shared" si="65"/>
        <v/>
      </c>
      <c r="O333" s="72" t="str">
        <f t="shared" si="57"/>
        <v/>
      </c>
      <c r="P333" s="72" t="str">
        <f t="shared" si="58"/>
        <v/>
      </c>
      <c r="Q333" s="57"/>
      <c r="R333" s="58" t="str">
        <f t="shared" si="59"/>
        <v/>
      </c>
      <c r="S333" s="59" t="s">
        <v>69</v>
      </c>
      <c r="T333" s="60"/>
      <c r="AC333" s="5">
        <v>1</v>
      </c>
    </row>
    <row r="334" spans="2:29" ht="21" customHeight="1" x14ac:dyDescent="0.25">
      <c r="B334" s="8"/>
      <c r="C334" s="54">
        <v>306</v>
      </c>
      <c r="D334" s="55" t="str">
        <f t="shared" si="66"/>
        <v/>
      </c>
      <c r="E334" s="61"/>
      <c r="F334" s="71" t="str" cm="1">
        <f t="array" ref="F334">IF(M334="","",IFERROR(_xlfn.TEXTJOIN(" • ",TRUE,_xlfn.UNIQUE(_xlfn._xlws.FILTER("⚠ "&amp;$T$30:$T$490,($R$30:$R$490&lt;&gt;"")*ISNUMBER(SEARCH(" "&amp;$R$30:$R$490&amp;" "," "&amp;M334&amp;" "))))),""))</f>
        <v/>
      </c>
      <c r="G334" s="72" t="str">
        <f t="shared" si="60"/>
        <v/>
      </c>
      <c r="H334" s="72" t="str">
        <f t="shared" si="61"/>
        <v/>
      </c>
      <c r="I334" s="72" t="str">
        <f t="shared" si="62"/>
        <v/>
      </c>
      <c r="J334" s="72" t="str">
        <f t="shared" si="55"/>
        <v/>
      </c>
      <c r="K334" s="72" t="str">
        <f t="shared" si="56"/>
        <v/>
      </c>
      <c r="L334" s="72" t="str">
        <f t="shared" si="63"/>
        <v/>
      </c>
      <c r="M334" s="72" t="str">
        <f t="shared" si="64"/>
        <v/>
      </c>
      <c r="N334" s="72" t="str">
        <f t="shared" si="65"/>
        <v/>
      </c>
      <c r="O334" s="72" t="str">
        <f t="shared" si="57"/>
        <v/>
      </c>
      <c r="P334" s="72" t="str">
        <f t="shared" si="58"/>
        <v/>
      </c>
      <c r="Q334" s="57"/>
      <c r="R334" s="58" t="str">
        <f t="shared" si="59"/>
        <v/>
      </c>
      <c r="S334" s="59" t="s">
        <v>69</v>
      </c>
      <c r="T334" s="60"/>
      <c r="AC334" s="5">
        <v>1</v>
      </c>
    </row>
    <row r="335" spans="2:29" ht="21" customHeight="1" x14ac:dyDescent="0.25">
      <c r="B335" s="8"/>
      <c r="C335" s="54">
        <v>307</v>
      </c>
      <c r="D335" s="55" t="str">
        <f t="shared" si="66"/>
        <v/>
      </c>
      <c r="E335" s="61"/>
      <c r="F335" s="71" t="str" cm="1">
        <f t="array" ref="F335">IF(M335="","",IFERROR(_xlfn.TEXTJOIN(" • ",TRUE,_xlfn.UNIQUE(_xlfn._xlws.FILTER("⚠ "&amp;$T$30:$T$490,($R$30:$R$490&lt;&gt;"")*ISNUMBER(SEARCH(" "&amp;$R$30:$R$490&amp;" "," "&amp;M335&amp;" "))))),""))</f>
        <v/>
      </c>
      <c r="G335" s="72" t="str">
        <f t="shared" si="60"/>
        <v/>
      </c>
      <c r="H335" s="72" t="str">
        <f t="shared" si="61"/>
        <v/>
      </c>
      <c r="I335" s="72" t="str">
        <f t="shared" si="62"/>
        <v/>
      </c>
      <c r="J335" s="72" t="str">
        <f t="shared" si="55"/>
        <v/>
      </c>
      <c r="K335" s="72" t="str">
        <f t="shared" si="56"/>
        <v/>
      </c>
      <c r="L335" s="72" t="str">
        <f t="shared" si="63"/>
        <v/>
      </c>
      <c r="M335" s="72" t="str">
        <f t="shared" si="64"/>
        <v/>
      </c>
      <c r="N335" s="72" t="str">
        <f t="shared" si="65"/>
        <v/>
      </c>
      <c r="O335" s="72" t="str">
        <f t="shared" si="57"/>
        <v/>
      </c>
      <c r="P335" s="72" t="str">
        <f t="shared" si="58"/>
        <v/>
      </c>
      <c r="Q335" s="57"/>
      <c r="R335" s="58" t="str">
        <f t="shared" si="59"/>
        <v/>
      </c>
      <c r="S335" s="59" t="s">
        <v>69</v>
      </c>
      <c r="T335" s="60"/>
      <c r="AC335" s="5">
        <v>1</v>
      </c>
    </row>
    <row r="336" spans="2:29" ht="21" customHeight="1" x14ac:dyDescent="0.25">
      <c r="B336" s="8"/>
      <c r="C336" s="54">
        <v>308</v>
      </c>
      <c r="D336" s="55" t="str">
        <f t="shared" si="66"/>
        <v/>
      </c>
      <c r="E336" s="61"/>
      <c r="F336" s="71" t="str" cm="1">
        <f t="array" ref="F336">IF(M336="","",IFERROR(_xlfn.TEXTJOIN(" • ",TRUE,_xlfn.UNIQUE(_xlfn._xlws.FILTER("⚠ "&amp;$T$30:$T$490,($R$30:$R$490&lt;&gt;"")*ISNUMBER(SEARCH(" "&amp;$R$30:$R$490&amp;" "," "&amp;M336&amp;" "))))),""))</f>
        <v/>
      </c>
      <c r="G336" s="72" t="str">
        <f t="shared" si="60"/>
        <v/>
      </c>
      <c r="H336" s="72" t="str">
        <f t="shared" si="61"/>
        <v/>
      </c>
      <c r="I336" s="72" t="str">
        <f t="shared" si="62"/>
        <v/>
      </c>
      <c r="J336" s="72" t="str">
        <f t="shared" si="55"/>
        <v/>
      </c>
      <c r="K336" s="72" t="str">
        <f t="shared" si="56"/>
        <v/>
      </c>
      <c r="L336" s="72" t="str">
        <f t="shared" si="63"/>
        <v/>
      </c>
      <c r="M336" s="72" t="str">
        <f t="shared" si="64"/>
        <v/>
      </c>
      <c r="N336" s="72" t="str">
        <f t="shared" si="65"/>
        <v/>
      </c>
      <c r="O336" s="72" t="str">
        <f t="shared" si="57"/>
        <v/>
      </c>
      <c r="P336" s="72" t="str">
        <f t="shared" si="58"/>
        <v/>
      </c>
      <c r="Q336" s="57"/>
      <c r="R336" s="58" t="str">
        <f t="shared" si="59"/>
        <v/>
      </c>
      <c r="S336" s="59" t="s">
        <v>69</v>
      </c>
      <c r="T336" s="60"/>
      <c r="AC336" s="5">
        <v>1</v>
      </c>
    </row>
    <row r="337" spans="2:29" ht="21" customHeight="1" x14ac:dyDescent="0.25">
      <c r="B337" s="8"/>
      <c r="C337" s="54">
        <v>309</v>
      </c>
      <c r="D337" s="55" t="str">
        <f t="shared" si="66"/>
        <v/>
      </c>
      <c r="E337" s="61"/>
      <c r="F337" s="71" t="str" cm="1">
        <f t="array" ref="F337">IF(M337="","",IFERROR(_xlfn.TEXTJOIN(" • ",TRUE,_xlfn.UNIQUE(_xlfn._xlws.FILTER("⚠ "&amp;$T$30:$T$490,($R$30:$R$490&lt;&gt;"")*ISNUMBER(SEARCH(" "&amp;$R$30:$R$490&amp;" "," "&amp;M337&amp;" "))))),""))</f>
        <v/>
      </c>
      <c r="G337" s="72" t="str">
        <f t="shared" si="60"/>
        <v/>
      </c>
      <c r="H337" s="72" t="str">
        <f t="shared" si="61"/>
        <v/>
      </c>
      <c r="I337" s="72" t="str">
        <f t="shared" si="62"/>
        <v/>
      </c>
      <c r="J337" s="72" t="str">
        <f t="shared" si="55"/>
        <v/>
      </c>
      <c r="K337" s="72" t="str">
        <f t="shared" si="56"/>
        <v/>
      </c>
      <c r="L337" s="72" t="str">
        <f t="shared" si="63"/>
        <v/>
      </c>
      <c r="M337" s="72" t="str">
        <f t="shared" si="64"/>
        <v/>
      </c>
      <c r="N337" s="72" t="str">
        <f t="shared" si="65"/>
        <v/>
      </c>
      <c r="O337" s="72" t="str">
        <f t="shared" si="57"/>
        <v/>
      </c>
      <c r="P337" s="72" t="str">
        <f t="shared" si="58"/>
        <v/>
      </c>
      <c r="Q337" s="57"/>
      <c r="R337" s="58" t="str">
        <f t="shared" si="59"/>
        <v/>
      </c>
      <c r="S337" s="59" t="s">
        <v>69</v>
      </c>
      <c r="T337" s="60"/>
      <c r="AC337" s="5">
        <v>1</v>
      </c>
    </row>
    <row r="338" spans="2:29" ht="21" customHeight="1" x14ac:dyDescent="0.25">
      <c r="B338" s="8"/>
      <c r="C338" s="54">
        <v>310</v>
      </c>
      <c r="D338" s="55" t="str">
        <f t="shared" si="66"/>
        <v/>
      </c>
      <c r="E338" s="61"/>
      <c r="F338" s="71" t="str" cm="1">
        <f t="array" ref="F338">IF(M338="","",IFERROR(_xlfn.TEXTJOIN(" • ",TRUE,_xlfn.UNIQUE(_xlfn._xlws.FILTER("⚠ "&amp;$T$30:$T$490,($R$30:$R$490&lt;&gt;"")*ISNUMBER(SEARCH(" "&amp;$R$30:$R$490&amp;" "," "&amp;M338&amp;" "))))),""))</f>
        <v/>
      </c>
      <c r="G338" s="72" t="str">
        <f t="shared" si="60"/>
        <v/>
      </c>
      <c r="H338" s="72" t="str">
        <f t="shared" si="61"/>
        <v/>
      </c>
      <c r="I338" s="72" t="str">
        <f t="shared" si="62"/>
        <v/>
      </c>
      <c r="J338" s="72" t="str">
        <f t="shared" si="55"/>
        <v/>
      </c>
      <c r="K338" s="72" t="str">
        <f t="shared" si="56"/>
        <v/>
      </c>
      <c r="L338" s="72" t="str">
        <f t="shared" si="63"/>
        <v/>
      </c>
      <c r="M338" s="72" t="str">
        <f t="shared" si="64"/>
        <v/>
      </c>
      <c r="N338" s="72" t="str">
        <f t="shared" si="65"/>
        <v/>
      </c>
      <c r="O338" s="72" t="str">
        <f t="shared" si="57"/>
        <v/>
      </c>
      <c r="P338" s="72" t="str">
        <f t="shared" si="58"/>
        <v/>
      </c>
      <c r="Q338" s="57"/>
      <c r="R338" s="58" t="str">
        <f t="shared" si="59"/>
        <v/>
      </c>
      <c r="S338" s="59" t="s">
        <v>69</v>
      </c>
      <c r="T338" s="60"/>
      <c r="AC338" s="5">
        <v>1</v>
      </c>
    </row>
    <row r="339" spans="2:29" ht="21" customHeight="1" x14ac:dyDescent="0.25">
      <c r="B339" s="8"/>
      <c r="C339" s="54">
        <v>311</v>
      </c>
      <c r="D339" s="55" t="str">
        <f t="shared" si="66"/>
        <v/>
      </c>
      <c r="E339" s="61"/>
      <c r="F339" s="71" t="str" cm="1">
        <f t="array" ref="F339">IF(M339="","",IFERROR(_xlfn.TEXTJOIN(" • ",TRUE,_xlfn.UNIQUE(_xlfn._xlws.FILTER("⚠ "&amp;$T$30:$T$490,($R$30:$R$490&lt;&gt;"")*ISNUMBER(SEARCH(" "&amp;$R$30:$R$490&amp;" "," "&amp;M339&amp;" "))))),""))</f>
        <v/>
      </c>
      <c r="G339" s="72" t="str">
        <f t="shared" si="60"/>
        <v/>
      </c>
      <c r="H339" s="72" t="str">
        <f t="shared" si="61"/>
        <v/>
      </c>
      <c r="I339" s="72" t="str">
        <f t="shared" si="62"/>
        <v/>
      </c>
      <c r="J339" s="72" t="str">
        <f t="shared" si="55"/>
        <v/>
      </c>
      <c r="K339" s="72" t="str">
        <f t="shared" si="56"/>
        <v/>
      </c>
      <c r="L339" s="72" t="str">
        <f t="shared" si="63"/>
        <v/>
      </c>
      <c r="M339" s="72" t="str">
        <f t="shared" si="64"/>
        <v/>
      </c>
      <c r="N339" s="72" t="str">
        <f t="shared" si="65"/>
        <v/>
      </c>
      <c r="O339" s="72" t="str">
        <f t="shared" si="57"/>
        <v/>
      </c>
      <c r="P339" s="72" t="str">
        <f t="shared" si="58"/>
        <v/>
      </c>
      <c r="Q339" s="57"/>
      <c r="R339" s="58" t="str">
        <f t="shared" si="59"/>
        <v/>
      </c>
      <c r="S339" s="59" t="s">
        <v>69</v>
      </c>
      <c r="T339" s="60"/>
      <c r="AC339" s="5">
        <v>1</v>
      </c>
    </row>
    <row r="340" spans="2:29" ht="21" customHeight="1" x14ac:dyDescent="0.25">
      <c r="B340" s="8"/>
      <c r="C340" s="54">
        <v>312</v>
      </c>
      <c r="D340" s="55" t="str">
        <f t="shared" si="66"/>
        <v/>
      </c>
      <c r="E340" s="61"/>
      <c r="F340" s="71" t="str" cm="1">
        <f t="array" ref="F340">IF(M340="","",IFERROR(_xlfn.TEXTJOIN(" • ",TRUE,_xlfn.UNIQUE(_xlfn._xlws.FILTER("⚠ "&amp;$T$30:$T$490,($R$30:$R$490&lt;&gt;"")*ISNUMBER(SEARCH(" "&amp;$R$30:$R$490&amp;" "," "&amp;M340&amp;" "))))),""))</f>
        <v/>
      </c>
      <c r="G340" s="72" t="str">
        <f t="shared" si="60"/>
        <v/>
      </c>
      <c r="H340" s="72" t="str">
        <f t="shared" si="61"/>
        <v/>
      </c>
      <c r="I340" s="72" t="str">
        <f t="shared" si="62"/>
        <v/>
      </c>
      <c r="J340" s="72" t="str">
        <f t="shared" si="55"/>
        <v/>
      </c>
      <c r="K340" s="72" t="str">
        <f t="shared" si="56"/>
        <v/>
      </c>
      <c r="L340" s="72" t="str">
        <f t="shared" si="63"/>
        <v/>
      </c>
      <c r="M340" s="72" t="str">
        <f t="shared" si="64"/>
        <v/>
      </c>
      <c r="N340" s="72" t="str">
        <f t="shared" si="65"/>
        <v/>
      </c>
      <c r="O340" s="72" t="str">
        <f t="shared" si="57"/>
        <v/>
      </c>
      <c r="P340" s="72" t="str">
        <f t="shared" si="58"/>
        <v/>
      </c>
      <c r="Q340" s="57"/>
      <c r="R340" s="58" t="str">
        <f t="shared" si="59"/>
        <v/>
      </c>
      <c r="S340" s="59" t="s">
        <v>69</v>
      </c>
      <c r="T340" s="60"/>
      <c r="AC340" s="5">
        <v>1</v>
      </c>
    </row>
    <row r="341" spans="2:29" ht="21" customHeight="1" x14ac:dyDescent="0.25">
      <c r="B341" s="8"/>
      <c r="C341" s="54">
        <v>313</v>
      </c>
      <c r="D341" s="55" t="str">
        <f t="shared" si="66"/>
        <v/>
      </c>
      <c r="E341" s="61"/>
      <c r="F341" s="71" t="str" cm="1">
        <f t="array" ref="F341">IF(M341="","",IFERROR(_xlfn.TEXTJOIN(" • ",TRUE,_xlfn.UNIQUE(_xlfn._xlws.FILTER("⚠ "&amp;$T$30:$T$490,($R$30:$R$490&lt;&gt;"")*ISNUMBER(SEARCH(" "&amp;$R$30:$R$490&amp;" "," "&amp;M341&amp;" "))))),""))</f>
        <v/>
      </c>
      <c r="G341" s="72" t="str">
        <f t="shared" si="60"/>
        <v/>
      </c>
      <c r="H341" s="72" t="str">
        <f t="shared" si="61"/>
        <v/>
      </c>
      <c r="I341" s="72" t="str">
        <f t="shared" si="62"/>
        <v/>
      </c>
      <c r="J341" s="72" t="str">
        <f t="shared" si="55"/>
        <v/>
      </c>
      <c r="K341" s="72" t="str">
        <f t="shared" si="56"/>
        <v/>
      </c>
      <c r="L341" s="72" t="str">
        <f t="shared" si="63"/>
        <v/>
      </c>
      <c r="M341" s="72" t="str">
        <f t="shared" si="64"/>
        <v/>
      </c>
      <c r="N341" s="72" t="str">
        <f t="shared" si="65"/>
        <v/>
      </c>
      <c r="O341" s="72" t="str">
        <f t="shared" si="57"/>
        <v/>
      </c>
      <c r="P341" s="72" t="str">
        <f t="shared" si="58"/>
        <v/>
      </c>
      <c r="Q341" s="57"/>
      <c r="R341" s="58" t="str">
        <f t="shared" si="59"/>
        <v/>
      </c>
      <c r="S341" s="59" t="s">
        <v>69</v>
      </c>
      <c r="T341" s="60"/>
      <c r="AC341" s="5">
        <v>1</v>
      </c>
    </row>
    <row r="342" spans="2:29" ht="21" customHeight="1" x14ac:dyDescent="0.25">
      <c r="B342" s="8"/>
      <c r="C342" s="54">
        <v>314</v>
      </c>
      <c r="D342" s="55" t="str">
        <f t="shared" si="66"/>
        <v/>
      </c>
      <c r="E342" s="61"/>
      <c r="F342" s="71" t="str" cm="1">
        <f t="array" ref="F342">IF(M342="","",IFERROR(_xlfn.TEXTJOIN(" • ",TRUE,_xlfn.UNIQUE(_xlfn._xlws.FILTER("⚠ "&amp;$T$30:$T$490,($R$30:$R$490&lt;&gt;"")*ISNUMBER(SEARCH(" "&amp;$R$30:$R$490&amp;" "," "&amp;M342&amp;" "))))),""))</f>
        <v/>
      </c>
      <c r="G342" s="72" t="str">
        <f t="shared" si="60"/>
        <v/>
      </c>
      <c r="H342" s="72" t="str">
        <f t="shared" si="61"/>
        <v/>
      </c>
      <c r="I342" s="72" t="str">
        <f t="shared" si="62"/>
        <v/>
      </c>
      <c r="J342" s="72" t="str">
        <f t="shared" si="55"/>
        <v/>
      </c>
      <c r="K342" s="72" t="str">
        <f t="shared" si="56"/>
        <v/>
      </c>
      <c r="L342" s="72" t="str">
        <f t="shared" si="63"/>
        <v/>
      </c>
      <c r="M342" s="72" t="str">
        <f t="shared" si="64"/>
        <v/>
      </c>
      <c r="N342" s="72" t="str">
        <f t="shared" si="65"/>
        <v/>
      </c>
      <c r="O342" s="72" t="str">
        <f t="shared" si="57"/>
        <v/>
      </c>
      <c r="P342" s="72" t="str">
        <f t="shared" si="58"/>
        <v/>
      </c>
      <c r="Q342" s="57"/>
      <c r="R342" s="58" t="str">
        <f t="shared" si="59"/>
        <v/>
      </c>
      <c r="S342" s="59" t="s">
        <v>69</v>
      </c>
      <c r="T342" s="60"/>
      <c r="AC342" s="5">
        <v>1</v>
      </c>
    </row>
    <row r="343" spans="2:29" ht="21" customHeight="1" x14ac:dyDescent="0.25">
      <c r="B343" s="8"/>
      <c r="C343" s="54">
        <v>315</v>
      </c>
      <c r="D343" s="55" t="str">
        <f t="shared" si="66"/>
        <v/>
      </c>
      <c r="E343" s="61"/>
      <c r="F343" s="71" t="str" cm="1">
        <f t="array" ref="F343">IF(M343="","",IFERROR(_xlfn.TEXTJOIN(" • ",TRUE,_xlfn.UNIQUE(_xlfn._xlws.FILTER("⚠ "&amp;$T$30:$T$490,($R$30:$R$490&lt;&gt;"")*ISNUMBER(SEARCH(" "&amp;$R$30:$R$490&amp;" "," "&amp;M343&amp;" "))))),""))</f>
        <v/>
      </c>
      <c r="G343" s="72" t="str">
        <f t="shared" si="60"/>
        <v/>
      </c>
      <c r="H343" s="72" t="str">
        <f t="shared" si="61"/>
        <v/>
      </c>
      <c r="I343" s="72" t="str">
        <f t="shared" si="62"/>
        <v/>
      </c>
      <c r="J343" s="72" t="str">
        <f t="shared" si="55"/>
        <v/>
      </c>
      <c r="K343" s="72" t="str">
        <f t="shared" si="56"/>
        <v/>
      </c>
      <c r="L343" s="72" t="str">
        <f t="shared" si="63"/>
        <v/>
      </c>
      <c r="M343" s="72" t="str">
        <f t="shared" si="64"/>
        <v/>
      </c>
      <c r="N343" s="72" t="str">
        <f t="shared" si="65"/>
        <v/>
      </c>
      <c r="O343" s="72" t="str">
        <f t="shared" si="57"/>
        <v/>
      </c>
      <c r="P343" s="72" t="str">
        <f t="shared" si="58"/>
        <v/>
      </c>
      <c r="Q343" s="57"/>
      <c r="R343" s="58" t="str">
        <f t="shared" si="59"/>
        <v/>
      </c>
      <c r="S343" s="59" t="s">
        <v>69</v>
      </c>
      <c r="T343" s="60"/>
      <c r="AC343" s="5">
        <v>1</v>
      </c>
    </row>
    <row r="344" spans="2:29" ht="21" customHeight="1" x14ac:dyDescent="0.25">
      <c r="B344" s="8"/>
      <c r="C344" s="54">
        <v>316</v>
      </c>
      <c r="D344" s="55" t="str">
        <f t="shared" si="66"/>
        <v/>
      </c>
      <c r="E344" s="61"/>
      <c r="F344" s="71" t="str" cm="1">
        <f t="array" ref="F344">IF(M344="","",IFERROR(_xlfn.TEXTJOIN(" • ",TRUE,_xlfn.UNIQUE(_xlfn._xlws.FILTER("⚠ "&amp;$T$30:$T$490,($R$30:$R$490&lt;&gt;"")*ISNUMBER(SEARCH(" "&amp;$R$30:$R$490&amp;" "," "&amp;M344&amp;" "))))),""))</f>
        <v/>
      </c>
      <c r="G344" s="72" t="str">
        <f t="shared" si="60"/>
        <v/>
      </c>
      <c r="H344" s="72" t="str">
        <f t="shared" si="61"/>
        <v/>
      </c>
      <c r="I344" s="72" t="str">
        <f t="shared" si="62"/>
        <v/>
      </c>
      <c r="J344" s="72" t="str">
        <f t="shared" si="55"/>
        <v/>
      </c>
      <c r="K344" s="72" t="str">
        <f t="shared" si="56"/>
        <v/>
      </c>
      <c r="L344" s="72" t="str">
        <f t="shared" si="63"/>
        <v/>
      </c>
      <c r="M344" s="72" t="str">
        <f t="shared" si="64"/>
        <v/>
      </c>
      <c r="N344" s="72" t="str">
        <f t="shared" si="65"/>
        <v/>
      </c>
      <c r="O344" s="72" t="str">
        <f t="shared" si="57"/>
        <v/>
      </c>
      <c r="P344" s="72" t="str">
        <f t="shared" si="58"/>
        <v/>
      </c>
      <c r="Q344" s="57"/>
      <c r="R344" s="58" t="str">
        <f t="shared" si="59"/>
        <v/>
      </c>
      <c r="S344" s="59" t="s">
        <v>69</v>
      </c>
      <c r="T344" s="60"/>
      <c r="AC344" s="5">
        <v>1</v>
      </c>
    </row>
    <row r="345" spans="2:29" ht="21" customHeight="1" x14ac:dyDescent="0.25">
      <c r="B345" s="8"/>
      <c r="C345" s="54">
        <v>317</v>
      </c>
      <c r="D345" s="55" t="str">
        <f t="shared" si="66"/>
        <v/>
      </c>
      <c r="E345" s="61"/>
      <c r="F345" s="71" t="str" cm="1">
        <f t="array" ref="F345">IF(M345="","",IFERROR(_xlfn.TEXTJOIN(" • ",TRUE,_xlfn.UNIQUE(_xlfn._xlws.FILTER("⚠ "&amp;$T$30:$T$490,($R$30:$R$490&lt;&gt;"")*ISNUMBER(SEARCH(" "&amp;$R$30:$R$490&amp;" "," "&amp;M345&amp;" "))))),""))</f>
        <v/>
      </c>
      <c r="G345" s="72" t="str">
        <f t="shared" si="60"/>
        <v/>
      </c>
      <c r="H345" s="72" t="str">
        <f t="shared" si="61"/>
        <v/>
      </c>
      <c r="I345" s="72" t="str">
        <f t="shared" si="62"/>
        <v/>
      </c>
      <c r="J345" s="72" t="str">
        <f t="shared" si="55"/>
        <v/>
      </c>
      <c r="K345" s="72" t="str">
        <f t="shared" si="56"/>
        <v/>
      </c>
      <c r="L345" s="72" t="str">
        <f t="shared" si="63"/>
        <v/>
      </c>
      <c r="M345" s="72" t="str">
        <f t="shared" si="64"/>
        <v/>
      </c>
      <c r="N345" s="72" t="str">
        <f t="shared" si="65"/>
        <v/>
      </c>
      <c r="O345" s="72" t="str">
        <f t="shared" si="57"/>
        <v/>
      </c>
      <c r="P345" s="72" t="str">
        <f t="shared" si="58"/>
        <v/>
      </c>
      <c r="Q345" s="57"/>
      <c r="R345" s="58" t="str">
        <f t="shared" si="59"/>
        <v/>
      </c>
      <c r="S345" s="59" t="s">
        <v>69</v>
      </c>
      <c r="T345" s="60"/>
      <c r="AC345" s="5">
        <v>1</v>
      </c>
    </row>
    <row r="346" spans="2:29" ht="21" customHeight="1" x14ac:dyDescent="0.25">
      <c r="B346" s="8"/>
      <c r="C346" s="54">
        <v>318</v>
      </c>
      <c r="D346" s="55" t="str">
        <f t="shared" si="66"/>
        <v/>
      </c>
      <c r="E346" s="61"/>
      <c r="F346" s="71" t="str" cm="1">
        <f t="array" ref="F346">IF(M346="","",IFERROR(_xlfn.TEXTJOIN(" • ",TRUE,_xlfn.UNIQUE(_xlfn._xlws.FILTER("⚠ "&amp;$T$30:$T$490,($R$30:$R$490&lt;&gt;"")*ISNUMBER(SEARCH(" "&amp;$R$30:$R$490&amp;" "," "&amp;M346&amp;" "))))),""))</f>
        <v/>
      </c>
      <c r="G346" s="72" t="str">
        <f t="shared" si="60"/>
        <v/>
      </c>
      <c r="H346" s="72" t="str">
        <f t="shared" si="61"/>
        <v/>
      </c>
      <c r="I346" s="72" t="str">
        <f t="shared" si="62"/>
        <v/>
      </c>
      <c r="J346" s="72" t="str">
        <f t="shared" si="55"/>
        <v/>
      </c>
      <c r="K346" s="72" t="str">
        <f t="shared" si="56"/>
        <v/>
      </c>
      <c r="L346" s="72" t="str">
        <f t="shared" si="63"/>
        <v/>
      </c>
      <c r="M346" s="72" t="str">
        <f t="shared" si="64"/>
        <v/>
      </c>
      <c r="N346" s="72" t="str">
        <f t="shared" si="65"/>
        <v/>
      </c>
      <c r="O346" s="72" t="str">
        <f t="shared" si="57"/>
        <v/>
      </c>
      <c r="P346" s="72" t="str">
        <f t="shared" si="58"/>
        <v/>
      </c>
      <c r="Q346" s="57"/>
      <c r="R346" s="58" t="str">
        <f t="shared" si="59"/>
        <v/>
      </c>
      <c r="S346" s="59" t="s">
        <v>69</v>
      </c>
      <c r="T346" s="60"/>
      <c r="AC346" s="5">
        <v>1</v>
      </c>
    </row>
    <row r="347" spans="2:29" ht="21" customHeight="1" x14ac:dyDescent="0.25">
      <c r="B347" s="8"/>
      <c r="C347" s="54">
        <v>319</v>
      </c>
      <c r="D347" s="55" t="str">
        <f t="shared" si="66"/>
        <v/>
      </c>
      <c r="E347" s="61"/>
      <c r="F347" s="71" t="str" cm="1">
        <f t="array" ref="F347">IF(M347="","",IFERROR(_xlfn.TEXTJOIN(" • ",TRUE,_xlfn.UNIQUE(_xlfn._xlws.FILTER("⚠ "&amp;$T$30:$T$490,($R$30:$R$490&lt;&gt;"")*ISNUMBER(SEARCH(" "&amp;$R$30:$R$490&amp;" "," "&amp;M347&amp;" "))))),""))</f>
        <v/>
      </c>
      <c r="G347" s="72" t="str">
        <f t="shared" si="60"/>
        <v/>
      </c>
      <c r="H347" s="72" t="str">
        <f t="shared" si="61"/>
        <v/>
      </c>
      <c r="I347" s="72" t="str">
        <f t="shared" si="62"/>
        <v/>
      </c>
      <c r="J347" s="72" t="str">
        <f t="shared" si="55"/>
        <v/>
      </c>
      <c r="K347" s="72" t="str">
        <f t="shared" si="56"/>
        <v/>
      </c>
      <c r="L347" s="72" t="str">
        <f t="shared" si="63"/>
        <v/>
      </c>
      <c r="M347" s="72" t="str">
        <f t="shared" si="64"/>
        <v/>
      </c>
      <c r="N347" s="72" t="str">
        <f t="shared" si="65"/>
        <v/>
      </c>
      <c r="O347" s="72" t="str">
        <f t="shared" si="57"/>
        <v/>
      </c>
      <c r="P347" s="72" t="str">
        <f t="shared" si="58"/>
        <v/>
      </c>
      <c r="Q347" s="57"/>
      <c r="R347" s="58" t="str">
        <f t="shared" si="59"/>
        <v/>
      </c>
      <c r="S347" s="59" t="s">
        <v>69</v>
      </c>
      <c r="T347" s="60"/>
      <c r="AC347" s="5">
        <v>1</v>
      </c>
    </row>
    <row r="348" spans="2:29" ht="21" customHeight="1" x14ac:dyDescent="0.25">
      <c r="B348" s="8"/>
      <c r="C348" s="54">
        <v>320</v>
      </c>
      <c r="D348" s="55" t="str">
        <f t="shared" si="66"/>
        <v/>
      </c>
      <c r="E348" s="61"/>
      <c r="F348" s="71" t="str" cm="1">
        <f t="array" ref="F348">IF(M348="","",IFERROR(_xlfn.TEXTJOIN(" • ",TRUE,_xlfn.UNIQUE(_xlfn._xlws.FILTER("⚠ "&amp;$T$30:$T$490,($R$30:$R$490&lt;&gt;"")*ISNUMBER(SEARCH(" "&amp;$R$30:$R$490&amp;" "," "&amp;M348&amp;" "))))),""))</f>
        <v/>
      </c>
      <c r="G348" s="72" t="str">
        <f t="shared" si="60"/>
        <v/>
      </c>
      <c r="H348" s="72" t="str">
        <f t="shared" si="61"/>
        <v/>
      </c>
      <c r="I348" s="72" t="str">
        <f t="shared" si="62"/>
        <v/>
      </c>
      <c r="J348" s="72" t="str">
        <f t="shared" si="55"/>
        <v/>
      </c>
      <c r="K348" s="72" t="str">
        <f t="shared" si="56"/>
        <v/>
      </c>
      <c r="L348" s="72" t="str">
        <f t="shared" si="63"/>
        <v/>
      </c>
      <c r="M348" s="72" t="str">
        <f t="shared" si="64"/>
        <v/>
      </c>
      <c r="N348" s="72" t="str">
        <f t="shared" si="65"/>
        <v/>
      </c>
      <c r="O348" s="72" t="str">
        <f t="shared" si="57"/>
        <v/>
      </c>
      <c r="P348" s="72" t="str">
        <f t="shared" si="58"/>
        <v/>
      </c>
      <c r="Q348" s="57"/>
      <c r="R348" s="58" t="str">
        <f t="shared" si="59"/>
        <v/>
      </c>
      <c r="S348" s="59" t="s">
        <v>69</v>
      </c>
      <c r="T348" s="60"/>
      <c r="AC348" s="5">
        <v>1</v>
      </c>
    </row>
    <row r="349" spans="2:29" ht="21" customHeight="1" x14ac:dyDescent="0.25">
      <c r="B349" s="8"/>
      <c r="C349" s="54">
        <v>321</v>
      </c>
      <c r="D349" s="55" t="str">
        <f t="shared" si="66"/>
        <v/>
      </c>
      <c r="E349" s="61"/>
      <c r="F349" s="71" t="str" cm="1">
        <f t="array" ref="F349">IF(M349="","",IFERROR(_xlfn.TEXTJOIN(" • ",TRUE,_xlfn.UNIQUE(_xlfn._xlws.FILTER("⚠ "&amp;$T$30:$T$490,($R$30:$R$490&lt;&gt;"")*ISNUMBER(SEARCH(" "&amp;$R$30:$R$490&amp;" "," "&amp;M349&amp;" "))))),""))</f>
        <v/>
      </c>
      <c r="G349" s="72" t="str">
        <f t="shared" si="60"/>
        <v/>
      </c>
      <c r="H349" s="72" t="str">
        <f t="shared" si="61"/>
        <v/>
      </c>
      <c r="I349" s="72" t="str">
        <f t="shared" si="62"/>
        <v/>
      </c>
      <c r="J349" s="72" t="str">
        <f t="shared" ref="J349:J412" si="67">IF(I349="","",SUBSTITUTE(SUBSTITUTE(SUBSTITUTE(SUBSTITUTE(SUBSTITUTE(SUBSTITUTE(SUBSTITUTE(SUBSTITUTE(I349,"è","e"),"é","e"),"ê","e"),"ë","e"),"ì","i"),"í","i"),"î","i"),"ï","i"))</f>
        <v/>
      </c>
      <c r="K349" s="72" t="str">
        <f t="shared" ref="K349:K412" si="68">IF(J349="","",TRIM(SUBSTITUTE(SUBSTITUTE(SUBSTITUTE(SUBSTITUTE(SUBSTITUTE(SUBSTITUTE(SUBSTITUTE(SUBSTITUTE(SUBSTITUTE(SUBSTITUTE(SUBSTITUTE(SUBSTITUTE(J349,"ò","o"),"ó","o"),"ô","o"),"ö","o"),"õ","o"),"ù","u"),"ú","u"),"û","u"),"ü","u"),"ý","y"),"ÿ","y"),"ñ","n")))</f>
        <v/>
      </c>
      <c r="L349" s="72" t="str">
        <f t="shared" si="63"/>
        <v/>
      </c>
      <c r="M349" s="72" t="str">
        <f t="shared" si="64"/>
        <v/>
      </c>
      <c r="N349" s="72" t="str">
        <f t="shared" si="65"/>
        <v/>
      </c>
      <c r="O349" s="72" t="str">
        <f t="shared" ref="O349:O412" si="69">IF(N349="","",SUBSTITUTE(SUBSTITUTE(SUBSTITUTE(SUBSTITUTE(SUBSTITUTE(SUBSTITUTE(SUBSTITUTE(SUBSTITUTE(N349,"è","e"),"é","e"),"ê","e"),"ë","e"),"ì","i"),"í","i"),"î","i"),"ï","i"))</f>
        <v/>
      </c>
      <c r="P349" s="72" t="str">
        <f t="shared" ref="P349:P412" si="70">IF(O349="","",TRIM(SUBSTITUTE(SUBSTITUTE(SUBSTITUTE(SUBSTITUTE(SUBSTITUTE(SUBSTITUTE(SUBSTITUTE(SUBSTITUTE(SUBSTITUTE(SUBSTITUTE(SUBSTITUTE(SUBSTITUTE(O349,"ò","o"),"ó","o"),"ô","o"),"ö","o"),"õ","o"),"ù","u"),"ú","u"),"û","u"),"ü","u"),"ý","y"),"ÿ","y"),"ñ","n")))</f>
        <v/>
      </c>
      <c r="Q349" s="57"/>
      <c r="R349" s="58" t="str">
        <f t="shared" ref="R349:R412" si="71">IF(Q349="","",LOWER(TRIM(CLEAN(SUBSTITUTE(SUBSTITUTE(SUBSTITUTE(SUBSTITUTE(SUBSTITUTE(SUBSTITUTE(SUBSTITUTE(SUBSTITUTE(SUBSTITUTE(SUBSTITUTE(SUBSTITUTE(SUBSTITUTE(SUBSTITUTE(SUBSTITUTE(SUBSTITUTE(SUBSTITUTE(SUBSTITUTE(SUBSTITUTE(SUBSTITUTE(SUBSTITUTE(SUBSTITUTE(SUBSTITUTE(Q349,CHAR(160)," "),CHAR(9)," "),CHAR(10)," "),CHAR(13)," "),"—"," "),"–"," "),"’"," "),"'"," "),""""," "),","," "),"."," "),";"," "),":"," "),"!"," "),"?"," "),"…"," "),"/"," "),"-"," "),"("," "),")"," "),"«"," "),"»"," ")))))</f>
        <v/>
      </c>
      <c r="S349" s="59" t="s">
        <v>69</v>
      </c>
      <c r="T349" s="60"/>
      <c r="AC349" s="5">
        <v>1</v>
      </c>
    </row>
    <row r="350" spans="2:29" ht="21" customHeight="1" x14ac:dyDescent="0.25">
      <c r="B350" s="8"/>
      <c r="C350" s="54">
        <v>322</v>
      </c>
      <c r="D350" s="55" t="str">
        <f t="shared" si="66"/>
        <v/>
      </c>
      <c r="E350" s="61"/>
      <c r="F350" s="71" t="str" cm="1">
        <f t="array" ref="F350">IF(M350="","",IFERROR(_xlfn.TEXTJOIN(" • ",TRUE,_xlfn.UNIQUE(_xlfn._xlws.FILTER("⚠ "&amp;$T$30:$T$490,($R$30:$R$490&lt;&gt;"")*ISNUMBER(SEARCH(" "&amp;$R$30:$R$490&amp;" "," "&amp;M350&amp;" "))))),""))</f>
        <v/>
      </c>
      <c r="G350" s="72" t="str">
        <f t="shared" si="60"/>
        <v/>
      </c>
      <c r="H350" s="72" t="str">
        <f t="shared" si="61"/>
        <v/>
      </c>
      <c r="I350" s="72" t="str">
        <f t="shared" si="62"/>
        <v/>
      </c>
      <c r="J350" s="72" t="str">
        <f t="shared" si="67"/>
        <v/>
      </c>
      <c r="K350" s="72" t="str">
        <f t="shared" si="68"/>
        <v/>
      </c>
      <c r="L350" s="72" t="str">
        <f t="shared" si="63"/>
        <v/>
      </c>
      <c r="M350" s="72" t="str">
        <f t="shared" si="64"/>
        <v/>
      </c>
      <c r="N350" s="72" t="str">
        <f t="shared" si="65"/>
        <v/>
      </c>
      <c r="O350" s="72" t="str">
        <f t="shared" si="69"/>
        <v/>
      </c>
      <c r="P350" s="72" t="str">
        <f t="shared" si="70"/>
        <v/>
      </c>
      <c r="Q350" s="57"/>
      <c r="R350" s="58" t="str">
        <f t="shared" si="71"/>
        <v/>
      </c>
      <c r="S350" s="59" t="s">
        <v>69</v>
      </c>
      <c r="T350" s="60"/>
      <c r="AC350" s="5">
        <v>1</v>
      </c>
    </row>
    <row r="351" spans="2:29" ht="21" customHeight="1" x14ac:dyDescent="0.25">
      <c r="B351" s="8"/>
      <c r="C351" s="54">
        <v>323</v>
      </c>
      <c r="D351" s="55" t="str">
        <f t="shared" si="66"/>
        <v/>
      </c>
      <c r="E351" s="61"/>
      <c r="F351" s="71" t="str" cm="1">
        <f t="array" ref="F351">IF(M351="","",IFERROR(_xlfn.TEXTJOIN(" • ",TRUE,_xlfn.UNIQUE(_xlfn._xlws.FILTER("⚠ "&amp;$T$30:$T$490,($R$30:$R$490&lt;&gt;"")*ISNUMBER(SEARCH(" "&amp;$R$30:$R$490&amp;" "," "&amp;M351&amp;" "))))),""))</f>
        <v/>
      </c>
      <c r="G351" s="72" t="str">
        <f t="shared" ref="G351:G414" si="72">IF(R351="","",P351)</f>
        <v/>
      </c>
      <c r="H351" s="72" t="str">
        <f t="shared" ref="H351:H414" si="73">IF(T351="","",S351&amp;" "&amp;T351)</f>
        <v/>
      </c>
      <c r="I351" s="72" t="str">
        <f t="shared" ref="I351:I414" si="74">IF(M351="","",SUBSTITUTE(SUBSTITUTE(SUBSTITUTE(SUBSTITUTE(SUBSTITUTE(SUBSTITUTE(SUBSTITUTE(SUBSTITUTE(SUBSTITUTE(LOWER(M351),"œ","oe"),"æ","ae"),"à","a"),"â","a"),"ä","a"),"á","a"),"ã","a"),"å","a"),"ç","c"))</f>
        <v/>
      </c>
      <c r="J351" s="72" t="str">
        <f t="shared" si="67"/>
        <v/>
      </c>
      <c r="K351" s="72" t="str">
        <f t="shared" si="68"/>
        <v/>
      </c>
      <c r="L351" s="72" t="str">
        <f t="shared" ref="L351:L414" si="75">IF(M351="","",K351)</f>
        <v/>
      </c>
      <c r="M351" s="72" t="str">
        <f t="shared" ref="M351:M414" si="76">IF(E351="","",LOWER(TRIM(CLEAN(SUBSTITUTE(SUBSTITUTE(SUBSTITUTE(SUBSTITUTE(SUBSTITUTE(SUBSTITUTE(SUBSTITUTE(SUBSTITUTE(SUBSTITUTE(SUBSTITUTE(SUBSTITUTE(SUBSTITUTE(SUBSTITUTE(SUBSTITUTE(SUBSTITUTE(SUBSTITUTE(SUBSTITUTE(SUBSTITUTE(SUBSTITUTE(SUBSTITUTE(SUBSTITUTE(SUBSTITUTE(E351,CHAR(160)," "),CHAR(9)," "),CHAR(10)," "),CHAR(13)," "),"—"," "),"–"," "),"’"," "),"'"," "),""""," "),","," "),"."," "),";"," "),":"," "),"!"," "),"?"," "),"…"," "),"/"," "),"-"," "),"("," "),")"," "),"«"," "),"»"," ")))))</f>
        <v/>
      </c>
      <c r="N351" s="72" t="str">
        <f t="shared" ref="N351:N414" si="77">IF(R351="","",SUBSTITUTE(SUBSTITUTE(SUBSTITUTE(SUBSTITUTE(SUBSTITUTE(SUBSTITUTE(SUBSTITUTE(SUBSTITUTE(SUBSTITUTE(LOWER(R351),"œ","oe"),"æ","ae"),"à","a"),"â","a"),"ä","a"),"á","a"),"ã","a"),"å","a"),"ç","c"))</f>
        <v/>
      </c>
      <c r="O351" s="72" t="str">
        <f t="shared" si="69"/>
        <v/>
      </c>
      <c r="P351" s="72" t="str">
        <f t="shared" si="70"/>
        <v/>
      </c>
      <c r="Q351" s="57"/>
      <c r="R351" s="58" t="str">
        <f t="shared" si="71"/>
        <v/>
      </c>
      <c r="S351" s="59" t="s">
        <v>69</v>
      </c>
      <c r="T351" s="60"/>
      <c r="AC351" s="5">
        <v>1</v>
      </c>
    </row>
    <row r="352" spans="2:29" ht="21" customHeight="1" x14ac:dyDescent="0.25">
      <c r="B352" s="8"/>
      <c r="C352" s="54">
        <v>324</v>
      </c>
      <c r="D352" s="55" t="str">
        <f t="shared" si="66"/>
        <v/>
      </c>
      <c r="E352" s="61"/>
      <c r="F352" s="71" t="str" cm="1">
        <f t="array" ref="F352">IF(M352="","",IFERROR(_xlfn.TEXTJOIN(" • ",TRUE,_xlfn.UNIQUE(_xlfn._xlws.FILTER("⚠ "&amp;$T$30:$T$490,($R$30:$R$490&lt;&gt;"")*ISNUMBER(SEARCH(" "&amp;$R$30:$R$490&amp;" "," "&amp;M352&amp;" "))))),""))</f>
        <v/>
      </c>
      <c r="G352" s="72" t="str">
        <f t="shared" si="72"/>
        <v/>
      </c>
      <c r="H352" s="72" t="str">
        <f t="shared" si="73"/>
        <v/>
      </c>
      <c r="I352" s="72" t="str">
        <f t="shared" si="74"/>
        <v/>
      </c>
      <c r="J352" s="72" t="str">
        <f t="shared" si="67"/>
        <v/>
      </c>
      <c r="K352" s="72" t="str">
        <f t="shared" si="68"/>
        <v/>
      </c>
      <c r="L352" s="72" t="str">
        <f t="shared" si="75"/>
        <v/>
      </c>
      <c r="M352" s="72" t="str">
        <f t="shared" si="76"/>
        <v/>
      </c>
      <c r="N352" s="72" t="str">
        <f t="shared" si="77"/>
        <v/>
      </c>
      <c r="O352" s="72" t="str">
        <f t="shared" si="69"/>
        <v/>
      </c>
      <c r="P352" s="72" t="str">
        <f t="shared" si="70"/>
        <v/>
      </c>
      <c r="Q352" s="57"/>
      <c r="R352" s="58" t="str">
        <f t="shared" si="71"/>
        <v/>
      </c>
      <c r="S352" s="59" t="s">
        <v>69</v>
      </c>
      <c r="T352" s="60"/>
      <c r="AC352" s="5">
        <v>1</v>
      </c>
    </row>
    <row r="353" spans="2:29" ht="21" customHeight="1" x14ac:dyDescent="0.25">
      <c r="B353" s="8"/>
      <c r="C353" s="54">
        <v>325</v>
      </c>
      <c r="D353" s="55" t="str">
        <f t="shared" si="66"/>
        <v/>
      </c>
      <c r="E353" s="61"/>
      <c r="F353" s="71" t="str" cm="1">
        <f t="array" ref="F353">IF(M353="","",IFERROR(_xlfn.TEXTJOIN(" • ",TRUE,_xlfn.UNIQUE(_xlfn._xlws.FILTER("⚠ "&amp;$T$30:$T$490,($R$30:$R$490&lt;&gt;"")*ISNUMBER(SEARCH(" "&amp;$R$30:$R$490&amp;" "," "&amp;M353&amp;" "))))),""))</f>
        <v/>
      </c>
      <c r="G353" s="72" t="str">
        <f t="shared" si="72"/>
        <v/>
      </c>
      <c r="H353" s="72" t="str">
        <f t="shared" si="73"/>
        <v/>
      </c>
      <c r="I353" s="72" t="str">
        <f t="shared" si="74"/>
        <v/>
      </c>
      <c r="J353" s="72" t="str">
        <f t="shared" si="67"/>
        <v/>
      </c>
      <c r="K353" s="72" t="str">
        <f t="shared" si="68"/>
        <v/>
      </c>
      <c r="L353" s="72" t="str">
        <f t="shared" si="75"/>
        <v/>
      </c>
      <c r="M353" s="72" t="str">
        <f t="shared" si="76"/>
        <v/>
      </c>
      <c r="N353" s="72" t="str">
        <f t="shared" si="77"/>
        <v/>
      </c>
      <c r="O353" s="72" t="str">
        <f t="shared" si="69"/>
        <v/>
      </c>
      <c r="P353" s="72" t="str">
        <f t="shared" si="70"/>
        <v/>
      </c>
      <c r="Q353" s="57"/>
      <c r="R353" s="58" t="str">
        <f t="shared" si="71"/>
        <v/>
      </c>
      <c r="S353" s="59" t="s">
        <v>69</v>
      </c>
      <c r="T353" s="60"/>
      <c r="AC353" s="5">
        <v>1</v>
      </c>
    </row>
    <row r="354" spans="2:29" ht="21" customHeight="1" x14ac:dyDescent="0.25">
      <c r="B354" s="8"/>
      <c r="C354" s="54">
        <v>326</v>
      </c>
      <c r="D354" s="55" t="str">
        <f t="shared" si="66"/>
        <v/>
      </c>
      <c r="E354" s="61"/>
      <c r="F354" s="71" t="str" cm="1">
        <f t="array" ref="F354">IF(M354="","",IFERROR(_xlfn.TEXTJOIN(" • ",TRUE,_xlfn.UNIQUE(_xlfn._xlws.FILTER("⚠ "&amp;$T$30:$T$490,($R$30:$R$490&lt;&gt;"")*ISNUMBER(SEARCH(" "&amp;$R$30:$R$490&amp;" "," "&amp;M354&amp;" "))))),""))</f>
        <v/>
      </c>
      <c r="G354" s="72" t="str">
        <f t="shared" si="72"/>
        <v/>
      </c>
      <c r="H354" s="72" t="str">
        <f t="shared" si="73"/>
        <v/>
      </c>
      <c r="I354" s="72" t="str">
        <f t="shared" si="74"/>
        <v/>
      </c>
      <c r="J354" s="72" t="str">
        <f t="shared" si="67"/>
        <v/>
      </c>
      <c r="K354" s="72" t="str">
        <f t="shared" si="68"/>
        <v/>
      </c>
      <c r="L354" s="72" t="str">
        <f t="shared" si="75"/>
        <v/>
      </c>
      <c r="M354" s="72" t="str">
        <f t="shared" si="76"/>
        <v/>
      </c>
      <c r="N354" s="72" t="str">
        <f t="shared" si="77"/>
        <v/>
      </c>
      <c r="O354" s="72" t="str">
        <f t="shared" si="69"/>
        <v/>
      </c>
      <c r="P354" s="72" t="str">
        <f t="shared" si="70"/>
        <v/>
      </c>
      <c r="Q354" s="57"/>
      <c r="R354" s="58" t="str">
        <f t="shared" si="71"/>
        <v/>
      </c>
      <c r="S354" s="59" t="s">
        <v>69</v>
      </c>
      <c r="T354" s="60"/>
      <c r="AC354" s="5">
        <v>1</v>
      </c>
    </row>
    <row r="355" spans="2:29" ht="21" customHeight="1" x14ac:dyDescent="0.25">
      <c r="B355" s="8"/>
      <c r="C355" s="54">
        <v>327</v>
      </c>
      <c r="D355" s="55" t="str">
        <f t="shared" si="66"/>
        <v/>
      </c>
      <c r="E355" s="61"/>
      <c r="F355" s="71" t="str" cm="1">
        <f t="array" ref="F355">IF(M355="","",IFERROR(_xlfn.TEXTJOIN(" • ",TRUE,_xlfn.UNIQUE(_xlfn._xlws.FILTER("⚠ "&amp;$T$30:$T$490,($R$30:$R$490&lt;&gt;"")*ISNUMBER(SEARCH(" "&amp;$R$30:$R$490&amp;" "," "&amp;M355&amp;" "))))),""))</f>
        <v/>
      </c>
      <c r="G355" s="72" t="str">
        <f t="shared" si="72"/>
        <v/>
      </c>
      <c r="H355" s="72" t="str">
        <f t="shared" si="73"/>
        <v/>
      </c>
      <c r="I355" s="72" t="str">
        <f t="shared" si="74"/>
        <v/>
      </c>
      <c r="J355" s="72" t="str">
        <f t="shared" si="67"/>
        <v/>
      </c>
      <c r="K355" s="72" t="str">
        <f t="shared" si="68"/>
        <v/>
      </c>
      <c r="L355" s="72" t="str">
        <f t="shared" si="75"/>
        <v/>
      </c>
      <c r="M355" s="72" t="str">
        <f t="shared" si="76"/>
        <v/>
      </c>
      <c r="N355" s="72" t="str">
        <f t="shared" si="77"/>
        <v/>
      </c>
      <c r="O355" s="72" t="str">
        <f t="shared" si="69"/>
        <v/>
      </c>
      <c r="P355" s="72" t="str">
        <f t="shared" si="70"/>
        <v/>
      </c>
      <c r="Q355" s="57"/>
      <c r="R355" s="58" t="str">
        <f t="shared" si="71"/>
        <v/>
      </c>
      <c r="S355" s="59" t="s">
        <v>69</v>
      </c>
      <c r="T355" s="60"/>
      <c r="AC355" s="5">
        <v>1</v>
      </c>
    </row>
    <row r="356" spans="2:29" ht="21" customHeight="1" x14ac:dyDescent="0.25">
      <c r="B356" s="8"/>
      <c r="C356" s="54">
        <v>328</v>
      </c>
      <c r="D356" s="55" t="str">
        <f t="shared" si="66"/>
        <v/>
      </c>
      <c r="E356" s="61"/>
      <c r="F356" s="71" t="str" cm="1">
        <f t="array" ref="F356">IF(M356="","",IFERROR(_xlfn.TEXTJOIN(" • ",TRUE,_xlfn.UNIQUE(_xlfn._xlws.FILTER("⚠ "&amp;$T$30:$T$490,($R$30:$R$490&lt;&gt;"")*ISNUMBER(SEARCH(" "&amp;$R$30:$R$490&amp;" "," "&amp;M356&amp;" "))))),""))</f>
        <v/>
      </c>
      <c r="G356" s="72" t="str">
        <f t="shared" si="72"/>
        <v/>
      </c>
      <c r="H356" s="72" t="str">
        <f t="shared" si="73"/>
        <v/>
      </c>
      <c r="I356" s="72" t="str">
        <f t="shared" si="74"/>
        <v/>
      </c>
      <c r="J356" s="72" t="str">
        <f t="shared" si="67"/>
        <v/>
      </c>
      <c r="K356" s="72" t="str">
        <f t="shared" si="68"/>
        <v/>
      </c>
      <c r="L356" s="72" t="str">
        <f t="shared" si="75"/>
        <v/>
      </c>
      <c r="M356" s="72" t="str">
        <f t="shared" si="76"/>
        <v/>
      </c>
      <c r="N356" s="72" t="str">
        <f t="shared" si="77"/>
        <v/>
      </c>
      <c r="O356" s="72" t="str">
        <f t="shared" si="69"/>
        <v/>
      </c>
      <c r="P356" s="72" t="str">
        <f t="shared" si="70"/>
        <v/>
      </c>
      <c r="Q356" s="57"/>
      <c r="R356" s="58" t="str">
        <f t="shared" si="71"/>
        <v/>
      </c>
      <c r="S356" s="59" t="s">
        <v>69</v>
      </c>
      <c r="T356" s="60"/>
      <c r="AC356" s="5">
        <v>1</v>
      </c>
    </row>
    <row r="357" spans="2:29" ht="21" customHeight="1" x14ac:dyDescent="0.25">
      <c r="B357" s="8"/>
      <c r="C357" s="54">
        <v>329</v>
      </c>
      <c r="D357" s="55" t="str">
        <f t="shared" si="66"/>
        <v/>
      </c>
      <c r="E357" s="61"/>
      <c r="F357" s="71" t="str" cm="1">
        <f t="array" ref="F357">IF(M357="","",IFERROR(_xlfn.TEXTJOIN(" • ",TRUE,_xlfn.UNIQUE(_xlfn._xlws.FILTER("⚠ "&amp;$T$30:$T$490,($R$30:$R$490&lt;&gt;"")*ISNUMBER(SEARCH(" "&amp;$R$30:$R$490&amp;" "," "&amp;M357&amp;" "))))),""))</f>
        <v/>
      </c>
      <c r="G357" s="72" t="str">
        <f t="shared" si="72"/>
        <v/>
      </c>
      <c r="H357" s="72" t="str">
        <f t="shared" si="73"/>
        <v/>
      </c>
      <c r="I357" s="72" t="str">
        <f t="shared" si="74"/>
        <v/>
      </c>
      <c r="J357" s="72" t="str">
        <f t="shared" si="67"/>
        <v/>
      </c>
      <c r="K357" s="72" t="str">
        <f t="shared" si="68"/>
        <v/>
      </c>
      <c r="L357" s="72" t="str">
        <f t="shared" si="75"/>
        <v/>
      </c>
      <c r="M357" s="72" t="str">
        <f t="shared" si="76"/>
        <v/>
      </c>
      <c r="N357" s="72" t="str">
        <f t="shared" si="77"/>
        <v/>
      </c>
      <c r="O357" s="72" t="str">
        <f t="shared" si="69"/>
        <v/>
      </c>
      <c r="P357" s="72" t="str">
        <f t="shared" si="70"/>
        <v/>
      </c>
      <c r="Q357" s="57"/>
      <c r="R357" s="58" t="str">
        <f t="shared" si="71"/>
        <v/>
      </c>
      <c r="S357" s="59" t="s">
        <v>69</v>
      </c>
      <c r="T357" s="60"/>
      <c r="AC357" s="5">
        <v>1</v>
      </c>
    </row>
    <row r="358" spans="2:29" ht="21" customHeight="1" x14ac:dyDescent="0.25">
      <c r="B358" s="8"/>
      <c r="C358" s="54">
        <v>330</v>
      </c>
      <c r="D358" s="55" t="str">
        <f t="shared" ref="D358:D421" si="78">IF(E358="","",IF(F358="",E358,E358&amp;" *"))</f>
        <v/>
      </c>
      <c r="E358" s="61"/>
      <c r="F358" s="71" t="str" cm="1">
        <f t="array" ref="F358">IF(M358="","",IFERROR(_xlfn.TEXTJOIN(" • ",TRUE,_xlfn.UNIQUE(_xlfn._xlws.FILTER("⚠ "&amp;$T$30:$T$490,($R$30:$R$490&lt;&gt;"")*ISNUMBER(SEARCH(" "&amp;$R$30:$R$490&amp;" "," "&amp;M358&amp;" "))))),""))</f>
        <v/>
      </c>
      <c r="G358" s="72" t="str">
        <f t="shared" si="72"/>
        <v/>
      </c>
      <c r="H358" s="72" t="str">
        <f t="shared" si="73"/>
        <v/>
      </c>
      <c r="I358" s="72" t="str">
        <f t="shared" si="74"/>
        <v/>
      </c>
      <c r="J358" s="72" t="str">
        <f t="shared" si="67"/>
        <v/>
      </c>
      <c r="K358" s="72" t="str">
        <f t="shared" si="68"/>
        <v/>
      </c>
      <c r="L358" s="72" t="str">
        <f t="shared" si="75"/>
        <v/>
      </c>
      <c r="M358" s="72" t="str">
        <f t="shared" si="76"/>
        <v/>
      </c>
      <c r="N358" s="72" t="str">
        <f t="shared" si="77"/>
        <v/>
      </c>
      <c r="O358" s="72" t="str">
        <f t="shared" si="69"/>
        <v/>
      </c>
      <c r="P358" s="72" t="str">
        <f t="shared" si="70"/>
        <v/>
      </c>
      <c r="Q358" s="57"/>
      <c r="R358" s="58" t="str">
        <f t="shared" si="71"/>
        <v/>
      </c>
      <c r="S358" s="59" t="s">
        <v>69</v>
      </c>
      <c r="T358" s="60"/>
      <c r="AC358" s="5">
        <v>1</v>
      </c>
    </row>
    <row r="359" spans="2:29" ht="21" customHeight="1" x14ac:dyDescent="0.25">
      <c r="B359" s="8"/>
      <c r="C359" s="54">
        <v>331</v>
      </c>
      <c r="D359" s="55" t="str">
        <f t="shared" si="78"/>
        <v/>
      </c>
      <c r="E359" s="61"/>
      <c r="F359" s="71" t="str" cm="1">
        <f t="array" ref="F359">IF(M359="","",IFERROR(_xlfn.TEXTJOIN(" • ",TRUE,_xlfn.UNIQUE(_xlfn._xlws.FILTER("⚠ "&amp;$T$30:$T$490,($R$30:$R$490&lt;&gt;"")*ISNUMBER(SEARCH(" "&amp;$R$30:$R$490&amp;" "," "&amp;M359&amp;" "))))),""))</f>
        <v/>
      </c>
      <c r="G359" s="72" t="str">
        <f t="shared" si="72"/>
        <v/>
      </c>
      <c r="H359" s="72" t="str">
        <f t="shared" si="73"/>
        <v/>
      </c>
      <c r="I359" s="72" t="str">
        <f t="shared" si="74"/>
        <v/>
      </c>
      <c r="J359" s="72" t="str">
        <f t="shared" si="67"/>
        <v/>
      </c>
      <c r="K359" s="72" t="str">
        <f t="shared" si="68"/>
        <v/>
      </c>
      <c r="L359" s="72" t="str">
        <f t="shared" si="75"/>
        <v/>
      </c>
      <c r="M359" s="72" t="str">
        <f t="shared" si="76"/>
        <v/>
      </c>
      <c r="N359" s="72" t="str">
        <f t="shared" si="77"/>
        <v/>
      </c>
      <c r="O359" s="72" t="str">
        <f t="shared" si="69"/>
        <v/>
      </c>
      <c r="P359" s="72" t="str">
        <f t="shared" si="70"/>
        <v/>
      </c>
      <c r="Q359" s="57"/>
      <c r="R359" s="58" t="str">
        <f t="shared" si="71"/>
        <v/>
      </c>
      <c r="S359" s="59" t="s">
        <v>69</v>
      </c>
      <c r="T359" s="60"/>
      <c r="AC359" s="5">
        <v>1</v>
      </c>
    </row>
    <row r="360" spans="2:29" ht="21" customHeight="1" x14ac:dyDescent="0.25">
      <c r="B360" s="8"/>
      <c r="C360" s="54">
        <v>332</v>
      </c>
      <c r="D360" s="55" t="str">
        <f t="shared" si="78"/>
        <v/>
      </c>
      <c r="E360" s="61"/>
      <c r="F360" s="71" t="str" cm="1">
        <f t="array" ref="F360">IF(M360="","",IFERROR(_xlfn.TEXTJOIN(" • ",TRUE,_xlfn.UNIQUE(_xlfn._xlws.FILTER("⚠ "&amp;$T$30:$T$490,($R$30:$R$490&lt;&gt;"")*ISNUMBER(SEARCH(" "&amp;$R$30:$R$490&amp;" "," "&amp;M360&amp;" "))))),""))</f>
        <v/>
      </c>
      <c r="G360" s="72" t="str">
        <f t="shared" si="72"/>
        <v/>
      </c>
      <c r="H360" s="72" t="str">
        <f t="shared" si="73"/>
        <v/>
      </c>
      <c r="I360" s="72" t="str">
        <f t="shared" si="74"/>
        <v/>
      </c>
      <c r="J360" s="72" t="str">
        <f t="shared" si="67"/>
        <v/>
      </c>
      <c r="K360" s="72" t="str">
        <f t="shared" si="68"/>
        <v/>
      </c>
      <c r="L360" s="72" t="str">
        <f t="shared" si="75"/>
        <v/>
      </c>
      <c r="M360" s="72" t="str">
        <f t="shared" si="76"/>
        <v/>
      </c>
      <c r="N360" s="72" t="str">
        <f t="shared" si="77"/>
        <v/>
      </c>
      <c r="O360" s="72" t="str">
        <f t="shared" si="69"/>
        <v/>
      </c>
      <c r="P360" s="72" t="str">
        <f t="shared" si="70"/>
        <v/>
      </c>
      <c r="Q360" s="57"/>
      <c r="R360" s="58" t="str">
        <f t="shared" si="71"/>
        <v/>
      </c>
      <c r="S360" s="59" t="s">
        <v>69</v>
      </c>
      <c r="T360" s="60"/>
      <c r="AC360" s="5">
        <v>1</v>
      </c>
    </row>
    <row r="361" spans="2:29" ht="21" customHeight="1" x14ac:dyDescent="0.25">
      <c r="B361" s="8"/>
      <c r="C361" s="54">
        <v>333</v>
      </c>
      <c r="D361" s="55" t="str">
        <f t="shared" si="78"/>
        <v/>
      </c>
      <c r="E361" s="61"/>
      <c r="F361" s="71" t="str" cm="1">
        <f t="array" ref="F361">IF(M361="","",IFERROR(_xlfn.TEXTJOIN(" • ",TRUE,_xlfn.UNIQUE(_xlfn._xlws.FILTER("⚠ "&amp;$T$30:$T$490,($R$30:$R$490&lt;&gt;"")*ISNUMBER(SEARCH(" "&amp;$R$30:$R$490&amp;" "," "&amp;M361&amp;" "))))),""))</f>
        <v/>
      </c>
      <c r="G361" s="72" t="str">
        <f t="shared" si="72"/>
        <v/>
      </c>
      <c r="H361" s="72" t="str">
        <f t="shared" si="73"/>
        <v/>
      </c>
      <c r="I361" s="72" t="str">
        <f t="shared" si="74"/>
        <v/>
      </c>
      <c r="J361" s="72" t="str">
        <f t="shared" si="67"/>
        <v/>
      </c>
      <c r="K361" s="72" t="str">
        <f t="shared" si="68"/>
        <v/>
      </c>
      <c r="L361" s="72" t="str">
        <f t="shared" si="75"/>
        <v/>
      </c>
      <c r="M361" s="72" t="str">
        <f t="shared" si="76"/>
        <v/>
      </c>
      <c r="N361" s="72" t="str">
        <f t="shared" si="77"/>
        <v/>
      </c>
      <c r="O361" s="72" t="str">
        <f t="shared" si="69"/>
        <v/>
      </c>
      <c r="P361" s="72" t="str">
        <f t="shared" si="70"/>
        <v/>
      </c>
      <c r="Q361" s="57"/>
      <c r="R361" s="58" t="str">
        <f t="shared" si="71"/>
        <v/>
      </c>
      <c r="S361" s="59" t="s">
        <v>69</v>
      </c>
      <c r="T361" s="60"/>
      <c r="AC361" s="5">
        <v>1</v>
      </c>
    </row>
    <row r="362" spans="2:29" ht="21" customHeight="1" x14ac:dyDescent="0.25">
      <c r="B362" s="8"/>
      <c r="C362" s="54">
        <v>334</v>
      </c>
      <c r="D362" s="55" t="str">
        <f t="shared" si="78"/>
        <v/>
      </c>
      <c r="E362" s="61"/>
      <c r="F362" s="71" t="str" cm="1">
        <f t="array" ref="F362">IF(M362="","",IFERROR(_xlfn.TEXTJOIN(" • ",TRUE,_xlfn.UNIQUE(_xlfn._xlws.FILTER("⚠ "&amp;$T$30:$T$490,($R$30:$R$490&lt;&gt;"")*ISNUMBER(SEARCH(" "&amp;$R$30:$R$490&amp;" "," "&amp;M362&amp;" "))))),""))</f>
        <v/>
      </c>
      <c r="G362" s="72" t="str">
        <f t="shared" si="72"/>
        <v/>
      </c>
      <c r="H362" s="72" t="str">
        <f t="shared" si="73"/>
        <v/>
      </c>
      <c r="I362" s="72" t="str">
        <f t="shared" si="74"/>
        <v/>
      </c>
      <c r="J362" s="72" t="str">
        <f t="shared" si="67"/>
        <v/>
      </c>
      <c r="K362" s="72" t="str">
        <f t="shared" si="68"/>
        <v/>
      </c>
      <c r="L362" s="72" t="str">
        <f t="shared" si="75"/>
        <v/>
      </c>
      <c r="M362" s="72" t="str">
        <f t="shared" si="76"/>
        <v/>
      </c>
      <c r="N362" s="72" t="str">
        <f t="shared" si="77"/>
        <v/>
      </c>
      <c r="O362" s="72" t="str">
        <f t="shared" si="69"/>
        <v/>
      </c>
      <c r="P362" s="72" t="str">
        <f t="shared" si="70"/>
        <v/>
      </c>
      <c r="Q362" s="57"/>
      <c r="R362" s="58" t="str">
        <f t="shared" si="71"/>
        <v/>
      </c>
      <c r="S362" s="59" t="s">
        <v>69</v>
      </c>
      <c r="T362" s="60"/>
      <c r="AC362" s="5">
        <v>1</v>
      </c>
    </row>
    <row r="363" spans="2:29" ht="21" customHeight="1" x14ac:dyDescent="0.25">
      <c r="B363" s="8"/>
      <c r="C363" s="54">
        <v>335</v>
      </c>
      <c r="D363" s="55" t="str">
        <f t="shared" si="78"/>
        <v/>
      </c>
      <c r="E363" s="61"/>
      <c r="F363" s="71" t="str" cm="1">
        <f t="array" ref="F363">IF(M363="","",IFERROR(_xlfn.TEXTJOIN(" • ",TRUE,_xlfn.UNIQUE(_xlfn._xlws.FILTER("⚠ "&amp;$T$30:$T$490,($R$30:$R$490&lt;&gt;"")*ISNUMBER(SEARCH(" "&amp;$R$30:$R$490&amp;" "," "&amp;M363&amp;" "))))),""))</f>
        <v/>
      </c>
      <c r="G363" s="72" t="str">
        <f t="shared" si="72"/>
        <v/>
      </c>
      <c r="H363" s="72" t="str">
        <f t="shared" si="73"/>
        <v/>
      </c>
      <c r="I363" s="72" t="str">
        <f t="shared" si="74"/>
        <v/>
      </c>
      <c r="J363" s="72" t="str">
        <f t="shared" si="67"/>
        <v/>
      </c>
      <c r="K363" s="72" t="str">
        <f t="shared" si="68"/>
        <v/>
      </c>
      <c r="L363" s="72" t="str">
        <f t="shared" si="75"/>
        <v/>
      </c>
      <c r="M363" s="72" t="str">
        <f t="shared" si="76"/>
        <v/>
      </c>
      <c r="N363" s="72" t="str">
        <f t="shared" si="77"/>
        <v/>
      </c>
      <c r="O363" s="72" t="str">
        <f t="shared" si="69"/>
        <v/>
      </c>
      <c r="P363" s="72" t="str">
        <f t="shared" si="70"/>
        <v/>
      </c>
      <c r="Q363" s="57"/>
      <c r="R363" s="58" t="str">
        <f t="shared" si="71"/>
        <v/>
      </c>
      <c r="S363" s="59" t="s">
        <v>69</v>
      </c>
      <c r="T363" s="60"/>
      <c r="AC363" s="5">
        <v>1</v>
      </c>
    </row>
    <row r="364" spans="2:29" ht="21" customHeight="1" x14ac:dyDescent="0.25">
      <c r="B364" s="8"/>
      <c r="C364" s="54">
        <v>336</v>
      </c>
      <c r="D364" s="55" t="str">
        <f t="shared" si="78"/>
        <v/>
      </c>
      <c r="E364" s="61"/>
      <c r="F364" s="71" t="str" cm="1">
        <f t="array" ref="F364">IF(M364="","",IFERROR(_xlfn.TEXTJOIN(" • ",TRUE,_xlfn.UNIQUE(_xlfn._xlws.FILTER("⚠ "&amp;$T$30:$T$490,($R$30:$R$490&lt;&gt;"")*ISNUMBER(SEARCH(" "&amp;$R$30:$R$490&amp;" "," "&amp;M364&amp;" "))))),""))</f>
        <v/>
      </c>
      <c r="G364" s="72" t="str">
        <f t="shared" si="72"/>
        <v/>
      </c>
      <c r="H364" s="72" t="str">
        <f t="shared" si="73"/>
        <v/>
      </c>
      <c r="I364" s="72" t="str">
        <f t="shared" si="74"/>
        <v/>
      </c>
      <c r="J364" s="72" t="str">
        <f t="shared" si="67"/>
        <v/>
      </c>
      <c r="K364" s="72" t="str">
        <f t="shared" si="68"/>
        <v/>
      </c>
      <c r="L364" s="72" t="str">
        <f t="shared" si="75"/>
        <v/>
      </c>
      <c r="M364" s="72" t="str">
        <f t="shared" si="76"/>
        <v/>
      </c>
      <c r="N364" s="72" t="str">
        <f t="shared" si="77"/>
        <v/>
      </c>
      <c r="O364" s="72" t="str">
        <f t="shared" si="69"/>
        <v/>
      </c>
      <c r="P364" s="72" t="str">
        <f t="shared" si="70"/>
        <v/>
      </c>
      <c r="Q364" s="57"/>
      <c r="R364" s="58" t="str">
        <f t="shared" si="71"/>
        <v/>
      </c>
      <c r="S364" s="59" t="s">
        <v>69</v>
      </c>
      <c r="T364" s="60"/>
      <c r="AC364" s="5">
        <v>1</v>
      </c>
    </row>
    <row r="365" spans="2:29" ht="21" customHeight="1" x14ac:dyDescent="0.25">
      <c r="B365" s="8"/>
      <c r="C365" s="54">
        <v>337</v>
      </c>
      <c r="D365" s="55" t="str">
        <f t="shared" si="78"/>
        <v/>
      </c>
      <c r="E365" s="61"/>
      <c r="F365" s="71" t="str" cm="1">
        <f t="array" ref="F365">IF(M365="","",IFERROR(_xlfn.TEXTJOIN(" • ",TRUE,_xlfn.UNIQUE(_xlfn._xlws.FILTER("⚠ "&amp;$T$30:$T$490,($R$30:$R$490&lt;&gt;"")*ISNUMBER(SEARCH(" "&amp;$R$30:$R$490&amp;" "," "&amp;M365&amp;" "))))),""))</f>
        <v/>
      </c>
      <c r="G365" s="72" t="str">
        <f t="shared" si="72"/>
        <v/>
      </c>
      <c r="H365" s="72" t="str">
        <f t="shared" si="73"/>
        <v/>
      </c>
      <c r="I365" s="72" t="str">
        <f t="shared" si="74"/>
        <v/>
      </c>
      <c r="J365" s="72" t="str">
        <f t="shared" si="67"/>
        <v/>
      </c>
      <c r="K365" s="72" t="str">
        <f t="shared" si="68"/>
        <v/>
      </c>
      <c r="L365" s="72" t="str">
        <f t="shared" si="75"/>
        <v/>
      </c>
      <c r="M365" s="72" t="str">
        <f t="shared" si="76"/>
        <v/>
      </c>
      <c r="N365" s="72" t="str">
        <f t="shared" si="77"/>
        <v/>
      </c>
      <c r="O365" s="72" t="str">
        <f t="shared" si="69"/>
        <v/>
      </c>
      <c r="P365" s="72" t="str">
        <f t="shared" si="70"/>
        <v/>
      </c>
      <c r="Q365" s="57"/>
      <c r="R365" s="58" t="str">
        <f t="shared" si="71"/>
        <v/>
      </c>
      <c r="S365" s="59" t="s">
        <v>69</v>
      </c>
      <c r="T365" s="60"/>
      <c r="AC365" s="5">
        <v>1</v>
      </c>
    </row>
    <row r="366" spans="2:29" ht="21" customHeight="1" x14ac:dyDescent="0.25">
      <c r="B366" s="8"/>
      <c r="C366" s="54">
        <v>338</v>
      </c>
      <c r="D366" s="55" t="str">
        <f t="shared" si="78"/>
        <v/>
      </c>
      <c r="E366" s="61"/>
      <c r="F366" s="71" t="str" cm="1">
        <f t="array" ref="F366">IF(M366="","",IFERROR(_xlfn.TEXTJOIN(" • ",TRUE,_xlfn.UNIQUE(_xlfn._xlws.FILTER("⚠ "&amp;$T$30:$T$490,($R$30:$R$490&lt;&gt;"")*ISNUMBER(SEARCH(" "&amp;$R$30:$R$490&amp;" "," "&amp;M366&amp;" "))))),""))</f>
        <v/>
      </c>
      <c r="G366" s="72" t="str">
        <f t="shared" si="72"/>
        <v/>
      </c>
      <c r="H366" s="72" t="str">
        <f t="shared" si="73"/>
        <v/>
      </c>
      <c r="I366" s="72" t="str">
        <f t="shared" si="74"/>
        <v/>
      </c>
      <c r="J366" s="72" t="str">
        <f t="shared" si="67"/>
        <v/>
      </c>
      <c r="K366" s="72" t="str">
        <f t="shared" si="68"/>
        <v/>
      </c>
      <c r="L366" s="72" t="str">
        <f t="shared" si="75"/>
        <v/>
      </c>
      <c r="M366" s="72" t="str">
        <f t="shared" si="76"/>
        <v/>
      </c>
      <c r="N366" s="72" t="str">
        <f t="shared" si="77"/>
        <v/>
      </c>
      <c r="O366" s="72" t="str">
        <f t="shared" si="69"/>
        <v/>
      </c>
      <c r="P366" s="72" t="str">
        <f t="shared" si="70"/>
        <v/>
      </c>
      <c r="Q366" s="57"/>
      <c r="R366" s="58" t="str">
        <f t="shared" si="71"/>
        <v/>
      </c>
      <c r="S366" s="59" t="s">
        <v>69</v>
      </c>
      <c r="T366" s="60"/>
      <c r="AC366" s="5">
        <v>1</v>
      </c>
    </row>
    <row r="367" spans="2:29" ht="21" customHeight="1" x14ac:dyDescent="0.25">
      <c r="B367" s="8"/>
      <c r="C367" s="54">
        <v>339</v>
      </c>
      <c r="D367" s="55" t="str">
        <f t="shared" si="78"/>
        <v/>
      </c>
      <c r="E367" s="61"/>
      <c r="F367" s="71" t="str" cm="1">
        <f t="array" ref="F367">IF(M367="","",IFERROR(_xlfn.TEXTJOIN(" • ",TRUE,_xlfn.UNIQUE(_xlfn._xlws.FILTER("⚠ "&amp;$T$30:$T$490,($R$30:$R$490&lt;&gt;"")*ISNUMBER(SEARCH(" "&amp;$R$30:$R$490&amp;" "," "&amp;M367&amp;" "))))),""))</f>
        <v/>
      </c>
      <c r="G367" s="72" t="str">
        <f t="shared" si="72"/>
        <v/>
      </c>
      <c r="H367" s="72" t="str">
        <f t="shared" si="73"/>
        <v/>
      </c>
      <c r="I367" s="72" t="str">
        <f t="shared" si="74"/>
        <v/>
      </c>
      <c r="J367" s="72" t="str">
        <f t="shared" si="67"/>
        <v/>
      </c>
      <c r="K367" s="72" t="str">
        <f t="shared" si="68"/>
        <v/>
      </c>
      <c r="L367" s="72" t="str">
        <f t="shared" si="75"/>
        <v/>
      </c>
      <c r="M367" s="72" t="str">
        <f t="shared" si="76"/>
        <v/>
      </c>
      <c r="N367" s="72" t="str">
        <f t="shared" si="77"/>
        <v/>
      </c>
      <c r="O367" s="72" t="str">
        <f t="shared" si="69"/>
        <v/>
      </c>
      <c r="P367" s="72" t="str">
        <f t="shared" si="70"/>
        <v/>
      </c>
      <c r="Q367" s="57"/>
      <c r="R367" s="58" t="str">
        <f t="shared" si="71"/>
        <v/>
      </c>
      <c r="S367" s="59" t="s">
        <v>69</v>
      </c>
      <c r="T367" s="60"/>
      <c r="AC367" s="5">
        <v>1</v>
      </c>
    </row>
    <row r="368" spans="2:29" ht="21" customHeight="1" x14ac:dyDescent="0.25">
      <c r="B368" s="8"/>
      <c r="C368" s="54">
        <v>340</v>
      </c>
      <c r="D368" s="55" t="str">
        <f t="shared" si="78"/>
        <v/>
      </c>
      <c r="E368" s="61"/>
      <c r="F368" s="71" t="str" cm="1">
        <f t="array" ref="F368">IF(M368="","",IFERROR(_xlfn.TEXTJOIN(" • ",TRUE,_xlfn.UNIQUE(_xlfn._xlws.FILTER("⚠ "&amp;$T$30:$T$490,($R$30:$R$490&lt;&gt;"")*ISNUMBER(SEARCH(" "&amp;$R$30:$R$490&amp;" "," "&amp;M368&amp;" "))))),""))</f>
        <v/>
      </c>
      <c r="G368" s="72" t="str">
        <f t="shared" si="72"/>
        <v/>
      </c>
      <c r="H368" s="72" t="str">
        <f t="shared" si="73"/>
        <v/>
      </c>
      <c r="I368" s="72" t="str">
        <f t="shared" si="74"/>
        <v/>
      </c>
      <c r="J368" s="72" t="str">
        <f t="shared" si="67"/>
        <v/>
      </c>
      <c r="K368" s="72" t="str">
        <f t="shared" si="68"/>
        <v/>
      </c>
      <c r="L368" s="72" t="str">
        <f t="shared" si="75"/>
        <v/>
      </c>
      <c r="M368" s="72" t="str">
        <f t="shared" si="76"/>
        <v/>
      </c>
      <c r="N368" s="72" t="str">
        <f t="shared" si="77"/>
        <v/>
      </c>
      <c r="O368" s="72" t="str">
        <f t="shared" si="69"/>
        <v/>
      </c>
      <c r="P368" s="72" t="str">
        <f t="shared" si="70"/>
        <v/>
      </c>
      <c r="Q368" s="57"/>
      <c r="R368" s="58" t="str">
        <f t="shared" si="71"/>
        <v/>
      </c>
      <c r="S368" s="59" t="s">
        <v>69</v>
      </c>
      <c r="T368" s="60"/>
      <c r="AC368" s="5">
        <v>1</v>
      </c>
    </row>
    <row r="369" spans="2:29" ht="21" customHeight="1" x14ac:dyDescent="0.25">
      <c r="B369" s="8"/>
      <c r="C369" s="54">
        <v>341</v>
      </c>
      <c r="D369" s="55" t="str">
        <f t="shared" si="78"/>
        <v/>
      </c>
      <c r="E369" s="61"/>
      <c r="F369" s="71" t="str" cm="1">
        <f t="array" ref="F369">IF(M369="","",IFERROR(_xlfn.TEXTJOIN(" • ",TRUE,_xlfn.UNIQUE(_xlfn._xlws.FILTER("⚠ "&amp;$T$30:$T$490,($R$30:$R$490&lt;&gt;"")*ISNUMBER(SEARCH(" "&amp;$R$30:$R$490&amp;" "," "&amp;M369&amp;" "))))),""))</f>
        <v/>
      </c>
      <c r="G369" s="72" t="str">
        <f t="shared" si="72"/>
        <v/>
      </c>
      <c r="H369" s="72" t="str">
        <f t="shared" si="73"/>
        <v/>
      </c>
      <c r="I369" s="72" t="str">
        <f t="shared" si="74"/>
        <v/>
      </c>
      <c r="J369" s="72" t="str">
        <f t="shared" si="67"/>
        <v/>
      </c>
      <c r="K369" s="72" t="str">
        <f t="shared" si="68"/>
        <v/>
      </c>
      <c r="L369" s="72" t="str">
        <f t="shared" si="75"/>
        <v/>
      </c>
      <c r="M369" s="72" t="str">
        <f t="shared" si="76"/>
        <v/>
      </c>
      <c r="N369" s="72" t="str">
        <f t="shared" si="77"/>
        <v/>
      </c>
      <c r="O369" s="72" t="str">
        <f t="shared" si="69"/>
        <v/>
      </c>
      <c r="P369" s="72" t="str">
        <f t="shared" si="70"/>
        <v/>
      </c>
      <c r="Q369" s="57"/>
      <c r="R369" s="58" t="str">
        <f t="shared" si="71"/>
        <v/>
      </c>
      <c r="S369" s="59" t="s">
        <v>69</v>
      </c>
      <c r="T369" s="60"/>
      <c r="AC369" s="5">
        <v>1</v>
      </c>
    </row>
    <row r="370" spans="2:29" ht="21" customHeight="1" x14ac:dyDescent="0.25">
      <c r="B370" s="8"/>
      <c r="C370" s="54">
        <v>342</v>
      </c>
      <c r="D370" s="55" t="str">
        <f t="shared" si="78"/>
        <v/>
      </c>
      <c r="E370" s="61"/>
      <c r="F370" s="71" t="str" cm="1">
        <f t="array" ref="F370">IF(M370="","",IFERROR(_xlfn.TEXTJOIN(" • ",TRUE,_xlfn.UNIQUE(_xlfn._xlws.FILTER("⚠ "&amp;$T$30:$T$490,($R$30:$R$490&lt;&gt;"")*ISNUMBER(SEARCH(" "&amp;$R$30:$R$490&amp;" "," "&amp;M370&amp;" "))))),""))</f>
        <v/>
      </c>
      <c r="G370" s="72" t="str">
        <f t="shared" si="72"/>
        <v/>
      </c>
      <c r="H370" s="72" t="str">
        <f t="shared" si="73"/>
        <v/>
      </c>
      <c r="I370" s="72" t="str">
        <f t="shared" si="74"/>
        <v/>
      </c>
      <c r="J370" s="72" t="str">
        <f t="shared" si="67"/>
        <v/>
      </c>
      <c r="K370" s="72" t="str">
        <f t="shared" si="68"/>
        <v/>
      </c>
      <c r="L370" s="72" t="str">
        <f t="shared" si="75"/>
        <v/>
      </c>
      <c r="M370" s="72" t="str">
        <f t="shared" si="76"/>
        <v/>
      </c>
      <c r="N370" s="72" t="str">
        <f t="shared" si="77"/>
        <v/>
      </c>
      <c r="O370" s="72" t="str">
        <f t="shared" si="69"/>
        <v/>
      </c>
      <c r="P370" s="72" t="str">
        <f t="shared" si="70"/>
        <v/>
      </c>
      <c r="Q370" s="57"/>
      <c r="R370" s="58" t="str">
        <f t="shared" si="71"/>
        <v/>
      </c>
      <c r="S370" s="59" t="s">
        <v>69</v>
      </c>
      <c r="T370" s="60"/>
      <c r="AC370" s="5">
        <v>1</v>
      </c>
    </row>
    <row r="371" spans="2:29" ht="21" customHeight="1" x14ac:dyDescent="0.25">
      <c r="B371" s="8"/>
      <c r="C371" s="54">
        <v>343</v>
      </c>
      <c r="D371" s="55" t="str">
        <f t="shared" si="78"/>
        <v/>
      </c>
      <c r="E371" s="61"/>
      <c r="F371" s="71" t="str" cm="1">
        <f t="array" ref="F371">IF(M371="","",IFERROR(_xlfn.TEXTJOIN(" • ",TRUE,_xlfn.UNIQUE(_xlfn._xlws.FILTER("⚠ "&amp;$T$30:$T$490,($R$30:$R$490&lt;&gt;"")*ISNUMBER(SEARCH(" "&amp;$R$30:$R$490&amp;" "," "&amp;M371&amp;" "))))),""))</f>
        <v/>
      </c>
      <c r="G371" s="72" t="str">
        <f t="shared" si="72"/>
        <v/>
      </c>
      <c r="H371" s="72" t="str">
        <f t="shared" si="73"/>
        <v/>
      </c>
      <c r="I371" s="72" t="str">
        <f t="shared" si="74"/>
        <v/>
      </c>
      <c r="J371" s="72" t="str">
        <f t="shared" si="67"/>
        <v/>
      </c>
      <c r="K371" s="72" t="str">
        <f t="shared" si="68"/>
        <v/>
      </c>
      <c r="L371" s="72" t="str">
        <f t="shared" si="75"/>
        <v/>
      </c>
      <c r="M371" s="72" t="str">
        <f t="shared" si="76"/>
        <v/>
      </c>
      <c r="N371" s="72" t="str">
        <f t="shared" si="77"/>
        <v/>
      </c>
      <c r="O371" s="72" t="str">
        <f t="shared" si="69"/>
        <v/>
      </c>
      <c r="P371" s="72" t="str">
        <f t="shared" si="70"/>
        <v/>
      </c>
      <c r="Q371" s="57"/>
      <c r="R371" s="58" t="str">
        <f t="shared" si="71"/>
        <v/>
      </c>
      <c r="S371" s="59" t="s">
        <v>69</v>
      </c>
      <c r="T371" s="60"/>
      <c r="AC371" s="5">
        <v>1</v>
      </c>
    </row>
    <row r="372" spans="2:29" ht="21" customHeight="1" x14ac:dyDescent="0.25">
      <c r="B372" s="8"/>
      <c r="C372" s="54">
        <v>344</v>
      </c>
      <c r="D372" s="55" t="str">
        <f t="shared" si="78"/>
        <v/>
      </c>
      <c r="E372" s="61"/>
      <c r="F372" s="71" t="str" cm="1">
        <f t="array" ref="F372">IF(M372="","",IFERROR(_xlfn.TEXTJOIN(" • ",TRUE,_xlfn.UNIQUE(_xlfn._xlws.FILTER("⚠ "&amp;$T$30:$T$490,($R$30:$R$490&lt;&gt;"")*ISNUMBER(SEARCH(" "&amp;$R$30:$R$490&amp;" "," "&amp;M372&amp;" "))))),""))</f>
        <v/>
      </c>
      <c r="G372" s="72" t="str">
        <f t="shared" si="72"/>
        <v/>
      </c>
      <c r="H372" s="72" t="str">
        <f t="shared" si="73"/>
        <v/>
      </c>
      <c r="I372" s="72" t="str">
        <f t="shared" si="74"/>
        <v/>
      </c>
      <c r="J372" s="72" t="str">
        <f t="shared" si="67"/>
        <v/>
      </c>
      <c r="K372" s="72" t="str">
        <f t="shared" si="68"/>
        <v/>
      </c>
      <c r="L372" s="72" t="str">
        <f t="shared" si="75"/>
        <v/>
      </c>
      <c r="M372" s="72" t="str">
        <f t="shared" si="76"/>
        <v/>
      </c>
      <c r="N372" s="72" t="str">
        <f t="shared" si="77"/>
        <v/>
      </c>
      <c r="O372" s="72" t="str">
        <f t="shared" si="69"/>
        <v/>
      </c>
      <c r="P372" s="72" t="str">
        <f t="shared" si="70"/>
        <v/>
      </c>
      <c r="Q372" s="57"/>
      <c r="R372" s="58" t="str">
        <f t="shared" si="71"/>
        <v/>
      </c>
      <c r="S372" s="59" t="s">
        <v>69</v>
      </c>
      <c r="T372" s="60"/>
      <c r="AC372" s="5">
        <v>1</v>
      </c>
    </row>
    <row r="373" spans="2:29" ht="21" customHeight="1" x14ac:dyDescent="0.25">
      <c r="B373" s="8"/>
      <c r="C373" s="54">
        <v>345</v>
      </c>
      <c r="D373" s="55" t="str">
        <f t="shared" si="78"/>
        <v/>
      </c>
      <c r="E373" s="61"/>
      <c r="F373" s="71" t="str" cm="1">
        <f t="array" ref="F373">IF(M373="","",IFERROR(_xlfn.TEXTJOIN(" • ",TRUE,_xlfn.UNIQUE(_xlfn._xlws.FILTER("⚠ "&amp;$T$30:$T$490,($R$30:$R$490&lt;&gt;"")*ISNUMBER(SEARCH(" "&amp;$R$30:$R$490&amp;" "," "&amp;M373&amp;" "))))),""))</f>
        <v/>
      </c>
      <c r="G373" s="72" t="str">
        <f t="shared" si="72"/>
        <v/>
      </c>
      <c r="H373" s="72" t="str">
        <f t="shared" si="73"/>
        <v/>
      </c>
      <c r="I373" s="72" t="str">
        <f t="shared" si="74"/>
        <v/>
      </c>
      <c r="J373" s="72" t="str">
        <f t="shared" si="67"/>
        <v/>
      </c>
      <c r="K373" s="72" t="str">
        <f t="shared" si="68"/>
        <v/>
      </c>
      <c r="L373" s="72" t="str">
        <f t="shared" si="75"/>
        <v/>
      </c>
      <c r="M373" s="72" t="str">
        <f t="shared" si="76"/>
        <v/>
      </c>
      <c r="N373" s="72" t="str">
        <f t="shared" si="77"/>
        <v/>
      </c>
      <c r="O373" s="72" t="str">
        <f t="shared" si="69"/>
        <v/>
      </c>
      <c r="P373" s="72" t="str">
        <f t="shared" si="70"/>
        <v/>
      </c>
      <c r="Q373" s="57"/>
      <c r="R373" s="58" t="str">
        <f t="shared" si="71"/>
        <v/>
      </c>
      <c r="S373" s="59" t="s">
        <v>69</v>
      </c>
      <c r="T373" s="60"/>
      <c r="AC373" s="5">
        <v>1</v>
      </c>
    </row>
    <row r="374" spans="2:29" ht="21" customHeight="1" x14ac:dyDescent="0.25">
      <c r="B374" s="8"/>
      <c r="C374" s="54">
        <v>346</v>
      </c>
      <c r="D374" s="55" t="str">
        <f t="shared" si="78"/>
        <v/>
      </c>
      <c r="E374" s="61"/>
      <c r="F374" s="71" t="str" cm="1">
        <f t="array" ref="F374">IF(M374="","",IFERROR(_xlfn.TEXTJOIN(" • ",TRUE,_xlfn.UNIQUE(_xlfn._xlws.FILTER("⚠ "&amp;$T$30:$T$490,($R$30:$R$490&lt;&gt;"")*ISNUMBER(SEARCH(" "&amp;$R$30:$R$490&amp;" "," "&amp;M374&amp;" "))))),""))</f>
        <v/>
      </c>
      <c r="G374" s="72" t="str">
        <f t="shared" si="72"/>
        <v/>
      </c>
      <c r="H374" s="72" t="str">
        <f t="shared" si="73"/>
        <v/>
      </c>
      <c r="I374" s="72" t="str">
        <f t="shared" si="74"/>
        <v/>
      </c>
      <c r="J374" s="72" t="str">
        <f t="shared" si="67"/>
        <v/>
      </c>
      <c r="K374" s="72" t="str">
        <f t="shared" si="68"/>
        <v/>
      </c>
      <c r="L374" s="72" t="str">
        <f t="shared" si="75"/>
        <v/>
      </c>
      <c r="M374" s="72" t="str">
        <f t="shared" si="76"/>
        <v/>
      </c>
      <c r="N374" s="72" t="str">
        <f t="shared" si="77"/>
        <v/>
      </c>
      <c r="O374" s="72" t="str">
        <f t="shared" si="69"/>
        <v/>
      </c>
      <c r="P374" s="72" t="str">
        <f t="shared" si="70"/>
        <v/>
      </c>
      <c r="Q374" s="57"/>
      <c r="R374" s="58" t="str">
        <f t="shared" si="71"/>
        <v/>
      </c>
      <c r="S374" s="59" t="s">
        <v>69</v>
      </c>
      <c r="T374" s="60"/>
      <c r="AC374" s="5">
        <v>1</v>
      </c>
    </row>
    <row r="375" spans="2:29" ht="21" customHeight="1" x14ac:dyDescent="0.25">
      <c r="B375" s="8"/>
      <c r="C375" s="54">
        <v>347</v>
      </c>
      <c r="D375" s="55" t="str">
        <f t="shared" si="78"/>
        <v/>
      </c>
      <c r="E375" s="61"/>
      <c r="F375" s="71" t="str" cm="1">
        <f t="array" ref="F375">IF(M375="","",IFERROR(_xlfn.TEXTJOIN(" • ",TRUE,_xlfn.UNIQUE(_xlfn._xlws.FILTER("⚠ "&amp;$T$30:$T$490,($R$30:$R$490&lt;&gt;"")*ISNUMBER(SEARCH(" "&amp;$R$30:$R$490&amp;" "," "&amp;M375&amp;" "))))),""))</f>
        <v/>
      </c>
      <c r="G375" s="72" t="str">
        <f t="shared" si="72"/>
        <v/>
      </c>
      <c r="H375" s="72" t="str">
        <f t="shared" si="73"/>
        <v/>
      </c>
      <c r="I375" s="72" t="str">
        <f t="shared" si="74"/>
        <v/>
      </c>
      <c r="J375" s="72" t="str">
        <f t="shared" si="67"/>
        <v/>
      </c>
      <c r="K375" s="72" t="str">
        <f t="shared" si="68"/>
        <v/>
      </c>
      <c r="L375" s="72" t="str">
        <f t="shared" si="75"/>
        <v/>
      </c>
      <c r="M375" s="72" t="str">
        <f t="shared" si="76"/>
        <v/>
      </c>
      <c r="N375" s="72" t="str">
        <f t="shared" si="77"/>
        <v/>
      </c>
      <c r="O375" s="72" t="str">
        <f t="shared" si="69"/>
        <v/>
      </c>
      <c r="P375" s="72" t="str">
        <f t="shared" si="70"/>
        <v/>
      </c>
      <c r="Q375" s="57"/>
      <c r="R375" s="58" t="str">
        <f t="shared" si="71"/>
        <v/>
      </c>
      <c r="S375" s="59" t="s">
        <v>69</v>
      </c>
      <c r="T375" s="60"/>
      <c r="AC375" s="5">
        <v>1</v>
      </c>
    </row>
    <row r="376" spans="2:29" ht="21" customHeight="1" x14ac:dyDescent="0.25">
      <c r="B376" s="8"/>
      <c r="C376" s="54">
        <v>348</v>
      </c>
      <c r="D376" s="55" t="str">
        <f t="shared" si="78"/>
        <v/>
      </c>
      <c r="E376" s="61"/>
      <c r="F376" s="71" t="str" cm="1">
        <f t="array" ref="F376">IF(M376="","",IFERROR(_xlfn.TEXTJOIN(" • ",TRUE,_xlfn.UNIQUE(_xlfn._xlws.FILTER("⚠ "&amp;$T$30:$T$490,($R$30:$R$490&lt;&gt;"")*ISNUMBER(SEARCH(" "&amp;$R$30:$R$490&amp;" "," "&amp;M376&amp;" "))))),""))</f>
        <v/>
      </c>
      <c r="G376" s="72" t="str">
        <f t="shared" si="72"/>
        <v/>
      </c>
      <c r="H376" s="72" t="str">
        <f t="shared" si="73"/>
        <v/>
      </c>
      <c r="I376" s="72" t="str">
        <f t="shared" si="74"/>
        <v/>
      </c>
      <c r="J376" s="72" t="str">
        <f t="shared" si="67"/>
        <v/>
      </c>
      <c r="K376" s="72" t="str">
        <f t="shared" si="68"/>
        <v/>
      </c>
      <c r="L376" s="72" t="str">
        <f t="shared" si="75"/>
        <v/>
      </c>
      <c r="M376" s="72" t="str">
        <f t="shared" si="76"/>
        <v/>
      </c>
      <c r="N376" s="72" t="str">
        <f t="shared" si="77"/>
        <v/>
      </c>
      <c r="O376" s="72" t="str">
        <f t="shared" si="69"/>
        <v/>
      </c>
      <c r="P376" s="72" t="str">
        <f t="shared" si="70"/>
        <v/>
      </c>
      <c r="Q376" s="57"/>
      <c r="R376" s="58" t="str">
        <f t="shared" si="71"/>
        <v/>
      </c>
      <c r="S376" s="59" t="s">
        <v>69</v>
      </c>
      <c r="T376" s="60"/>
      <c r="AC376" s="5">
        <v>1</v>
      </c>
    </row>
    <row r="377" spans="2:29" ht="21" customHeight="1" x14ac:dyDescent="0.25">
      <c r="B377" s="8"/>
      <c r="C377" s="54">
        <v>349</v>
      </c>
      <c r="D377" s="55" t="str">
        <f t="shared" si="78"/>
        <v/>
      </c>
      <c r="E377" s="61"/>
      <c r="F377" s="71" t="str" cm="1">
        <f t="array" ref="F377">IF(M377="","",IFERROR(_xlfn.TEXTJOIN(" • ",TRUE,_xlfn.UNIQUE(_xlfn._xlws.FILTER("⚠ "&amp;$T$30:$T$490,($R$30:$R$490&lt;&gt;"")*ISNUMBER(SEARCH(" "&amp;$R$30:$R$490&amp;" "," "&amp;M377&amp;" "))))),""))</f>
        <v/>
      </c>
      <c r="G377" s="72" t="str">
        <f t="shared" si="72"/>
        <v/>
      </c>
      <c r="H377" s="72" t="str">
        <f t="shared" si="73"/>
        <v/>
      </c>
      <c r="I377" s="72" t="str">
        <f t="shared" si="74"/>
        <v/>
      </c>
      <c r="J377" s="72" t="str">
        <f t="shared" si="67"/>
        <v/>
      </c>
      <c r="K377" s="72" t="str">
        <f t="shared" si="68"/>
        <v/>
      </c>
      <c r="L377" s="72" t="str">
        <f t="shared" si="75"/>
        <v/>
      </c>
      <c r="M377" s="72" t="str">
        <f t="shared" si="76"/>
        <v/>
      </c>
      <c r="N377" s="72" t="str">
        <f t="shared" si="77"/>
        <v/>
      </c>
      <c r="O377" s="72" t="str">
        <f t="shared" si="69"/>
        <v/>
      </c>
      <c r="P377" s="72" t="str">
        <f t="shared" si="70"/>
        <v/>
      </c>
      <c r="Q377" s="57"/>
      <c r="R377" s="58" t="str">
        <f t="shared" si="71"/>
        <v/>
      </c>
      <c r="S377" s="59" t="s">
        <v>69</v>
      </c>
      <c r="T377" s="60"/>
      <c r="AC377" s="5">
        <v>1</v>
      </c>
    </row>
    <row r="378" spans="2:29" ht="21" customHeight="1" x14ac:dyDescent="0.25">
      <c r="B378" s="8"/>
      <c r="C378" s="54">
        <v>350</v>
      </c>
      <c r="D378" s="55" t="str">
        <f t="shared" si="78"/>
        <v/>
      </c>
      <c r="E378" s="61"/>
      <c r="F378" s="71" t="str" cm="1">
        <f t="array" ref="F378">IF(M378="","",IFERROR(_xlfn.TEXTJOIN(" • ",TRUE,_xlfn.UNIQUE(_xlfn._xlws.FILTER("⚠ "&amp;$T$30:$T$490,($R$30:$R$490&lt;&gt;"")*ISNUMBER(SEARCH(" "&amp;$R$30:$R$490&amp;" "," "&amp;M378&amp;" "))))),""))</f>
        <v/>
      </c>
      <c r="G378" s="72" t="str">
        <f t="shared" si="72"/>
        <v/>
      </c>
      <c r="H378" s="72" t="str">
        <f t="shared" si="73"/>
        <v/>
      </c>
      <c r="I378" s="72" t="str">
        <f t="shared" si="74"/>
        <v/>
      </c>
      <c r="J378" s="72" t="str">
        <f t="shared" si="67"/>
        <v/>
      </c>
      <c r="K378" s="72" t="str">
        <f t="shared" si="68"/>
        <v/>
      </c>
      <c r="L378" s="72" t="str">
        <f t="shared" si="75"/>
        <v/>
      </c>
      <c r="M378" s="72" t="str">
        <f t="shared" si="76"/>
        <v/>
      </c>
      <c r="N378" s="72" t="str">
        <f t="shared" si="77"/>
        <v/>
      </c>
      <c r="O378" s="72" t="str">
        <f t="shared" si="69"/>
        <v/>
      </c>
      <c r="P378" s="72" t="str">
        <f t="shared" si="70"/>
        <v/>
      </c>
      <c r="Q378" s="57"/>
      <c r="R378" s="58" t="str">
        <f t="shared" si="71"/>
        <v/>
      </c>
      <c r="S378" s="59" t="s">
        <v>69</v>
      </c>
      <c r="T378" s="60"/>
      <c r="AC378" s="5">
        <v>1</v>
      </c>
    </row>
    <row r="379" spans="2:29" ht="21" customHeight="1" x14ac:dyDescent="0.25">
      <c r="B379" s="8"/>
      <c r="C379" s="54">
        <v>351</v>
      </c>
      <c r="D379" s="55" t="str">
        <f t="shared" si="78"/>
        <v/>
      </c>
      <c r="E379" s="61"/>
      <c r="F379" s="71" t="str" cm="1">
        <f t="array" ref="F379">IF(M379="","",IFERROR(_xlfn.TEXTJOIN(" • ",TRUE,_xlfn.UNIQUE(_xlfn._xlws.FILTER("⚠ "&amp;$T$30:$T$490,($R$30:$R$490&lt;&gt;"")*ISNUMBER(SEARCH(" "&amp;$R$30:$R$490&amp;" "," "&amp;M379&amp;" "))))),""))</f>
        <v/>
      </c>
      <c r="G379" s="72" t="str">
        <f t="shared" si="72"/>
        <v/>
      </c>
      <c r="H379" s="72" t="str">
        <f t="shared" si="73"/>
        <v/>
      </c>
      <c r="I379" s="72" t="str">
        <f t="shared" si="74"/>
        <v/>
      </c>
      <c r="J379" s="72" t="str">
        <f t="shared" si="67"/>
        <v/>
      </c>
      <c r="K379" s="72" t="str">
        <f t="shared" si="68"/>
        <v/>
      </c>
      <c r="L379" s="72" t="str">
        <f t="shared" si="75"/>
        <v/>
      </c>
      <c r="M379" s="72" t="str">
        <f t="shared" si="76"/>
        <v/>
      </c>
      <c r="N379" s="72" t="str">
        <f t="shared" si="77"/>
        <v/>
      </c>
      <c r="O379" s="72" t="str">
        <f t="shared" si="69"/>
        <v/>
      </c>
      <c r="P379" s="72" t="str">
        <f t="shared" si="70"/>
        <v/>
      </c>
      <c r="Q379" s="57"/>
      <c r="R379" s="58" t="str">
        <f t="shared" si="71"/>
        <v/>
      </c>
      <c r="S379" s="59" t="s">
        <v>69</v>
      </c>
      <c r="T379" s="60"/>
      <c r="AC379" s="5">
        <v>1</v>
      </c>
    </row>
    <row r="380" spans="2:29" ht="21" customHeight="1" x14ac:dyDescent="0.25">
      <c r="B380" s="8"/>
      <c r="C380" s="54">
        <v>352</v>
      </c>
      <c r="D380" s="55" t="str">
        <f t="shared" si="78"/>
        <v/>
      </c>
      <c r="E380" s="61"/>
      <c r="F380" s="71" t="str" cm="1">
        <f t="array" ref="F380">IF(M380="","",IFERROR(_xlfn.TEXTJOIN(" • ",TRUE,_xlfn.UNIQUE(_xlfn._xlws.FILTER("⚠ "&amp;$T$30:$T$490,($R$30:$R$490&lt;&gt;"")*ISNUMBER(SEARCH(" "&amp;$R$30:$R$490&amp;" "," "&amp;M380&amp;" "))))),""))</f>
        <v/>
      </c>
      <c r="G380" s="72" t="str">
        <f t="shared" si="72"/>
        <v/>
      </c>
      <c r="H380" s="72" t="str">
        <f t="shared" si="73"/>
        <v/>
      </c>
      <c r="I380" s="72" t="str">
        <f t="shared" si="74"/>
        <v/>
      </c>
      <c r="J380" s="72" t="str">
        <f t="shared" si="67"/>
        <v/>
      </c>
      <c r="K380" s="72" t="str">
        <f t="shared" si="68"/>
        <v/>
      </c>
      <c r="L380" s="72" t="str">
        <f t="shared" si="75"/>
        <v/>
      </c>
      <c r="M380" s="72" t="str">
        <f t="shared" si="76"/>
        <v/>
      </c>
      <c r="N380" s="72" t="str">
        <f t="shared" si="77"/>
        <v/>
      </c>
      <c r="O380" s="72" t="str">
        <f t="shared" si="69"/>
        <v/>
      </c>
      <c r="P380" s="72" t="str">
        <f t="shared" si="70"/>
        <v/>
      </c>
      <c r="Q380" s="57"/>
      <c r="R380" s="58" t="str">
        <f t="shared" si="71"/>
        <v/>
      </c>
      <c r="S380" s="59" t="s">
        <v>69</v>
      </c>
      <c r="T380" s="60"/>
      <c r="AC380" s="5">
        <v>1</v>
      </c>
    </row>
    <row r="381" spans="2:29" ht="21" customHeight="1" x14ac:dyDescent="0.25">
      <c r="B381" s="8"/>
      <c r="C381" s="54">
        <v>353</v>
      </c>
      <c r="D381" s="55" t="str">
        <f t="shared" si="78"/>
        <v/>
      </c>
      <c r="E381" s="61"/>
      <c r="F381" s="71" t="str" cm="1">
        <f t="array" ref="F381">IF(M381="","",IFERROR(_xlfn.TEXTJOIN(" • ",TRUE,_xlfn.UNIQUE(_xlfn._xlws.FILTER("⚠ "&amp;$T$30:$T$490,($R$30:$R$490&lt;&gt;"")*ISNUMBER(SEARCH(" "&amp;$R$30:$R$490&amp;" "," "&amp;M381&amp;" "))))),""))</f>
        <v/>
      </c>
      <c r="G381" s="72" t="str">
        <f t="shared" si="72"/>
        <v/>
      </c>
      <c r="H381" s="72" t="str">
        <f t="shared" si="73"/>
        <v/>
      </c>
      <c r="I381" s="72" t="str">
        <f t="shared" si="74"/>
        <v/>
      </c>
      <c r="J381" s="72" t="str">
        <f t="shared" si="67"/>
        <v/>
      </c>
      <c r="K381" s="72" t="str">
        <f t="shared" si="68"/>
        <v/>
      </c>
      <c r="L381" s="72" t="str">
        <f t="shared" si="75"/>
        <v/>
      </c>
      <c r="M381" s="72" t="str">
        <f t="shared" si="76"/>
        <v/>
      </c>
      <c r="N381" s="72" t="str">
        <f t="shared" si="77"/>
        <v/>
      </c>
      <c r="O381" s="72" t="str">
        <f t="shared" si="69"/>
        <v/>
      </c>
      <c r="P381" s="72" t="str">
        <f t="shared" si="70"/>
        <v/>
      </c>
      <c r="Q381" s="57"/>
      <c r="R381" s="58" t="str">
        <f t="shared" si="71"/>
        <v/>
      </c>
      <c r="S381" s="59" t="s">
        <v>69</v>
      </c>
      <c r="T381" s="60"/>
      <c r="AC381" s="5">
        <v>1</v>
      </c>
    </row>
    <row r="382" spans="2:29" ht="21" customHeight="1" x14ac:dyDescent="0.25">
      <c r="B382" s="8"/>
      <c r="C382" s="54">
        <v>354</v>
      </c>
      <c r="D382" s="55" t="str">
        <f t="shared" si="78"/>
        <v/>
      </c>
      <c r="E382" s="61"/>
      <c r="F382" s="71" t="str" cm="1">
        <f t="array" ref="F382">IF(M382="","",IFERROR(_xlfn.TEXTJOIN(" • ",TRUE,_xlfn.UNIQUE(_xlfn._xlws.FILTER("⚠ "&amp;$T$30:$T$490,($R$30:$R$490&lt;&gt;"")*ISNUMBER(SEARCH(" "&amp;$R$30:$R$490&amp;" "," "&amp;M382&amp;" "))))),""))</f>
        <v/>
      </c>
      <c r="G382" s="72" t="str">
        <f t="shared" si="72"/>
        <v/>
      </c>
      <c r="H382" s="72" t="str">
        <f t="shared" si="73"/>
        <v/>
      </c>
      <c r="I382" s="72" t="str">
        <f t="shared" si="74"/>
        <v/>
      </c>
      <c r="J382" s="72" t="str">
        <f t="shared" si="67"/>
        <v/>
      </c>
      <c r="K382" s="72" t="str">
        <f t="shared" si="68"/>
        <v/>
      </c>
      <c r="L382" s="72" t="str">
        <f t="shared" si="75"/>
        <v/>
      </c>
      <c r="M382" s="72" t="str">
        <f t="shared" si="76"/>
        <v/>
      </c>
      <c r="N382" s="72" t="str">
        <f t="shared" si="77"/>
        <v/>
      </c>
      <c r="O382" s="72" t="str">
        <f t="shared" si="69"/>
        <v/>
      </c>
      <c r="P382" s="72" t="str">
        <f t="shared" si="70"/>
        <v/>
      </c>
      <c r="Q382" s="57"/>
      <c r="R382" s="58" t="str">
        <f t="shared" si="71"/>
        <v/>
      </c>
      <c r="S382" s="59" t="s">
        <v>69</v>
      </c>
      <c r="T382" s="60"/>
      <c r="AC382" s="5">
        <v>1</v>
      </c>
    </row>
    <row r="383" spans="2:29" ht="21" customHeight="1" x14ac:dyDescent="0.25">
      <c r="B383" s="8"/>
      <c r="C383" s="54">
        <v>355</v>
      </c>
      <c r="D383" s="55" t="str">
        <f t="shared" si="78"/>
        <v/>
      </c>
      <c r="E383" s="61"/>
      <c r="F383" s="71" t="str" cm="1">
        <f t="array" ref="F383">IF(M383="","",IFERROR(_xlfn.TEXTJOIN(" • ",TRUE,_xlfn.UNIQUE(_xlfn._xlws.FILTER("⚠ "&amp;$T$30:$T$490,($R$30:$R$490&lt;&gt;"")*ISNUMBER(SEARCH(" "&amp;$R$30:$R$490&amp;" "," "&amp;M383&amp;" "))))),""))</f>
        <v/>
      </c>
      <c r="G383" s="72" t="str">
        <f t="shared" si="72"/>
        <v/>
      </c>
      <c r="H383" s="72" t="str">
        <f t="shared" si="73"/>
        <v/>
      </c>
      <c r="I383" s="72" t="str">
        <f t="shared" si="74"/>
        <v/>
      </c>
      <c r="J383" s="72" t="str">
        <f t="shared" si="67"/>
        <v/>
      </c>
      <c r="K383" s="72" t="str">
        <f t="shared" si="68"/>
        <v/>
      </c>
      <c r="L383" s="72" t="str">
        <f t="shared" si="75"/>
        <v/>
      </c>
      <c r="M383" s="72" t="str">
        <f t="shared" si="76"/>
        <v/>
      </c>
      <c r="N383" s="72" t="str">
        <f t="shared" si="77"/>
        <v/>
      </c>
      <c r="O383" s="72" t="str">
        <f t="shared" si="69"/>
        <v/>
      </c>
      <c r="P383" s="72" t="str">
        <f t="shared" si="70"/>
        <v/>
      </c>
      <c r="Q383" s="57"/>
      <c r="R383" s="58" t="str">
        <f t="shared" si="71"/>
        <v/>
      </c>
      <c r="S383" s="59" t="s">
        <v>69</v>
      </c>
      <c r="T383" s="60"/>
      <c r="AC383" s="5">
        <v>1</v>
      </c>
    </row>
    <row r="384" spans="2:29" ht="21" customHeight="1" x14ac:dyDescent="0.25">
      <c r="B384" s="8"/>
      <c r="C384" s="54">
        <v>356</v>
      </c>
      <c r="D384" s="55" t="str">
        <f t="shared" si="78"/>
        <v/>
      </c>
      <c r="E384" s="61"/>
      <c r="F384" s="71" t="str" cm="1">
        <f t="array" ref="F384">IF(M384="","",IFERROR(_xlfn.TEXTJOIN(" • ",TRUE,_xlfn.UNIQUE(_xlfn._xlws.FILTER("⚠ "&amp;$T$30:$T$490,($R$30:$R$490&lt;&gt;"")*ISNUMBER(SEARCH(" "&amp;$R$30:$R$490&amp;" "," "&amp;M384&amp;" "))))),""))</f>
        <v/>
      </c>
      <c r="G384" s="72" t="str">
        <f t="shared" si="72"/>
        <v/>
      </c>
      <c r="H384" s="72" t="str">
        <f t="shared" si="73"/>
        <v/>
      </c>
      <c r="I384" s="72" t="str">
        <f t="shared" si="74"/>
        <v/>
      </c>
      <c r="J384" s="72" t="str">
        <f t="shared" si="67"/>
        <v/>
      </c>
      <c r="K384" s="72" t="str">
        <f t="shared" si="68"/>
        <v/>
      </c>
      <c r="L384" s="72" t="str">
        <f t="shared" si="75"/>
        <v/>
      </c>
      <c r="M384" s="72" t="str">
        <f t="shared" si="76"/>
        <v/>
      </c>
      <c r="N384" s="72" t="str">
        <f t="shared" si="77"/>
        <v/>
      </c>
      <c r="O384" s="72" t="str">
        <f t="shared" si="69"/>
        <v/>
      </c>
      <c r="P384" s="72" t="str">
        <f t="shared" si="70"/>
        <v/>
      </c>
      <c r="Q384" s="57"/>
      <c r="R384" s="58" t="str">
        <f t="shared" si="71"/>
        <v/>
      </c>
      <c r="S384" s="59" t="s">
        <v>69</v>
      </c>
      <c r="T384" s="60"/>
      <c r="AC384" s="5">
        <v>1</v>
      </c>
    </row>
    <row r="385" spans="2:29" ht="21" customHeight="1" x14ac:dyDescent="0.25">
      <c r="B385" s="8"/>
      <c r="C385" s="54">
        <v>357</v>
      </c>
      <c r="D385" s="55" t="str">
        <f t="shared" si="78"/>
        <v/>
      </c>
      <c r="E385" s="61"/>
      <c r="F385" s="71" t="str" cm="1">
        <f t="array" ref="F385">IF(M385="","",IFERROR(_xlfn.TEXTJOIN(" • ",TRUE,_xlfn.UNIQUE(_xlfn._xlws.FILTER("⚠ "&amp;$T$30:$T$490,($R$30:$R$490&lt;&gt;"")*ISNUMBER(SEARCH(" "&amp;$R$30:$R$490&amp;" "," "&amp;M385&amp;" "))))),""))</f>
        <v/>
      </c>
      <c r="G385" s="72" t="str">
        <f t="shared" si="72"/>
        <v/>
      </c>
      <c r="H385" s="72" t="str">
        <f t="shared" si="73"/>
        <v/>
      </c>
      <c r="I385" s="72" t="str">
        <f t="shared" si="74"/>
        <v/>
      </c>
      <c r="J385" s="72" t="str">
        <f t="shared" si="67"/>
        <v/>
      </c>
      <c r="K385" s="72" t="str">
        <f t="shared" si="68"/>
        <v/>
      </c>
      <c r="L385" s="72" t="str">
        <f t="shared" si="75"/>
        <v/>
      </c>
      <c r="M385" s="72" t="str">
        <f t="shared" si="76"/>
        <v/>
      </c>
      <c r="N385" s="72" t="str">
        <f t="shared" si="77"/>
        <v/>
      </c>
      <c r="O385" s="72" t="str">
        <f t="shared" si="69"/>
        <v/>
      </c>
      <c r="P385" s="72" t="str">
        <f t="shared" si="70"/>
        <v/>
      </c>
      <c r="Q385" s="57"/>
      <c r="R385" s="58" t="str">
        <f t="shared" si="71"/>
        <v/>
      </c>
      <c r="S385" s="59" t="s">
        <v>69</v>
      </c>
      <c r="T385" s="60"/>
      <c r="AC385" s="5">
        <v>1</v>
      </c>
    </row>
    <row r="386" spans="2:29" ht="21" customHeight="1" x14ac:dyDescent="0.25">
      <c r="B386" s="8"/>
      <c r="C386" s="54">
        <v>358</v>
      </c>
      <c r="D386" s="55" t="str">
        <f t="shared" si="78"/>
        <v/>
      </c>
      <c r="E386" s="61"/>
      <c r="F386" s="71" t="str" cm="1">
        <f t="array" ref="F386">IF(M386="","",IFERROR(_xlfn.TEXTJOIN(" • ",TRUE,_xlfn.UNIQUE(_xlfn._xlws.FILTER("⚠ "&amp;$T$30:$T$490,($R$30:$R$490&lt;&gt;"")*ISNUMBER(SEARCH(" "&amp;$R$30:$R$490&amp;" "," "&amp;M386&amp;" "))))),""))</f>
        <v/>
      </c>
      <c r="G386" s="72" t="str">
        <f t="shared" si="72"/>
        <v/>
      </c>
      <c r="H386" s="72" t="str">
        <f t="shared" si="73"/>
        <v/>
      </c>
      <c r="I386" s="72" t="str">
        <f t="shared" si="74"/>
        <v/>
      </c>
      <c r="J386" s="72" t="str">
        <f t="shared" si="67"/>
        <v/>
      </c>
      <c r="K386" s="72" t="str">
        <f t="shared" si="68"/>
        <v/>
      </c>
      <c r="L386" s="72" t="str">
        <f t="shared" si="75"/>
        <v/>
      </c>
      <c r="M386" s="72" t="str">
        <f t="shared" si="76"/>
        <v/>
      </c>
      <c r="N386" s="72" t="str">
        <f t="shared" si="77"/>
        <v/>
      </c>
      <c r="O386" s="72" t="str">
        <f t="shared" si="69"/>
        <v/>
      </c>
      <c r="P386" s="72" t="str">
        <f t="shared" si="70"/>
        <v/>
      </c>
      <c r="Q386" s="57"/>
      <c r="R386" s="58" t="str">
        <f t="shared" si="71"/>
        <v/>
      </c>
      <c r="S386" s="59" t="s">
        <v>69</v>
      </c>
      <c r="T386" s="60"/>
      <c r="AC386" s="5">
        <v>1</v>
      </c>
    </row>
    <row r="387" spans="2:29" ht="21" customHeight="1" x14ac:dyDescent="0.25">
      <c r="B387" s="8"/>
      <c r="C387" s="54">
        <v>359</v>
      </c>
      <c r="D387" s="55" t="str">
        <f t="shared" si="78"/>
        <v/>
      </c>
      <c r="E387" s="61"/>
      <c r="F387" s="71" t="str" cm="1">
        <f t="array" ref="F387">IF(M387="","",IFERROR(_xlfn.TEXTJOIN(" • ",TRUE,_xlfn.UNIQUE(_xlfn._xlws.FILTER("⚠ "&amp;$T$30:$T$490,($R$30:$R$490&lt;&gt;"")*ISNUMBER(SEARCH(" "&amp;$R$30:$R$490&amp;" "," "&amp;M387&amp;" "))))),""))</f>
        <v/>
      </c>
      <c r="G387" s="72" t="str">
        <f t="shared" si="72"/>
        <v/>
      </c>
      <c r="H387" s="72" t="str">
        <f t="shared" si="73"/>
        <v/>
      </c>
      <c r="I387" s="72" t="str">
        <f t="shared" si="74"/>
        <v/>
      </c>
      <c r="J387" s="72" t="str">
        <f t="shared" si="67"/>
        <v/>
      </c>
      <c r="K387" s="72" t="str">
        <f t="shared" si="68"/>
        <v/>
      </c>
      <c r="L387" s="72" t="str">
        <f t="shared" si="75"/>
        <v/>
      </c>
      <c r="M387" s="72" t="str">
        <f t="shared" si="76"/>
        <v/>
      </c>
      <c r="N387" s="72" t="str">
        <f t="shared" si="77"/>
        <v/>
      </c>
      <c r="O387" s="72" t="str">
        <f t="shared" si="69"/>
        <v/>
      </c>
      <c r="P387" s="72" t="str">
        <f t="shared" si="70"/>
        <v/>
      </c>
      <c r="Q387" s="57"/>
      <c r="R387" s="58" t="str">
        <f t="shared" si="71"/>
        <v/>
      </c>
      <c r="S387" s="59" t="s">
        <v>69</v>
      </c>
      <c r="T387" s="60"/>
      <c r="AC387" s="5">
        <v>1</v>
      </c>
    </row>
    <row r="388" spans="2:29" ht="21" customHeight="1" x14ac:dyDescent="0.25">
      <c r="B388" s="8"/>
      <c r="C388" s="54">
        <v>360</v>
      </c>
      <c r="D388" s="55" t="str">
        <f t="shared" si="78"/>
        <v/>
      </c>
      <c r="E388" s="61"/>
      <c r="F388" s="71" t="str" cm="1">
        <f t="array" ref="F388">IF(M388="","",IFERROR(_xlfn.TEXTJOIN(" • ",TRUE,_xlfn.UNIQUE(_xlfn._xlws.FILTER("⚠ "&amp;$T$30:$T$490,($R$30:$R$490&lt;&gt;"")*ISNUMBER(SEARCH(" "&amp;$R$30:$R$490&amp;" "," "&amp;M388&amp;" "))))),""))</f>
        <v/>
      </c>
      <c r="G388" s="72" t="str">
        <f t="shared" si="72"/>
        <v/>
      </c>
      <c r="H388" s="72" t="str">
        <f t="shared" si="73"/>
        <v/>
      </c>
      <c r="I388" s="72" t="str">
        <f t="shared" si="74"/>
        <v/>
      </c>
      <c r="J388" s="72" t="str">
        <f t="shared" si="67"/>
        <v/>
      </c>
      <c r="K388" s="72" t="str">
        <f t="shared" si="68"/>
        <v/>
      </c>
      <c r="L388" s="72" t="str">
        <f t="shared" si="75"/>
        <v/>
      </c>
      <c r="M388" s="72" t="str">
        <f t="shared" si="76"/>
        <v/>
      </c>
      <c r="N388" s="72" t="str">
        <f t="shared" si="77"/>
        <v/>
      </c>
      <c r="O388" s="72" t="str">
        <f t="shared" si="69"/>
        <v/>
      </c>
      <c r="P388" s="72" t="str">
        <f t="shared" si="70"/>
        <v/>
      </c>
      <c r="Q388" s="57"/>
      <c r="R388" s="58" t="str">
        <f t="shared" si="71"/>
        <v/>
      </c>
      <c r="S388" s="59" t="s">
        <v>69</v>
      </c>
      <c r="T388" s="60"/>
      <c r="AC388" s="5">
        <v>1</v>
      </c>
    </row>
    <row r="389" spans="2:29" ht="21" customHeight="1" x14ac:dyDescent="0.25">
      <c r="B389" s="8"/>
      <c r="C389" s="54">
        <v>361</v>
      </c>
      <c r="D389" s="55" t="str">
        <f t="shared" si="78"/>
        <v/>
      </c>
      <c r="E389" s="61"/>
      <c r="F389" s="71" t="str" cm="1">
        <f t="array" ref="F389">IF(M389="","",IFERROR(_xlfn.TEXTJOIN(" • ",TRUE,_xlfn.UNIQUE(_xlfn._xlws.FILTER("⚠ "&amp;$T$30:$T$490,($R$30:$R$490&lt;&gt;"")*ISNUMBER(SEARCH(" "&amp;$R$30:$R$490&amp;" "," "&amp;M389&amp;" "))))),""))</f>
        <v/>
      </c>
      <c r="G389" s="72" t="str">
        <f t="shared" si="72"/>
        <v/>
      </c>
      <c r="H389" s="72" t="str">
        <f t="shared" si="73"/>
        <v/>
      </c>
      <c r="I389" s="72" t="str">
        <f t="shared" si="74"/>
        <v/>
      </c>
      <c r="J389" s="72" t="str">
        <f t="shared" si="67"/>
        <v/>
      </c>
      <c r="K389" s="72" t="str">
        <f t="shared" si="68"/>
        <v/>
      </c>
      <c r="L389" s="72" t="str">
        <f t="shared" si="75"/>
        <v/>
      </c>
      <c r="M389" s="72" t="str">
        <f t="shared" si="76"/>
        <v/>
      </c>
      <c r="N389" s="72" t="str">
        <f t="shared" si="77"/>
        <v/>
      </c>
      <c r="O389" s="72" t="str">
        <f t="shared" si="69"/>
        <v/>
      </c>
      <c r="P389" s="72" t="str">
        <f t="shared" si="70"/>
        <v/>
      </c>
      <c r="Q389" s="57"/>
      <c r="R389" s="58" t="str">
        <f t="shared" si="71"/>
        <v/>
      </c>
      <c r="S389" s="59" t="s">
        <v>69</v>
      </c>
      <c r="T389" s="60"/>
      <c r="AC389" s="5">
        <v>1</v>
      </c>
    </row>
    <row r="390" spans="2:29" ht="21" customHeight="1" x14ac:dyDescent="0.25">
      <c r="B390" s="8"/>
      <c r="C390" s="54">
        <v>362</v>
      </c>
      <c r="D390" s="55" t="str">
        <f t="shared" si="78"/>
        <v/>
      </c>
      <c r="E390" s="61"/>
      <c r="F390" s="71" t="str" cm="1">
        <f t="array" ref="F390">IF(M390="","",IFERROR(_xlfn.TEXTJOIN(" • ",TRUE,_xlfn.UNIQUE(_xlfn._xlws.FILTER("⚠ "&amp;$T$30:$T$490,($R$30:$R$490&lt;&gt;"")*ISNUMBER(SEARCH(" "&amp;$R$30:$R$490&amp;" "," "&amp;M390&amp;" "))))),""))</f>
        <v/>
      </c>
      <c r="G390" s="72" t="str">
        <f t="shared" si="72"/>
        <v/>
      </c>
      <c r="H390" s="72" t="str">
        <f t="shared" si="73"/>
        <v/>
      </c>
      <c r="I390" s="72" t="str">
        <f t="shared" si="74"/>
        <v/>
      </c>
      <c r="J390" s="72" t="str">
        <f t="shared" si="67"/>
        <v/>
      </c>
      <c r="K390" s="72" t="str">
        <f t="shared" si="68"/>
        <v/>
      </c>
      <c r="L390" s="72" t="str">
        <f t="shared" si="75"/>
        <v/>
      </c>
      <c r="M390" s="72" t="str">
        <f t="shared" si="76"/>
        <v/>
      </c>
      <c r="N390" s="72" t="str">
        <f t="shared" si="77"/>
        <v/>
      </c>
      <c r="O390" s="72" t="str">
        <f t="shared" si="69"/>
        <v/>
      </c>
      <c r="P390" s="72" t="str">
        <f t="shared" si="70"/>
        <v/>
      </c>
      <c r="Q390" s="57"/>
      <c r="R390" s="58" t="str">
        <f t="shared" si="71"/>
        <v/>
      </c>
      <c r="S390" s="59" t="s">
        <v>69</v>
      </c>
      <c r="T390" s="60"/>
      <c r="AC390" s="5">
        <v>1</v>
      </c>
    </row>
    <row r="391" spans="2:29" ht="21" customHeight="1" x14ac:dyDescent="0.25">
      <c r="B391" s="8"/>
      <c r="C391" s="54">
        <v>363</v>
      </c>
      <c r="D391" s="55" t="str">
        <f t="shared" si="78"/>
        <v/>
      </c>
      <c r="E391" s="61"/>
      <c r="F391" s="71" t="str" cm="1">
        <f t="array" ref="F391">IF(M391="","",IFERROR(_xlfn.TEXTJOIN(" • ",TRUE,_xlfn.UNIQUE(_xlfn._xlws.FILTER("⚠ "&amp;$T$30:$T$490,($R$30:$R$490&lt;&gt;"")*ISNUMBER(SEARCH(" "&amp;$R$30:$R$490&amp;" "," "&amp;M391&amp;" "))))),""))</f>
        <v/>
      </c>
      <c r="G391" s="72" t="str">
        <f t="shared" si="72"/>
        <v/>
      </c>
      <c r="H391" s="72" t="str">
        <f t="shared" si="73"/>
        <v/>
      </c>
      <c r="I391" s="72" t="str">
        <f t="shared" si="74"/>
        <v/>
      </c>
      <c r="J391" s="72" t="str">
        <f t="shared" si="67"/>
        <v/>
      </c>
      <c r="K391" s="72" t="str">
        <f t="shared" si="68"/>
        <v/>
      </c>
      <c r="L391" s="72" t="str">
        <f t="shared" si="75"/>
        <v/>
      </c>
      <c r="M391" s="72" t="str">
        <f t="shared" si="76"/>
        <v/>
      </c>
      <c r="N391" s="72" t="str">
        <f t="shared" si="77"/>
        <v/>
      </c>
      <c r="O391" s="72" t="str">
        <f t="shared" si="69"/>
        <v/>
      </c>
      <c r="P391" s="72" t="str">
        <f t="shared" si="70"/>
        <v/>
      </c>
      <c r="Q391" s="57"/>
      <c r="R391" s="58" t="str">
        <f t="shared" si="71"/>
        <v/>
      </c>
      <c r="S391" s="59" t="s">
        <v>69</v>
      </c>
      <c r="T391" s="60"/>
      <c r="AC391" s="5">
        <v>1</v>
      </c>
    </row>
    <row r="392" spans="2:29" ht="21" customHeight="1" x14ac:dyDescent="0.25">
      <c r="B392" s="8"/>
      <c r="C392" s="54">
        <v>364</v>
      </c>
      <c r="D392" s="55" t="str">
        <f t="shared" si="78"/>
        <v/>
      </c>
      <c r="E392" s="61"/>
      <c r="F392" s="71" t="str" cm="1">
        <f t="array" ref="F392">IF(M392="","",IFERROR(_xlfn.TEXTJOIN(" • ",TRUE,_xlfn.UNIQUE(_xlfn._xlws.FILTER("⚠ "&amp;$T$30:$T$490,($R$30:$R$490&lt;&gt;"")*ISNUMBER(SEARCH(" "&amp;$R$30:$R$490&amp;" "," "&amp;M392&amp;" "))))),""))</f>
        <v/>
      </c>
      <c r="G392" s="72" t="str">
        <f t="shared" si="72"/>
        <v/>
      </c>
      <c r="H392" s="72" t="str">
        <f t="shared" si="73"/>
        <v/>
      </c>
      <c r="I392" s="72" t="str">
        <f t="shared" si="74"/>
        <v/>
      </c>
      <c r="J392" s="72" t="str">
        <f t="shared" si="67"/>
        <v/>
      </c>
      <c r="K392" s="72" t="str">
        <f t="shared" si="68"/>
        <v/>
      </c>
      <c r="L392" s="72" t="str">
        <f t="shared" si="75"/>
        <v/>
      </c>
      <c r="M392" s="72" t="str">
        <f t="shared" si="76"/>
        <v/>
      </c>
      <c r="N392" s="72" t="str">
        <f t="shared" si="77"/>
        <v/>
      </c>
      <c r="O392" s="72" t="str">
        <f t="shared" si="69"/>
        <v/>
      </c>
      <c r="P392" s="72" t="str">
        <f t="shared" si="70"/>
        <v/>
      </c>
      <c r="Q392" s="57"/>
      <c r="R392" s="58" t="str">
        <f t="shared" si="71"/>
        <v/>
      </c>
      <c r="S392" s="59" t="s">
        <v>69</v>
      </c>
      <c r="T392" s="60"/>
      <c r="AC392" s="5">
        <v>1</v>
      </c>
    </row>
    <row r="393" spans="2:29" ht="21" customHeight="1" x14ac:dyDescent="0.25">
      <c r="B393" s="8"/>
      <c r="C393" s="54">
        <v>365</v>
      </c>
      <c r="D393" s="55" t="str">
        <f t="shared" si="78"/>
        <v/>
      </c>
      <c r="E393" s="61"/>
      <c r="F393" s="71" t="str" cm="1">
        <f t="array" ref="F393">IF(M393="","",IFERROR(_xlfn.TEXTJOIN(" • ",TRUE,_xlfn.UNIQUE(_xlfn._xlws.FILTER("⚠ "&amp;$T$30:$T$490,($R$30:$R$490&lt;&gt;"")*ISNUMBER(SEARCH(" "&amp;$R$30:$R$490&amp;" "," "&amp;M393&amp;" "))))),""))</f>
        <v/>
      </c>
      <c r="G393" s="72" t="str">
        <f t="shared" si="72"/>
        <v/>
      </c>
      <c r="H393" s="72" t="str">
        <f t="shared" si="73"/>
        <v/>
      </c>
      <c r="I393" s="72" t="str">
        <f t="shared" si="74"/>
        <v/>
      </c>
      <c r="J393" s="72" t="str">
        <f t="shared" si="67"/>
        <v/>
      </c>
      <c r="K393" s="72" t="str">
        <f t="shared" si="68"/>
        <v/>
      </c>
      <c r="L393" s="72" t="str">
        <f t="shared" si="75"/>
        <v/>
      </c>
      <c r="M393" s="72" t="str">
        <f t="shared" si="76"/>
        <v/>
      </c>
      <c r="N393" s="72" t="str">
        <f t="shared" si="77"/>
        <v/>
      </c>
      <c r="O393" s="72" t="str">
        <f t="shared" si="69"/>
        <v/>
      </c>
      <c r="P393" s="72" t="str">
        <f t="shared" si="70"/>
        <v/>
      </c>
      <c r="Q393" s="57"/>
      <c r="R393" s="58" t="str">
        <f t="shared" si="71"/>
        <v/>
      </c>
      <c r="S393" s="59" t="s">
        <v>69</v>
      </c>
      <c r="T393" s="60"/>
      <c r="AC393" s="5">
        <v>1</v>
      </c>
    </row>
    <row r="394" spans="2:29" ht="21" customHeight="1" x14ac:dyDescent="0.25">
      <c r="B394" s="8"/>
      <c r="C394" s="54">
        <v>366</v>
      </c>
      <c r="D394" s="55" t="str">
        <f t="shared" si="78"/>
        <v/>
      </c>
      <c r="E394" s="61"/>
      <c r="F394" s="71" t="str" cm="1">
        <f t="array" ref="F394">IF(M394="","",IFERROR(_xlfn.TEXTJOIN(" • ",TRUE,_xlfn.UNIQUE(_xlfn._xlws.FILTER("⚠ "&amp;$T$30:$T$490,($R$30:$R$490&lt;&gt;"")*ISNUMBER(SEARCH(" "&amp;$R$30:$R$490&amp;" "," "&amp;M394&amp;" "))))),""))</f>
        <v/>
      </c>
      <c r="G394" s="72" t="str">
        <f t="shared" si="72"/>
        <v/>
      </c>
      <c r="H394" s="72" t="str">
        <f t="shared" si="73"/>
        <v/>
      </c>
      <c r="I394" s="72" t="str">
        <f t="shared" si="74"/>
        <v/>
      </c>
      <c r="J394" s="72" t="str">
        <f t="shared" si="67"/>
        <v/>
      </c>
      <c r="K394" s="72" t="str">
        <f t="shared" si="68"/>
        <v/>
      </c>
      <c r="L394" s="72" t="str">
        <f t="shared" si="75"/>
        <v/>
      </c>
      <c r="M394" s="72" t="str">
        <f t="shared" si="76"/>
        <v/>
      </c>
      <c r="N394" s="72" t="str">
        <f t="shared" si="77"/>
        <v/>
      </c>
      <c r="O394" s="72" t="str">
        <f t="shared" si="69"/>
        <v/>
      </c>
      <c r="P394" s="72" t="str">
        <f t="shared" si="70"/>
        <v/>
      </c>
      <c r="Q394" s="57"/>
      <c r="R394" s="58" t="str">
        <f t="shared" si="71"/>
        <v/>
      </c>
      <c r="S394" s="59" t="s">
        <v>69</v>
      </c>
      <c r="T394" s="60"/>
      <c r="AC394" s="5">
        <v>1</v>
      </c>
    </row>
    <row r="395" spans="2:29" ht="21" customHeight="1" x14ac:dyDescent="0.25">
      <c r="B395" s="8"/>
      <c r="C395" s="54">
        <v>367</v>
      </c>
      <c r="D395" s="55" t="str">
        <f t="shared" si="78"/>
        <v/>
      </c>
      <c r="E395" s="61"/>
      <c r="F395" s="71" t="str" cm="1">
        <f t="array" ref="F395">IF(M395="","",IFERROR(_xlfn.TEXTJOIN(" • ",TRUE,_xlfn.UNIQUE(_xlfn._xlws.FILTER("⚠ "&amp;$T$30:$T$490,($R$30:$R$490&lt;&gt;"")*ISNUMBER(SEARCH(" "&amp;$R$30:$R$490&amp;" "," "&amp;M395&amp;" "))))),""))</f>
        <v/>
      </c>
      <c r="G395" s="72" t="str">
        <f t="shared" si="72"/>
        <v/>
      </c>
      <c r="H395" s="72" t="str">
        <f t="shared" si="73"/>
        <v/>
      </c>
      <c r="I395" s="72" t="str">
        <f t="shared" si="74"/>
        <v/>
      </c>
      <c r="J395" s="72" t="str">
        <f t="shared" si="67"/>
        <v/>
      </c>
      <c r="K395" s="72" t="str">
        <f t="shared" si="68"/>
        <v/>
      </c>
      <c r="L395" s="72" t="str">
        <f t="shared" si="75"/>
        <v/>
      </c>
      <c r="M395" s="72" t="str">
        <f t="shared" si="76"/>
        <v/>
      </c>
      <c r="N395" s="72" t="str">
        <f t="shared" si="77"/>
        <v/>
      </c>
      <c r="O395" s="72" t="str">
        <f t="shared" si="69"/>
        <v/>
      </c>
      <c r="P395" s="72" t="str">
        <f t="shared" si="70"/>
        <v/>
      </c>
      <c r="Q395" s="57"/>
      <c r="R395" s="58" t="str">
        <f t="shared" si="71"/>
        <v/>
      </c>
      <c r="S395" s="59" t="s">
        <v>69</v>
      </c>
      <c r="T395" s="60"/>
      <c r="AC395" s="5">
        <v>1</v>
      </c>
    </row>
    <row r="396" spans="2:29" ht="21" customHeight="1" x14ac:dyDescent="0.25">
      <c r="B396" s="8"/>
      <c r="C396" s="54">
        <v>368</v>
      </c>
      <c r="D396" s="55" t="str">
        <f t="shared" si="78"/>
        <v/>
      </c>
      <c r="E396" s="61"/>
      <c r="F396" s="71" t="str" cm="1">
        <f t="array" ref="F396">IF(M396="","",IFERROR(_xlfn.TEXTJOIN(" • ",TRUE,_xlfn.UNIQUE(_xlfn._xlws.FILTER("⚠ "&amp;$T$30:$T$490,($R$30:$R$490&lt;&gt;"")*ISNUMBER(SEARCH(" "&amp;$R$30:$R$490&amp;" "," "&amp;M396&amp;" "))))),""))</f>
        <v/>
      </c>
      <c r="G396" s="72" t="str">
        <f t="shared" si="72"/>
        <v/>
      </c>
      <c r="H396" s="72" t="str">
        <f t="shared" si="73"/>
        <v/>
      </c>
      <c r="I396" s="72" t="str">
        <f t="shared" si="74"/>
        <v/>
      </c>
      <c r="J396" s="72" t="str">
        <f t="shared" si="67"/>
        <v/>
      </c>
      <c r="K396" s="72" t="str">
        <f t="shared" si="68"/>
        <v/>
      </c>
      <c r="L396" s="72" t="str">
        <f t="shared" si="75"/>
        <v/>
      </c>
      <c r="M396" s="72" t="str">
        <f t="shared" si="76"/>
        <v/>
      </c>
      <c r="N396" s="72" t="str">
        <f t="shared" si="77"/>
        <v/>
      </c>
      <c r="O396" s="72" t="str">
        <f t="shared" si="69"/>
        <v/>
      </c>
      <c r="P396" s="72" t="str">
        <f t="shared" si="70"/>
        <v/>
      </c>
      <c r="Q396" s="57"/>
      <c r="R396" s="58" t="str">
        <f t="shared" si="71"/>
        <v/>
      </c>
      <c r="S396" s="59" t="s">
        <v>69</v>
      </c>
      <c r="T396" s="60"/>
      <c r="AC396" s="5">
        <v>1</v>
      </c>
    </row>
    <row r="397" spans="2:29" ht="21" customHeight="1" x14ac:dyDescent="0.25">
      <c r="B397" s="8"/>
      <c r="C397" s="54">
        <v>369</v>
      </c>
      <c r="D397" s="55" t="str">
        <f t="shared" si="78"/>
        <v/>
      </c>
      <c r="E397" s="61"/>
      <c r="F397" s="71" t="str" cm="1">
        <f t="array" ref="F397">IF(M397="","",IFERROR(_xlfn.TEXTJOIN(" • ",TRUE,_xlfn.UNIQUE(_xlfn._xlws.FILTER("⚠ "&amp;$T$30:$T$490,($R$30:$R$490&lt;&gt;"")*ISNUMBER(SEARCH(" "&amp;$R$30:$R$490&amp;" "," "&amp;M397&amp;" "))))),""))</f>
        <v/>
      </c>
      <c r="G397" s="72" t="str">
        <f t="shared" si="72"/>
        <v/>
      </c>
      <c r="H397" s="72" t="str">
        <f t="shared" si="73"/>
        <v/>
      </c>
      <c r="I397" s="72" t="str">
        <f t="shared" si="74"/>
        <v/>
      </c>
      <c r="J397" s="72" t="str">
        <f t="shared" si="67"/>
        <v/>
      </c>
      <c r="K397" s="72" t="str">
        <f t="shared" si="68"/>
        <v/>
      </c>
      <c r="L397" s="72" t="str">
        <f t="shared" si="75"/>
        <v/>
      </c>
      <c r="M397" s="72" t="str">
        <f t="shared" si="76"/>
        <v/>
      </c>
      <c r="N397" s="72" t="str">
        <f t="shared" si="77"/>
        <v/>
      </c>
      <c r="O397" s="72" t="str">
        <f t="shared" si="69"/>
        <v/>
      </c>
      <c r="P397" s="72" t="str">
        <f t="shared" si="70"/>
        <v/>
      </c>
      <c r="Q397" s="57"/>
      <c r="R397" s="58" t="str">
        <f t="shared" si="71"/>
        <v/>
      </c>
      <c r="S397" s="59" t="s">
        <v>69</v>
      </c>
      <c r="T397" s="60"/>
      <c r="AC397" s="5">
        <v>1</v>
      </c>
    </row>
    <row r="398" spans="2:29" ht="21" customHeight="1" x14ac:dyDescent="0.25">
      <c r="B398" s="8"/>
      <c r="C398" s="54">
        <v>370</v>
      </c>
      <c r="D398" s="55" t="str">
        <f t="shared" si="78"/>
        <v/>
      </c>
      <c r="E398" s="61"/>
      <c r="F398" s="71" t="str" cm="1">
        <f t="array" ref="F398">IF(M398="","",IFERROR(_xlfn.TEXTJOIN(" • ",TRUE,_xlfn.UNIQUE(_xlfn._xlws.FILTER("⚠ "&amp;$T$30:$T$490,($R$30:$R$490&lt;&gt;"")*ISNUMBER(SEARCH(" "&amp;$R$30:$R$490&amp;" "," "&amp;M398&amp;" "))))),""))</f>
        <v/>
      </c>
      <c r="G398" s="72" t="str">
        <f t="shared" si="72"/>
        <v/>
      </c>
      <c r="H398" s="72" t="str">
        <f t="shared" si="73"/>
        <v/>
      </c>
      <c r="I398" s="72" t="str">
        <f t="shared" si="74"/>
        <v/>
      </c>
      <c r="J398" s="72" t="str">
        <f t="shared" si="67"/>
        <v/>
      </c>
      <c r="K398" s="72" t="str">
        <f t="shared" si="68"/>
        <v/>
      </c>
      <c r="L398" s="72" t="str">
        <f t="shared" si="75"/>
        <v/>
      </c>
      <c r="M398" s="72" t="str">
        <f t="shared" si="76"/>
        <v/>
      </c>
      <c r="N398" s="72" t="str">
        <f t="shared" si="77"/>
        <v/>
      </c>
      <c r="O398" s="72" t="str">
        <f t="shared" si="69"/>
        <v/>
      </c>
      <c r="P398" s="72" t="str">
        <f t="shared" si="70"/>
        <v/>
      </c>
      <c r="Q398" s="57"/>
      <c r="R398" s="58" t="str">
        <f t="shared" si="71"/>
        <v/>
      </c>
      <c r="S398" s="59" t="s">
        <v>69</v>
      </c>
      <c r="T398" s="60"/>
      <c r="AC398" s="5">
        <v>1</v>
      </c>
    </row>
    <row r="399" spans="2:29" ht="21" customHeight="1" x14ac:dyDescent="0.25">
      <c r="B399" s="8"/>
      <c r="C399" s="54">
        <v>371</v>
      </c>
      <c r="D399" s="55" t="str">
        <f t="shared" si="78"/>
        <v/>
      </c>
      <c r="E399" s="61"/>
      <c r="F399" s="71" t="str" cm="1">
        <f t="array" ref="F399">IF(M399="","",IFERROR(_xlfn.TEXTJOIN(" • ",TRUE,_xlfn.UNIQUE(_xlfn._xlws.FILTER("⚠ "&amp;$T$30:$T$490,($R$30:$R$490&lt;&gt;"")*ISNUMBER(SEARCH(" "&amp;$R$30:$R$490&amp;" "," "&amp;M399&amp;" "))))),""))</f>
        <v/>
      </c>
      <c r="G399" s="72" t="str">
        <f t="shared" si="72"/>
        <v/>
      </c>
      <c r="H399" s="72" t="str">
        <f t="shared" si="73"/>
        <v/>
      </c>
      <c r="I399" s="72" t="str">
        <f t="shared" si="74"/>
        <v/>
      </c>
      <c r="J399" s="72" t="str">
        <f t="shared" si="67"/>
        <v/>
      </c>
      <c r="K399" s="72" t="str">
        <f t="shared" si="68"/>
        <v/>
      </c>
      <c r="L399" s="72" t="str">
        <f t="shared" si="75"/>
        <v/>
      </c>
      <c r="M399" s="72" t="str">
        <f t="shared" si="76"/>
        <v/>
      </c>
      <c r="N399" s="72" t="str">
        <f t="shared" si="77"/>
        <v/>
      </c>
      <c r="O399" s="72" t="str">
        <f t="shared" si="69"/>
        <v/>
      </c>
      <c r="P399" s="72" t="str">
        <f t="shared" si="70"/>
        <v/>
      </c>
      <c r="Q399" s="57"/>
      <c r="R399" s="58" t="str">
        <f t="shared" si="71"/>
        <v/>
      </c>
      <c r="S399" s="59" t="s">
        <v>69</v>
      </c>
      <c r="T399" s="60"/>
      <c r="AC399" s="5">
        <v>1</v>
      </c>
    </row>
    <row r="400" spans="2:29" ht="21" customHeight="1" x14ac:dyDescent="0.25">
      <c r="B400" s="8"/>
      <c r="C400" s="54">
        <v>372</v>
      </c>
      <c r="D400" s="55" t="str">
        <f t="shared" si="78"/>
        <v/>
      </c>
      <c r="E400" s="61"/>
      <c r="F400" s="71" t="str" cm="1">
        <f t="array" ref="F400">IF(M400="","",IFERROR(_xlfn.TEXTJOIN(" • ",TRUE,_xlfn.UNIQUE(_xlfn._xlws.FILTER("⚠ "&amp;$T$30:$T$490,($R$30:$R$490&lt;&gt;"")*ISNUMBER(SEARCH(" "&amp;$R$30:$R$490&amp;" "," "&amp;M400&amp;" "))))),""))</f>
        <v/>
      </c>
      <c r="G400" s="72" t="str">
        <f t="shared" si="72"/>
        <v/>
      </c>
      <c r="H400" s="72" t="str">
        <f t="shared" si="73"/>
        <v/>
      </c>
      <c r="I400" s="72" t="str">
        <f t="shared" si="74"/>
        <v/>
      </c>
      <c r="J400" s="72" t="str">
        <f t="shared" si="67"/>
        <v/>
      </c>
      <c r="K400" s="72" t="str">
        <f t="shared" si="68"/>
        <v/>
      </c>
      <c r="L400" s="72" t="str">
        <f t="shared" si="75"/>
        <v/>
      </c>
      <c r="M400" s="72" t="str">
        <f t="shared" si="76"/>
        <v/>
      </c>
      <c r="N400" s="72" t="str">
        <f t="shared" si="77"/>
        <v/>
      </c>
      <c r="O400" s="72" t="str">
        <f t="shared" si="69"/>
        <v/>
      </c>
      <c r="P400" s="72" t="str">
        <f t="shared" si="70"/>
        <v/>
      </c>
      <c r="Q400" s="57"/>
      <c r="R400" s="58" t="str">
        <f t="shared" si="71"/>
        <v/>
      </c>
      <c r="S400" s="59" t="s">
        <v>69</v>
      </c>
      <c r="T400" s="60"/>
      <c r="AC400" s="5">
        <v>1</v>
      </c>
    </row>
    <row r="401" spans="2:29" ht="21" customHeight="1" x14ac:dyDescent="0.25">
      <c r="B401" s="8"/>
      <c r="C401" s="54">
        <v>373</v>
      </c>
      <c r="D401" s="55" t="str">
        <f t="shared" si="78"/>
        <v/>
      </c>
      <c r="E401" s="61"/>
      <c r="F401" s="71" t="str" cm="1">
        <f t="array" ref="F401">IF(M401="","",IFERROR(_xlfn.TEXTJOIN(" • ",TRUE,_xlfn.UNIQUE(_xlfn._xlws.FILTER("⚠ "&amp;$T$30:$T$490,($R$30:$R$490&lt;&gt;"")*ISNUMBER(SEARCH(" "&amp;$R$30:$R$490&amp;" "," "&amp;M401&amp;" "))))),""))</f>
        <v/>
      </c>
      <c r="G401" s="72" t="str">
        <f t="shared" si="72"/>
        <v/>
      </c>
      <c r="H401" s="72" t="str">
        <f t="shared" si="73"/>
        <v/>
      </c>
      <c r="I401" s="72" t="str">
        <f t="shared" si="74"/>
        <v/>
      </c>
      <c r="J401" s="72" t="str">
        <f t="shared" si="67"/>
        <v/>
      </c>
      <c r="K401" s="72" t="str">
        <f t="shared" si="68"/>
        <v/>
      </c>
      <c r="L401" s="72" t="str">
        <f t="shared" si="75"/>
        <v/>
      </c>
      <c r="M401" s="72" t="str">
        <f t="shared" si="76"/>
        <v/>
      </c>
      <c r="N401" s="72" t="str">
        <f t="shared" si="77"/>
        <v/>
      </c>
      <c r="O401" s="72" t="str">
        <f t="shared" si="69"/>
        <v/>
      </c>
      <c r="P401" s="72" t="str">
        <f t="shared" si="70"/>
        <v/>
      </c>
      <c r="Q401" s="57"/>
      <c r="R401" s="58" t="str">
        <f t="shared" si="71"/>
        <v/>
      </c>
      <c r="S401" s="59" t="s">
        <v>69</v>
      </c>
      <c r="T401" s="60"/>
      <c r="AC401" s="5">
        <v>1</v>
      </c>
    </row>
    <row r="402" spans="2:29" ht="21" customHeight="1" x14ac:dyDescent="0.25">
      <c r="B402" s="8"/>
      <c r="C402" s="54">
        <v>374</v>
      </c>
      <c r="D402" s="55" t="str">
        <f t="shared" si="78"/>
        <v/>
      </c>
      <c r="E402" s="61"/>
      <c r="F402" s="71" t="str" cm="1">
        <f t="array" ref="F402">IF(M402="","",IFERROR(_xlfn.TEXTJOIN(" • ",TRUE,_xlfn.UNIQUE(_xlfn._xlws.FILTER("⚠ "&amp;$T$30:$T$490,($R$30:$R$490&lt;&gt;"")*ISNUMBER(SEARCH(" "&amp;$R$30:$R$490&amp;" "," "&amp;M402&amp;" "))))),""))</f>
        <v/>
      </c>
      <c r="G402" s="72" t="str">
        <f t="shared" si="72"/>
        <v/>
      </c>
      <c r="H402" s="72" t="str">
        <f t="shared" si="73"/>
        <v/>
      </c>
      <c r="I402" s="72" t="str">
        <f t="shared" si="74"/>
        <v/>
      </c>
      <c r="J402" s="72" t="str">
        <f t="shared" si="67"/>
        <v/>
      </c>
      <c r="K402" s="72" t="str">
        <f t="shared" si="68"/>
        <v/>
      </c>
      <c r="L402" s="72" t="str">
        <f t="shared" si="75"/>
        <v/>
      </c>
      <c r="M402" s="72" t="str">
        <f t="shared" si="76"/>
        <v/>
      </c>
      <c r="N402" s="72" t="str">
        <f t="shared" si="77"/>
        <v/>
      </c>
      <c r="O402" s="72" t="str">
        <f t="shared" si="69"/>
        <v/>
      </c>
      <c r="P402" s="72" t="str">
        <f t="shared" si="70"/>
        <v/>
      </c>
      <c r="Q402" s="57"/>
      <c r="R402" s="58" t="str">
        <f t="shared" si="71"/>
        <v/>
      </c>
      <c r="S402" s="59" t="s">
        <v>69</v>
      </c>
      <c r="T402" s="60"/>
      <c r="AC402" s="5">
        <v>1</v>
      </c>
    </row>
    <row r="403" spans="2:29" ht="21" customHeight="1" x14ac:dyDescent="0.25">
      <c r="B403" s="8"/>
      <c r="C403" s="54">
        <v>375</v>
      </c>
      <c r="D403" s="55" t="str">
        <f t="shared" si="78"/>
        <v/>
      </c>
      <c r="E403" s="61"/>
      <c r="F403" s="71" t="str" cm="1">
        <f t="array" ref="F403">IF(M403="","",IFERROR(_xlfn.TEXTJOIN(" • ",TRUE,_xlfn.UNIQUE(_xlfn._xlws.FILTER("⚠ "&amp;$T$30:$T$490,($R$30:$R$490&lt;&gt;"")*ISNUMBER(SEARCH(" "&amp;$R$30:$R$490&amp;" "," "&amp;M403&amp;" "))))),""))</f>
        <v/>
      </c>
      <c r="G403" s="72" t="str">
        <f t="shared" si="72"/>
        <v/>
      </c>
      <c r="H403" s="72" t="str">
        <f t="shared" si="73"/>
        <v/>
      </c>
      <c r="I403" s="72" t="str">
        <f t="shared" si="74"/>
        <v/>
      </c>
      <c r="J403" s="72" t="str">
        <f t="shared" si="67"/>
        <v/>
      </c>
      <c r="K403" s="72" t="str">
        <f t="shared" si="68"/>
        <v/>
      </c>
      <c r="L403" s="72" t="str">
        <f t="shared" si="75"/>
        <v/>
      </c>
      <c r="M403" s="72" t="str">
        <f t="shared" si="76"/>
        <v/>
      </c>
      <c r="N403" s="72" t="str">
        <f t="shared" si="77"/>
        <v/>
      </c>
      <c r="O403" s="72" t="str">
        <f t="shared" si="69"/>
        <v/>
      </c>
      <c r="P403" s="72" t="str">
        <f t="shared" si="70"/>
        <v/>
      </c>
      <c r="Q403" s="57"/>
      <c r="R403" s="58" t="str">
        <f t="shared" si="71"/>
        <v/>
      </c>
      <c r="S403" s="59" t="s">
        <v>69</v>
      </c>
      <c r="T403" s="60"/>
      <c r="AC403" s="5">
        <v>1</v>
      </c>
    </row>
    <row r="404" spans="2:29" ht="21" customHeight="1" x14ac:dyDescent="0.25">
      <c r="B404" s="8"/>
      <c r="C404" s="54">
        <v>376</v>
      </c>
      <c r="D404" s="55" t="str">
        <f t="shared" si="78"/>
        <v/>
      </c>
      <c r="E404" s="61"/>
      <c r="F404" s="71" t="str" cm="1">
        <f t="array" ref="F404">IF(M404="","",IFERROR(_xlfn.TEXTJOIN(" • ",TRUE,_xlfn.UNIQUE(_xlfn._xlws.FILTER("⚠ "&amp;$T$30:$T$490,($R$30:$R$490&lt;&gt;"")*ISNUMBER(SEARCH(" "&amp;$R$30:$R$490&amp;" "," "&amp;M404&amp;" "))))),""))</f>
        <v/>
      </c>
      <c r="G404" s="72" t="str">
        <f t="shared" si="72"/>
        <v/>
      </c>
      <c r="H404" s="72" t="str">
        <f t="shared" si="73"/>
        <v/>
      </c>
      <c r="I404" s="72" t="str">
        <f t="shared" si="74"/>
        <v/>
      </c>
      <c r="J404" s="72" t="str">
        <f t="shared" si="67"/>
        <v/>
      </c>
      <c r="K404" s="72" t="str">
        <f t="shared" si="68"/>
        <v/>
      </c>
      <c r="L404" s="72" t="str">
        <f t="shared" si="75"/>
        <v/>
      </c>
      <c r="M404" s="72" t="str">
        <f t="shared" si="76"/>
        <v/>
      </c>
      <c r="N404" s="72" t="str">
        <f t="shared" si="77"/>
        <v/>
      </c>
      <c r="O404" s="72" t="str">
        <f t="shared" si="69"/>
        <v/>
      </c>
      <c r="P404" s="72" t="str">
        <f t="shared" si="70"/>
        <v/>
      </c>
      <c r="Q404" s="57"/>
      <c r="R404" s="58" t="str">
        <f t="shared" si="71"/>
        <v/>
      </c>
      <c r="S404" s="59" t="s">
        <v>69</v>
      </c>
      <c r="T404" s="60"/>
      <c r="AC404" s="5">
        <v>1</v>
      </c>
    </row>
    <row r="405" spans="2:29" ht="21" customHeight="1" x14ac:dyDescent="0.25">
      <c r="B405" s="8"/>
      <c r="C405" s="54">
        <v>377</v>
      </c>
      <c r="D405" s="55" t="str">
        <f t="shared" si="78"/>
        <v/>
      </c>
      <c r="E405" s="61"/>
      <c r="F405" s="71" t="str" cm="1">
        <f t="array" ref="F405">IF(M405="","",IFERROR(_xlfn.TEXTJOIN(" • ",TRUE,_xlfn.UNIQUE(_xlfn._xlws.FILTER("⚠ "&amp;$T$30:$T$490,($R$30:$R$490&lt;&gt;"")*ISNUMBER(SEARCH(" "&amp;$R$30:$R$490&amp;" "," "&amp;M405&amp;" "))))),""))</f>
        <v/>
      </c>
      <c r="G405" s="72" t="str">
        <f t="shared" si="72"/>
        <v/>
      </c>
      <c r="H405" s="72" t="str">
        <f t="shared" si="73"/>
        <v/>
      </c>
      <c r="I405" s="72" t="str">
        <f t="shared" si="74"/>
        <v/>
      </c>
      <c r="J405" s="72" t="str">
        <f t="shared" si="67"/>
        <v/>
      </c>
      <c r="K405" s="72" t="str">
        <f t="shared" si="68"/>
        <v/>
      </c>
      <c r="L405" s="72" t="str">
        <f t="shared" si="75"/>
        <v/>
      </c>
      <c r="M405" s="72" t="str">
        <f t="shared" si="76"/>
        <v/>
      </c>
      <c r="N405" s="72" t="str">
        <f t="shared" si="77"/>
        <v/>
      </c>
      <c r="O405" s="72" t="str">
        <f t="shared" si="69"/>
        <v/>
      </c>
      <c r="P405" s="72" t="str">
        <f t="shared" si="70"/>
        <v/>
      </c>
      <c r="Q405" s="57"/>
      <c r="R405" s="58" t="str">
        <f t="shared" si="71"/>
        <v/>
      </c>
      <c r="S405" s="59" t="s">
        <v>69</v>
      </c>
      <c r="T405" s="60"/>
      <c r="AC405" s="5">
        <v>1</v>
      </c>
    </row>
    <row r="406" spans="2:29" ht="21" customHeight="1" x14ac:dyDescent="0.25">
      <c r="B406" s="8"/>
      <c r="C406" s="54">
        <v>378</v>
      </c>
      <c r="D406" s="55" t="str">
        <f t="shared" si="78"/>
        <v/>
      </c>
      <c r="E406" s="61"/>
      <c r="F406" s="71" t="str" cm="1">
        <f t="array" ref="F406">IF(M406="","",IFERROR(_xlfn.TEXTJOIN(" • ",TRUE,_xlfn.UNIQUE(_xlfn._xlws.FILTER("⚠ "&amp;$T$30:$T$490,($R$30:$R$490&lt;&gt;"")*ISNUMBER(SEARCH(" "&amp;$R$30:$R$490&amp;" "," "&amp;M406&amp;" "))))),""))</f>
        <v/>
      </c>
      <c r="G406" s="72" t="str">
        <f t="shared" si="72"/>
        <v/>
      </c>
      <c r="H406" s="72" t="str">
        <f t="shared" si="73"/>
        <v/>
      </c>
      <c r="I406" s="72" t="str">
        <f t="shared" si="74"/>
        <v/>
      </c>
      <c r="J406" s="72" t="str">
        <f t="shared" si="67"/>
        <v/>
      </c>
      <c r="K406" s="72" t="str">
        <f t="shared" si="68"/>
        <v/>
      </c>
      <c r="L406" s="72" t="str">
        <f t="shared" si="75"/>
        <v/>
      </c>
      <c r="M406" s="72" t="str">
        <f t="shared" si="76"/>
        <v/>
      </c>
      <c r="N406" s="72" t="str">
        <f t="shared" si="77"/>
        <v/>
      </c>
      <c r="O406" s="72" t="str">
        <f t="shared" si="69"/>
        <v/>
      </c>
      <c r="P406" s="72" t="str">
        <f t="shared" si="70"/>
        <v/>
      </c>
      <c r="Q406" s="57"/>
      <c r="R406" s="58" t="str">
        <f t="shared" si="71"/>
        <v/>
      </c>
      <c r="S406" s="59" t="s">
        <v>69</v>
      </c>
      <c r="T406" s="60"/>
      <c r="AC406" s="5">
        <v>1</v>
      </c>
    </row>
    <row r="407" spans="2:29" ht="21" customHeight="1" x14ac:dyDescent="0.25">
      <c r="B407" s="8"/>
      <c r="C407" s="54">
        <v>379</v>
      </c>
      <c r="D407" s="55" t="str">
        <f t="shared" si="78"/>
        <v/>
      </c>
      <c r="E407" s="61"/>
      <c r="F407" s="71" t="str" cm="1">
        <f t="array" ref="F407">IF(M407="","",IFERROR(_xlfn.TEXTJOIN(" • ",TRUE,_xlfn.UNIQUE(_xlfn._xlws.FILTER("⚠ "&amp;$T$30:$T$490,($R$30:$R$490&lt;&gt;"")*ISNUMBER(SEARCH(" "&amp;$R$30:$R$490&amp;" "," "&amp;M407&amp;" "))))),""))</f>
        <v/>
      </c>
      <c r="G407" s="72" t="str">
        <f t="shared" si="72"/>
        <v/>
      </c>
      <c r="H407" s="72" t="str">
        <f t="shared" si="73"/>
        <v/>
      </c>
      <c r="I407" s="72" t="str">
        <f t="shared" si="74"/>
        <v/>
      </c>
      <c r="J407" s="72" t="str">
        <f t="shared" si="67"/>
        <v/>
      </c>
      <c r="K407" s="72" t="str">
        <f t="shared" si="68"/>
        <v/>
      </c>
      <c r="L407" s="72" t="str">
        <f t="shared" si="75"/>
        <v/>
      </c>
      <c r="M407" s="72" t="str">
        <f t="shared" si="76"/>
        <v/>
      </c>
      <c r="N407" s="72" t="str">
        <f t="shared" si="77"/>
        <v/>
      </c>
      <c r="O407" s="72" t="str">
        <f t="shared" si="69"/>
        <v/>
      </c>
      <c r="P407" s="72" t="str">
        <f t="shared" si="70"/>
        <v/>
      </c>
      <c r="Q407" s="57"/>
      <c r="R407" s="58" t="str">
        <f t="shared" si="71"/>
        <v/>
      </c>
      <c r="S407" s="59" t="s">
        <v>69</v>
      </c>
      <c r="T407" s="60"/>
      <c r="AC407" s="5">
        <v>1</v>
      </c>
    </row>
    <row r="408" spans="2:29" ht="21" customHeight="1" x14ac:dyDescent="0.25">
      <c r="B408" s="8"/>
      <c r="C408" s="54">
        <v>380</v>
      </c>
      <c r="D408" s="55" t="str">
        <f t="shared" si="78"/>
        <v/>
      </c>
      <c r="E408" s="61"/>
      <c r="F408" s="71" t="str" cm="1">
        <f t="array" ref="F408">IF(M408="","",IFERROR(_xlfn.TEXTJOIN(" • ",TRUE,_xlfn.UNIQUE(_xlfn._xlws.FILTER("⚠ "&amp;$T$30:$T$490,($R$30:$R$490&lt;&gt;"")*ISNUMBER(SEARCH(" "&amp;$R$30:$R$490&amp;" "," "&amp;M408&amp;" "))))),""))</f>
        <v/>
      </c>
      <c r="G408" s="72" t="str">
        <f t="shared" si="72"/>
        <v/>
      </c>
      <c r="H408" s="72" t="str">
        <f t="shared" si="73"/>
        <v/>
      </c>
      <c r="I408" s="72" t="str">
        <f t="shared" si="74"/>
        <v/>
      </c>
      <c r="J408" s="72" t="str">
        <f t="shared" si="67"/>
        <v/>
      </c>
      <c r="K408" s="72" t="str">
        <f t="shared" si="68"/>
        <v/>
      </c>
      <c r="L408" s="72" t="str">
        <f t="shared" si="75"/>
        <v/>
      </c>
      <c r="M408" s="72" t="str">
        <f t="shared" si="76"/>
        <v/>
      </c>
      <c r="N408" s="72" t="str">
        <f t="shared" si="77"/>
        <v/>
      </c>
      <c r="O408" s="72" t="str">
        <f t="shared" si="69"/>
        <v/>
      </c>
      <c r="P408" s="72" t="str">
        <f t="shared" si="70"/>
        <v/>
      </c>
      <c r="Q408" s="57"/>
      <c r="R408" s="58" t="str">
        <f t="shared" si="71"/>
        <v/>
      </c>
      <c r="S408" s="59" t="s">
        <v>69</v>
      </c>
      <c r="T408" s="60"/>
      <c r="AC408" s="5">
        <v>1</v>
      </c>
    </row>
    <row r="409" spans="2:29" ht="21" customHeight="1" x14ac:dyDescent="0.25">
      <c r="B409" s="8"/>
      <c r="C409" s="54">
        <v>381</v>
      </c>
      <c r="D409" s="55" t="str">
        <f t="shared" si="78"/>
        <v/>
      </c>
      <c r="E409" s="61"/>
      <c r="F409" s="71" t="str" cm="1">
        <f t="array" ref="F409">IF(M409="","",IFERROR(_xlfn.TEXTJOIN(" • ",TRUE,_xlfn.UNIQUE(_xlfn._xlws.FILTER("⚠ "&amp;$T$30:$T$490,($R$30:$R$490&lt;&gt;"")*ISNUMBER(SEARCH(" "&amp;$R$30:$R$490&amp;" "," "&amp;M409&amp;" "))))),""))</f>
        <v/>
      </c>
      <c r="G409" s="72" t="str">
        <f t="shared" si="72"/>
        <v/>
      </c>
      <c r="H409" s="72" t="str">
        <f t="shared" si="73"/>
        <v/>
      </c>
      <c r="I409" s="72" t="str">
        <f t="shared" si="74"/>
        <v/>
      </c>
      <c r="J409" s="72" t="str">
        <f t="shared" si="67"/>
        <v/>
      </c>
      <c r="K409" s="72" t="str">
        <f t="shared" si="68"/>
        <v/>
      </c>
      <c r="L409" s="72" t="str">
        <f t="shared" si="75"/>
        <v/>
      </c>
      <c r="M409" s="72" t="str">
        <f t="shared" si="76"/>
        <v/>
      </c>
      <c r="N409" s="72" t="str">
        <f t="shared" si="77"/>
        <v/>
      </c>
      <c r="O409" s="72" t="str">
        <f t="shared" si="69"/>
        <v/>
      </c>
      <c r="P409" s="72" t="str">
        <f t="shared" si="70"/>
        <v/>
      </c>
      <c r="Q409" s="57"/>
      <c r="R409" s="58" t="str">
        <f t="shared" si="71"/>
        <v/>
      </c>
      <c r="S409" s="59" t="s">
        <v>69</v>
      </c>
      <c r="T409" s="60"/>
      <c r="AC409" s="5">
        <v>1</v>
      </c>
    </row>
    <row r="410" spans="2:29" ht="21" customHeight="1" x14ac:dyDescent="0.25">
      <c r="B410" s="8"/>
      <c r="C410" s="54">
        <v>382</v>
      </c>
      <c r="D410" s="55" t="str">
        <f t="shared" si="78"/>
        <v/>
      </c>
      <c r="E410" s="61"/>
      <c r="F410" s="71" t="str" cm="1">
        <f t="array" ref="F410">IF(M410="","",IFERROR(_xlfn.TEXTJOIN(" • ",TRUE,_xlfn.UNIQUE(_xlfn._xlws.FILTER("⚠ "&amp;$T$30:$T$490,($R$30:$R$490&lt;&gt;"")*ISNUMBER(SEARCH(" "&amp;$R$30:$R$490&amp;" "," "&amp;M410&amp;" "))))),""))</f>
        <v/>
      </c>
      <c r="G410" s="72" t="str">
        <f t="shared" si="72"/>
        <v/>
      </c>
      <c r="H410" s="72" t="str">
        <f t="shared" si="73"/>
        <v/>
      </c>
      <c r="I410" s="72" t="str">
        <f t="shared" si="74"/>
        <v/>
      </c>
      <c r="J410" s="72" t="str">
        <f t="shared" si="67"/>
        <v/>
      </c>
      <c r="K410" s="72" t="str">
        <f t="shared" si="68"/>
        <v/>
      </c>
      <c r="L410" s="72" t="str">
        <f t="shared" si="75"/>
        <v/>
      </c>
      <c r="M410" s="72" t="str">
        <f t="shared" si="76"/>
        <v/>
      </c>
      <c r="N410" s="72" t="str">
        <f t="shared" si="77"/>
        <v/>
      </c>
      <c r="O410" s="72" t="str">
        <f t="shared" si="69"/>
        <v/>
      </c>
      <c r="P410" s="72" t="str">
        <f t="shared" si="70"/>
        <v/>
      </c>
      <c r="Q410" s="57"/>
      <c r="R410" s="58" t="str">
        <f t="shared" si="71"/>
        <v/>
      </c>
      <c r="S410" s="59" t="s">
        <v>69</v>
      </c>
      <c r="T410" s="60"/>
      <c r="AC410" s="5">
        <v>1</v>
      </c>
    </row>
    <row r="411" spans="2:29" ht="21" customHeight="1" x14ac:dyDescent="0.25">
      <c r="B411" s="8"/>
      <c r="C411" s="54">
        <v>383</v>
      </c>
      <c r="D411" s="55" t="str">
        <f t="shared" si="78"/>
        <v/>
      </c>
      <c r="E411" s="61"/>
      <c r="F411" s="71" t="str" cm="1">
        <f t="array" ref="F411">IF(M411="","",IFERROR(_xlfn.TEXTJOIN(" • ",TRUE,_xlfn.UNIQUE(_xlfn._xlws.FILTER("⚠ "&amp;$T$30:$T$490,($R$30:$R$490&lt;&gt;"")*ISNUMBER(SEARCH(" "&amp;$R$30:$R$490&amp;" "," "&amp;M411&amp;" "))))),""))</f>
        <v/>
      </c>
      <c r="G411" s="72" t="str">
        <f t="shared" si="72"/>
        <v/>
      </c>
      <c r="H411" s="72" t="str">
        <f t="shared" si="73"/>
        <v/>
      </c>
      <c r="I411" s="72" t="str">
        <f t="shared" si="74"/>
        <v/>
      </c>
      <c r="J411" s="72" t="str">
        <f t="shared" si="67"/>
        <v/>
      </c>
      <c r="K411" s="72" t="str">
        <f t="shared" si="68"/>
        <v/>
      </c>
      <c r="L411" s="72" t="str">
        <f t="shared" si="75"/>
        <v/>
      </c>
      <c r="M411" s="72" t="str">
        <f t="shared" si="76"/>
        <v/>
      </c>
      <c r="N411" s="72" t="str">
        <f t="shared" si="77"/>
        <v/>
      </c>
      <c r="O411" s="72" t="str">
        <f t="shared" si="69"/>
        <v/>
      </c>
      <c r="P411" s="72" t="str">
        <f t="shared" si="70"/>
        <v/>
      </c>
      <c r="Q411" s="57"/>
      <c r="R411" s="58" t="str">
        <f t="shared" si="71"/>
        <v/>
      </c>
      <c r="S411" s="59" t="s">
        <v>69</v>
      </c>
      <c r="T411" s="60"/>
      <c r="AC411" s="5">
        <v>1</v>
      </c>
    </row>
    <row r="412" spans="2:29" ht="21" customHeight="1" x14ac:dyDescent="0.25">
      <c r="B412" s="8"/>
      <c r="C412" s="54">
        <v>384</v>
      </c>
      <c r="D412" s="55" t="str">
        <f t="shared" si="78"/>
        <v/>
      </c>
      <c r="E412" s="61"/>
      <c r="F412" s="71" t="str" cm="1">
        <f t="array" ref="F412">IF(M412="","",IFERROR(_xlfn.TEXTJOIN(" • ",TRUE,_xlfn.UNIQUE(_xlfn._xlws.FILTER("⚠ "&amp;$T$30:$T$490,($R$30:$R$490&lt;&gt;"")*ISNUMBER(SEARCH(" "&amp;$R$30:$R$490&amp;" "," "&amp;M412&amp;" "))))),""))</f>
        <v/>
      </c>
      <c r="G412" s="72" t="str">
        <f t="shared" si="72"/>
        <v/>
      </c>
      <c r="H412" s="72" t="str">
        <f t="shared" si="73"/>
        <v/>
      </c>
      <c r="I412" s="72" t="str">
        <f t="shared" si="74"/>
        <v/>
      </c>
      <c r="J412" s="72" t="str">
        <f t="shared" si="67"/>
        <v/>
      </c>
      <c r="K412" s="72" t="str">
        <f t="shared" si="68"/>
        <v/>
      </c>
      <c r="L412" s="72" t="str">
        <f t="shared" si="75"/>
        <v/>
      </c>
      <c r="M412" s="72" t="str">
        <f t="shared" si="76"/>
        <v/>
      </c>
      <c r="N412" s="72" t="str">
        <f t="shared" si="77"/>
        <v/>
      </c>
      <c r="O412" s="72" t="str">
        <f t="shared" si="69"/>
        <v/>
      </c>
      <c r="P412" s="72" t="str">
        <f t="shared" si="70"/>
        <v/>
      </c>
      <c r="Q412" s="57"/>
      <c r="R412" s="58" t="str">
        <f t="shared" si="71"/>
        <v/>
      </c>
      <c r="S412" s="59" t="s">
        <v>69</v>
      </c>
      <c r="T412" s="60"/>
      <c r="AC412" s="5">
        <v>1</v>
      </c>
    </row>
    <row r="413" spans="2:29" ht="21" customHeight="1" x14ac:dyDescent="0.25">
      <c r="B413" s="8"/>
      <c r="C413" s="54">
        <v>385</v>
      </c>
      <c r="D413" s="55" t="str">
        <f t="shared" si="78"/>
        <v/>
      </c>
      <c r="E413" s="61"/>
      <c r="F413" s="71" t="str" cm="1">
        <f t="array" ref="F413">IF(M413="","",IFERROR(_xlfn.TEXTJOIN(" • ",TRUE,_xlfn.UNIQUE(_xlfn._xlws.FILTER("⚠ "&amp;$T$30:$T$490,($R$30:$R$490&lt;&gt;"")*ISNUMBER(SEARCH(" "&amp;$R$30:$R$490&amp;" "," "&amp;M413&amp;" "))))),""))</f>
        <v/>
      </c>
      <c r="G413" s="72" t="str">
        <f t="shared" si="72"/>
        <v/>
      </c>
      <c r="H413" s="72" t="str">
        <f t="shared" si="73"/>
        <v/>
      </c>
      <c r="I413" s="72" t="str">
        <f t="shared" si="74"/>
        <v/>
      </c>
      <c r="J413" s="72" t="str">
        <f t="shared" ref="J413:J476" si="79">IF(I413="","",SUBSTITUTE(SUBSTITUTE(SUBSTITUTE(SUBSTITUTE(SUBSTITUTE(SUBSTITUTE(SUBSTITUTE(SUBSTITUTE(I413,"è","e"),"é","e"),"ê","e"),"ë","e"),"ì","i"),"í","i"),"î","i"),"ï","i"))</f>
        <v/>
      </c>
      <c r="K413" s="72" t="str">
        <f t="shared" ref="K413:K476" si="80">IF(J413="","",TRIM(SUBSTITUTE(SUBSTITUTE(SUBSTITUTE(SUBSTITUTE(SUBSTITUTE(SUBSTITUTE(SUBSTITUTE(SUBSTITUTE(SUBSTITUTE(SUBSTITUTE(SUBSTITUTE(SUBSTITUTE(J413,"ò","o"),"ó","o"),"ô","o"),"ö","o"),"õ","o"),"ù","u"),"ú","u"),"û","u"),"ü","u"),"ý","y"),"ÿ","y"),"ñ","n")))</f>
        <v/>
      </c>
      <c r="L413" s="72" t="str">
        <f t="shared" si="75"/>
        <v/>
      </c>
      <c r="M413" s="72" t="str">
        <f t="shared" si="76"/>
        <v/>
      </c>
      <c r="N413" s="72" t="str">
        <f t="shared" si="77"/>
        <v/>
      </c>
      <c r="O413" s="72" t="str">
        <f t="shared" ref="O413:O476" si="81">IF(N413="","",SUBSTITUTE(SUBSTITUTE(SUBSTITUTE(SUBSTITUTE(SUBSTITUTE(SUBSTITUTE(SUBSTITUTE(SUBSTITUTE(N413,"è","e"),"é","e"),"ê","e"),"ë","e"),"ì","i"),"í","i"),"î","i"),"ï","i"))</f>
        <v/>
      </c>
      <c r="P413" s="72" t="str">
        <f t="shared" ref="P413:P476" si="82">IF(O413="","",TRIM(SUBSTITUTE(SUBSTITUTE(SUBSTITUTE(SUBSTITUTE(SUBSTITUTE(SUBSTITUTE(SUBSTITUTE(SUBSTITUTE(SUBSTITUTE(SUBSTITUTE(SUBSTITUTE(SUBSTITUTE(O413,"ò","o"),"ó","o"),"ô","o"),"ö","o"),"õ","o"),"ù","u"),"ú","u"),"û","u"),"ü","u"),"ý","y"),"ÿ","y"),"ñ","n")))</f>
        <v/>
      </c>
      <c r="Q413" s="57"/>
      <c r="R413" s="58" t="str">
        <f t="shared" ref="R413:R476" si="83">IF(Q413="","",LOWER(TRIM(CLEAN(SUBSTITUTE(SUBSTITUTE(SUBSTITUTE(SUBSTITUTE(SUBSTITUTE(SUBSTITUTE(SUBSTITUTE(SUBSTITUTE(SUBSTITUTE(SUBSTITUTE(SUBSTITUTE(SUBSTITUTE(SUBSTITUTE(SUBSTITUTE(SUBSTITUTE(SUBSTITUTE(SUBSTITUTE(SUBSTITUTE(SUBSTITUTE(SUBSTITUTE(SUBSTITUTE(SUBSTITUTE(Q413,CHAR(160)," "),CHAR(9)," "),CHAR(10)," "),CHAR(13)," "),"—"," "),"–"," "),"’"," "),"'"," "),""""," "),","," "),"."," "),";"," "),":"," "),"!"," "),"?"," "),"…"," "),"/"," "),"-"," "),"("," "),")"," "),"«"," "),"»"," ")))))</f>
        <v/>
      </c>
      <c r="S413" s="59" t="s">
        <v>69</v>
      </c>
      <c r="T413" s="60"/>
      <c r="AC413" s="5">
        <v>1</v>
      </c>
    </row>
    <row r="414" spans="2:29" ht="21" customHeight="1" x14ac:dyDescent="0.25">
      <c r="B414" s="8"/>
      <c r="C414" s="54">
        <v>386</v>
      </c>
      <c r="D414" s="55" t="str">
        <f t="shared" si="78"/>
        <v/>
      </c>
      <c r="E414" s="61"/>
      <c r="F414" s="71" t="str" cm="1">
        <f t="array" ref="F414">IF(M414="","",IFERROR(_xlfn.TEXTJOIN(" • ",TRUE,_xlfn.UNIQUE(_xlfn._xlws.FILTER("⚠ "&amp;$T$30:$T$490,($R$30:$R$490&lt;&gt;"")*ISNUMBER(SEARCH(" "&amp;$R$30:$R$490&amp;" "," "&amp;M414&amp;" "))))),""))</f>
        <v/>
      </c>
      <c r="G414" s="72" t="str">
        <f t="shared" si="72"/>
        <v/>
      </c>
      <c r="H414" s="72" t="str">
        <f t="shared" si="73"/>
        <v/>
      </c>
      <c r="I414" s="72" t="str">
        <f t="shared" si="74"/>
        <v/>
      </c>
      <c r="J414" s="72" t="str">
        <f t="shared" si="79"/>
        <v/>
      </c>
      <c r="K414" s="72" t="str">
        <f t="shared" si="80"/>
        <v/>
      </c>
      <c r="L414" s="72" t="str">
        <f t="shared" si="75"/>
        <v/>
      </c>
      <c r="M414" s="72" t="str">
        <f t="shared" si="76"/>
        <v/>
      </c>
      <c r="N414" s="72" t="str">
        <f t="shared" si="77"/>
        <v/>
      </c>
      <c r="O414" s="72" t="str">
        <f t="shared" si="81"/>
        <v/>
      </c>
      <c r="P414" s="72" t="str">
        <f t="shared" si="82"/>
        <v/>
      </c>
      <c r="Q414" s="57"/>
      <c r="R414" s="58" t="str">
        <f t="shared" si="83"/>
        <v/>
      </c>
      <c r="S414" s="59" t="s">
        <v>69</v>
      </c>
      <c r="T414" s="60"/>
      <c r="AC414" s="5">
        <v>1</v>
      </c>
    </row>
    <row r="415" spans="2:29" ht="21" customHeight="1" x14ac:dyDescent="0.25">
      <c r="B415" s="8"/>
      <c r="C415" s="54">
        <v>387</v>
      </c>
      <c r="D415" s="55" t="str">
        <f t="shared" si="78"/>
        <v/>
      </c>
      <c r="E415" s="61"/>
      <c r="F415" s="71" t="str" cm="1">
        <f t="array" ref="F415">IF(M415="","",IFERROR(_xlfn.TEXTJOIN(" • ",TRUE,_xlfn.UNIQUE(_xlfn._xlws.FILTER("⚠ "&amp;$T$30:$T$490,($R$30:$R$490&lt;&gt;"")*ISNUMBER(SEARCH(" "&amp;$R$30:$R$490&amp;" "," "&amp;M415&amp;" "))))),""))</f>
        <v/>
      </c>
      <c r="G415" s="72" t="str">
        <f t="shared" ref="G415:G478" si="84">IF(R415="","",P415)</f>
        <v/>
      </c>
      <c r="H415" s="72" t="str">
        <f t="shared" ref="H415:H478" si="85">IF(T415="","",S415&amp;" "&amp;T415)</f>
        <v/>
      </c>
      <c r="I415" s="72" t="str">
        <f t="shared" ref="I415:I478" si="86">IF(M415="","",SUBSTITUTE(SUBSTITUTE(SUBSTITUTE(SUBSTITUTE(SUBSTITUTE(SUBSTITUTE(SUBSTITUTE(SUBSTITUTE(SUBSTITUTE(LOWER(M415),"œ","oe"),"æ","ae"),"à","a"),"â","a"),"ä","a"),"á","a"),"ã","a"),"å","a"),"ç","c"))</f>
        <v/>
      </c>
      <c r="J415" s="72" t="str">
        <f t="shared" si="79"/>
        <v/>
      </c>
      <c r="K415" s="72" t="str">
        <f t="shared" si="80"/>
        <v/>
      </c>
      <c r="L415" s="72" t="str">
        <f t="shared" ref="L415:L478" si="87">IF(M415="","",K415)</f>
        <v/>
      </c>
      <c r="M415" s="72" t="str">
        <f t="shared" ref="M415:M478" si="88">IF(E415="","",LOWER(TRIM(CLEAN(SUBSTITUTE(SUBSTITUTE(SUBSTITUTE(SUBSTITUTE(SUBSTITUTE(SUBSTITUTE(SUBSTITUTE(SUBSTITUTE(SUBSTITUTE(SUBSTITUTE(SUBSTITUTE(SUBSTITUTE(SUBSTITUTE(SUBSTITUTE(SUBSTITUTE(SUBSTITUTE(SUBSTITUTE(SUBSTITUTE(SUBSTITUTE(SUBSTITUTE(SUBSTITUTE(SUBSTITUTE(E415,CHAR(160)," "),CHAR(9)," "),CHAR(10)," "),CHAR(13)," "),"—"," "),"–"," "),"’"," "),"'"," "),""""," "),","," "),"."," "),";"," "),":"," "),"!"," "),"?"," "),"…"," "),"/"," "),"-"," "),"("," "),")"," "),"«"," "),"»"," ")))))</f>
        <v/>
      </c>
      <c r="N415" s="72" t="str">
        <f t="shared" ref="N415:N478" si="89">IF(R415="","",SUBSTITUTE(SUBSTITUTE(SUBSTITUTE(SUBSTITUTE(SUBSTITUTE(SUBSTITUTE(SUBSTITUTE(SUBSTITUTE(SUBSTITUTE(LOWER(R415),"œ","oe"),"æ","ae"),"à","a"),"â","a"),"ä","a"),"á","a"),"ã","a"),"å","a"),"ç","c"))</f>
        <v/>
      </c>
      <c r="O415" s="72" t="str">
        <f t="shared" si="81"/>
        <v/>
      </c>
      <c r="P415" s="72" t="str">
        <f t="shared" si="82"/>
        <v/>
      </c>
      <c r="Q415" s="57"/>
      <c r="R415" s="58" t="str">
        <f t="shared" si="83"/>
        <v/>
      </c>
      <c r="S415" s="59" t="s">
        <v>69</v>
      </c>
      <c r="T415" s="60"/>
      <c r="AC415" s="5">
        <v>1</v>
      </c>
    </row>
    <row r="416" spans="2:29" ht="21" customHeight="1" x14ac:dyDescent="0.25">
      <c r="B416" s="8"/>
      <c r="C416" s="54">
        <v>388</v>
      </c>
      <c r="D416" s="55" t="str">
        <f t="shared" si="78"/>
        <v/>
      </c>
      <c r="E416" s="61"/>
      <c r="F416" s="71" t="str" cm="1">
        <f t="array" ref="F416">IF(M416="","",IFERROR(_xlfn.TEXTJOIN(" • ",TRUE,_xlfn.UNIQUE(_xlfn._xlws.FILTER("⚠ "&amp;$T$30:$T$490,($R$30:$R$490&lt;&gt;"")*ISNUMBER(SEARCH(" "&amp;$R$30:$R$490&amp;" "," "&amp;M416&amp;" "))))),""))</f>
        <v/>
      </c>
      <c r="G416" s="72" t="str">
        <f t="shared" si="84"/>
        <v/>
      </c>
      <c r="H416" s="72" t="str">
        <f t="shared" si="85"/>
        <v/>
      </c>
      <c r="I416" s="72" t="str">
        <f t="shared" si="86"/>
        <v/>
      </c>
      <c r="J416" s="72" t="str">
        <f t="shared" si="79"/>
        <v/>
      </c>
      <c r="K416" s="72" t="str">
        <f t="shared" si="80"/>
        <v/>
      </c>
      <c r="L416" s="72" t="str">
        <f t="shared" si="87"/>
        <v/>
      </c>
      <c r="M416" s="72" t="str">
        <f t="shared" si="88"/>
        <v/>
      </c>
      <c r="N416" s="72" t="str">
        <f t="shared" si="89"/>
        <v/>
      </c>
      <c r="O416" s="72" t="str">
        <f t="shared" si="81"/>
        <v/>
      </c>
      <c r="P416" s="72" t="str">
        <f t="shared" si="82"/>
        <v/>
      </c>
      <c r="Q416" s="57"/>
      <c r="R416" s="58" t="str">
        <f t="shared" si="83"/>
        <v/>
      </c>
      <c r="S416" s="59" t="s">
        <v>69</v>
      </c>
      <c r="T416" s="60"/>
      <c r="AC416" s="5">
        <v>1</v>
      </c>
    </row>
    <row r="417" spans="2:29" ht="21" customHeight="1" x14ac:dyDescent="0.25">
      <c r="B417" s="8"/>
      <c r="C417" s="54">
        <v>389</v>
      </c>
      <c r="D417" s="55" t="str">
        <f t="shared" si="78"/>
        <v/>
      </c>
      <c r="E417" s="61"/>
      <c r="F417" s="71" t="str" cm="1">
        <f t="array" ref="F417">IF(M417="","",IFERROR(_xlfn.TEXTJOIN(" • ",TRUE,_xlfn.UNIQUE(_xlfn._xlws.FILTER("⚠ "&amp;$T$30:$T$490,($R$30:$R$490&lt;&gt;"")*ISNUMBER(SEARCH(" "&amp;$R$30:$R$490&amp;" "," "&amp;M417&amp;" "))))),""))</f>
        <v/>
      </c>
      <c r="G417" s="72" t="str">
        <f t="shared" si="84"/>
        <v/>
      </c>
      <c r="H417" s="72" t="str">
        <f t="shared" si="85"/>
        <v/>
      </c>
      <c r="I417" s="72" t="str">
        <f t="shared" si="86"/>
        <v/>
      </c>
      <c r="J417" s="72" t="str">
        <f t="shared" si="79"/>
        <v/>
      </c>
      <c r="K417" s="72" t="str">
        <f t="shared" si="80"/>
        <v/>
      </c>
      <c r="L417" s="72" t="str">
        <f t="shared" si="87"/>
        <v/>
      </c>
      <c r="M417" s="72" t="str">
        <f t="shared" si="88"/>
        <v/>
      </c>
      <c r="N417" s="72" t="str">
        <f t="shared" si="89"/>
        <v/>
      </c>
      <c r="O417" s="72" t="str">
        <f t="shared" si="81"/>
        <v/>
      </c>
      <c r="P417" s="72" t="str">
        <f t="shared" si="82"/>
        <v/>
      </c>
      <c r="Q417" s="57"/>
      <c r="R417" s="58" t="str">
        <f t="shared" si="83"/>
        <v/>
      </c>
      <c r="S417" s="59" t="s">
        <v>69</v>
      </c>
      <c r="T417" s="60"/>
      <c r="AC417" s="5">
        <v>1</v>
      </c>
    </row>
    <row r="418" spans="2:29" ht="21" customHeight="1" x14ac:dyDescent="0.25">
      <c r="B418" s="8"/>
      <c r="C418" s="54">
        <v>390</v>
      </c>
      <c r="D418" s="55" t="str">
        <f t="shared" si="78"/>
        <v/>
      </c>
      <c r="E418" s="61"/>
      <c r="F418" s="71" t="str" cm="1">
        <f t="array" ref="F418">IF(M418="","",IFERROR(_xlfn.TEXTJOIN(" • ",TRUE,_xlfn.UNIQUE(_xlfn._xlws.FILTER("⚠ "&amp;$T$30:$T$490,($R$30:$R$490&lt;&gt;"")*ISNUMBER(SEARCH(" "&amp;$R$30:$R$490&amp;" "," "&amp;M418&amp;" "))))),""))</f>
        <v/>
      </c>
      <c r="G418" s="72" t="str">
        <f t="shared" si="84"/>
        <v/>
      </c>
      <c r="H418" s="72" t="str">
        <f t="shared" si="85"/>
        <v/>
      </c>
      <c r="I418" s="72" t="str">
        <f t="shared" si="86"/>
        <v/>
      </c>
      <c r="J418" s="72" t="str">
        <f t="shared" si="79"/>
        <v/>
      </c>
      <c r="K418" s="72" t="str">
        <f t="shared" si="80"/>
        <v/>
      </c>
      <c r="L418" s="72" t="str">
        <f t="shared" si="87"/>
        <v/>
      </c>
      <c r="M418" s="72" t="str">
        <f t="shared" si="88"/>
        <v/>
      </c>
      <c r="N418" s="72" t="str">
        <f t="shared" si="89"/>
        <v/>
      </c>
      <c r="O418" s="72" t="str">
        <f t="shared" si="81"/>
        <v/>
      </c>
      <c r="P418" s="72" t="str">
        <f t="shared" si="82"/>
        <v/>
      </c>
      <c r="Q418" s="57"/>
      <c r="R418" s="58" t="str">
        <f t="shared" si="83"/>
        <v/>
      </c>
      <c r="S418" s="59" t="s">
        <v>69</v>
      </c>
      <c r="T418" s="60"/>
      <c r="AC418" s="5">
        <v>1</v>
      </c>
    </row>
    <row r="419" spans="2:29" ht="21" customHeight="1" x14ac:dyDescent="0.25">
      <c r="B419" s="8"/>
      <c r="C419" s="54">
        <v>391</v>
      </c>
      <c r="D419" s="55" t="str">
        <f t="shared" si="78"/>
        <v/>
      </c>
      <c r="E419" s="61"/>
      <c r="F419" s="71" t="str" cm="1">
        <f t="array" ref="F419">IF(M419="","",IFERROR(_xlfn.TEXTJOIN(" • ",TRUE,_xlfn.UNIQUE(_xlfn._xlws.FILTER("⚠ "&amp;$T$30:$T$490,($R$30:$R$490&lt;&gt;"")*ISNUMBER(SEARCH(" "&amp;$R$30:$R$490&amp;" "," "&amp;M419&amp;" "))))),""))</f>
        <v/>
      </c>
      <c r="G419" s="72" t="str">
        <f t="shared" si="84"/>
        <v/>
      </c>
      <c r="H419" s="72" t="str">
        <f t="shared" si="85"/>
        <v/>
      </c>
      <c r="I419" s="72" t="str">
        <f t="shared" si="86"/>
        <v/>
      </c>
      <c r="J419" s="72" t="str">
        <f t="shared" si="79"/>
        <v/>
      </c>
      <c r="K419" s="72" t="str">
        <f t="shared" si="80"/>
        <v/>
      </c>
      <c r="L419" s="72" t="str">
        <f t="shared" si="87"/>
        <v/>
      </c>
      <c r="M419" s="72" t="str">
        <f t="shared" si="88"/>
        <v/>
      </c>
      <c r="N419" s="72" t="str">
        <f t="shared" si="89"/>
        <v/>
      </c>
      <c r="O419" s="72" t="str">
        <f t="shared" si="81"/>
        <v/>
      </c>
      <c r="P419" s="72" t="str">
        <f t="shared" si="82"/>
        <v/>
      </c>
      <c r="Q419" s="57"/>
      <c r="R419" s="58" t="str">
        <f t="shared" si="83"/>
        <v/>
      </c>
      <c r="S419" s="59" t="s">
        <v>69</v>
      </c>
      <c r="T419" s="60"/>
      <c r="AC419" s="5">
        <v>1</v>
      </c>
    </row>
    <row r="420" spans="2:29" ht="21" customHeight="1" x14ac:dyDescent="0.25">
      <c r="B420" s="8"/>
      <c r="C420" s="54">
        <v>392</v>
      </c>
      <c r="D420" s="55" t="str">
        <f t="shared" si="78"/>
        <v/>
      </c>
      <c r="E420" s="61"/>
      <c r="F420" s="71" t="str" cm="1">
        <f t="array" ref="F420">IF(M420="","",IFERROR(_xlfn.TEXTJOIN(" • ",TRUE,_xlfn.UNIQUE(_xlfn._xlws.FILTER("⚠ "&amp;$T$30:$T$490,($R$30:$R$490&lt;&gt;"")*ISNUMBER(SEARCH(" "&amp;$R$30:$R$490&amp;" "," "&amp;M420&amp;" "))))),""))</f>
        <v/>
      </c>
      <c r="G420" s="72" t="str">
        <f t="shared" si="84"/>
        <v/>
      </c>
      <c r="H420" s="72" t="str">
        <f t="shared" si="85"/>
        <v/>
      </c>
      <c r="I420" s="72" t="str">
        <f t="shared" si="86"/>
        <v/>
      </c>
      <c r="J420" s="72" t="str">
        <f t="shared" si="79"/>
        <v/>
      </c>
      <c r="K420" s="72" t="str">
        <f t="shared" si="80"/>
        <v/>
      </c>
      <c r="L420" s="72" t="str">
        <f t="shared" si="87"/>
        <v/>
      </c>
      <c r="M420" s="72" t="str">
        <f t="shared" si="88"/>
        <v/>
      </c>
      <c r="N420" s="72" t="str">
        <f t="shared" si="89"/>
        <v/>
      </c>
      <c r="O420" s="72" t="str">
        <f t="shared" si="81"/>
        <v/>
      </c>
      <c r="P420" s="72" t="str">
        <f t="shared" si="82"/>
        <v/>
      </c>
      <c r="Q420" s="57"/>
      <c r="R420" s="58" t="str">
        <f t="shared" si="83"/>
        <v/>
      </c>
      <c r="S420" s="59" t="s">
        <v>69</v>
      </c>
      <c r="T420" s="60"/>
      <c r="AC420" s="5">
        <v>1</v>
      </c>
    </row>
    <row r="421" spans="2:29" ht="21" customHeight="1" x14ac:dyDescent="0.25">
      <c r="B421" s="8"/>
      <c r="C421" s="54">
        <v>393</v>
      </c>
      <c r="D421" s="55" t="str">
        <f t="shared" si="78"/>
        <v/>
      </c>
      <c r="E421" s="61"/>
      <c r="F421" s="71" t="str" cm="1">
        <f t="array" ref="F421">IF(M421="","",IFERROR(_xlfn.TEXTJOIN(" • ",TRUE,_xlfn.UNIQUE(_xlfn._xlws.FILTER("⚠ "&amp;$T$30:$T$490,($R$30:$R$490&lt;&gt;"")*ISNUMBER(SEARCH(" "&amp;$R$30:$R$490&amp;" "," "&amp;M421&amp;" "))))),""))</f>
        <v/>
      </c>
      <c r="G421" s="72" t="str">
        <f t="shared" si="84"/>
        <v/>
      </c>
      <c r="H421" s="72" t="str">
        <f t="shared" si="85"/>
        <v/>
      </c>
      <c r="I421" s="72" t="str">
        <f t="shared" si="86"/>
        <v/>
      </c>
      <c r="J421" s="72" t="str">
        <f t="shared" si="79"/>
        <v/>
      </c>
      <c r="K421" s="72" t="str">
        <f t="shared" si="80"/>
        <v/>
      </c>
      <c r="L421" s="72" t="str">
        <f t="shared" si="87"/>
        <v/>
      </c>
      <c r="M421" s="72" t="str">
        <f t="shared" si="88"/>
        <v/>
      </c>
      <c r="N421" s="72" t="str">
        <f t="shared" si="89"/>
        <v/>
      </c>
      <c r="O421" s="72" t="str">
        <f t="shared" si="81"/>
        <v/>
      </c>
      <c r="P421" s="72" t="str">
        <f t="shared" si="82"/>
        <v/>
      </c>
      <c r="Q421" s="57"/>
      <c r="R421" s="58" t="str">
        <f t="shared" si="83"/>
        <v/>
      </c>
      <c r="S421" s="59" t="s">
        <v>69</v>
      </c>
      <c r="T421" s="60"/>
      <c r="AC421" s="5">
        <v>1</v>
      </c>
    </row>
    <row r="422" spans="2:29" ht="21" customHeight="1" x14ac:dyDescent="0.25">
      <c r="B422" s="8"/>
      <c r="C422" s="54">
        <v>394</v>
      </c>
      <c r="D422" s="55" t="str">
        <f t="shared" ref="D422:D485" si="90">IF(E422="","",IF(F422="",E422,E422&amp;" *"))</f>
        <v/>
      </c>
      <c r="E422" s="61"/>
      <c r="F422" s="71" t="str" cm="1">
        <f t="array" ref="F422">IF(M422="","",IFERROR(_xlfn.TEXTJOIN(" • ",TRUE,_xlfn.UNIQUE(_xlfn._xlws.FILTER("⚠ "&amp;$T$30:$T$490,($R$30:$R$490&lt;&gt;"")*ISNUMBER(SEARCH(" "&amp;$R$30:$R$490&amp;" "," "&amp;M422&amp;" "))))),""))</f>
        <v/>
      </c>
      <c r="G422" s="72" t="str">
        <f t="shared" si="84"/>
        <v/>
      </c>
      <c r="H422" s="72" t="str">
        <f t="shared" si="85"/>
        <v/>
      </c>
      <c r="I422" s="72" t="str">
        <f t="shared" si="86"/>
        <v/>
      </c>
      <c r="J422" s="72" t="str">
        <f t="shared" si="79"/>
        <v/>
      </c>
      <c r="K422" s="72" t="str">
        <f t="shared" si="80"/>
        <v/>
      </c>
      <c r="L422" s="72" t="str">
        <f t="shared" si="87"/>
        <v/>
      </c>
      <c r="M422" s="72" t="str">
        <f t="shared" si="88"/>
        <v/>
      </c>
      <c r="N422" s="72" t="str">
        <f t="shared" si="89"/>
        <v/>
      </c>
      <c r="O422" s="72" t="str">
        <f t="shared" si="81"/>
        <v/>
      </c>
      <c r="P422" s="72" t="str">
        <f t="shared" si="82"/>
        <v/>
      </c>
      <c r="Q422" s="57"/>
      <c r="R422" s="58" t="str">
        <f t="shared" si="83"/>
        <v/>
      </c>
      <c r="S422" s="59" t="s">
        <v>69</v>
      </c>
      <c r="T422" s="60"/>
      <c r="AC422" s="5">
        <v>1</v>
      </c>
    </row>
    <row r="423" spans="2:29" ht="21" customHeight="1" x14ac:dyDescent="0.25">
      <c r="B423" s="8"/>
      <c r="C423" s="54">
        <v>395</v>
      </c>
      <c r="D423" s="55" t="str">
        <f t="shared" si="90"/>
        <v/>
      </c>
      <c r="E423" s="61"/>
      <c r="F423" s="71" t="str" cm="1">
        <f t="array" ref="F423">IF(M423="","",IFERROR(_xlfn.TEXTJOIN(" • ",TRUE,_xlfn.UNIQUE(_xlfn._xlws.FILTER("⚠ "&amp;$T$30:$T$490,($R$30:$R$490&lt;&gt;"")*ISNUMBER(SEARCH(" "&amp;$R$30:$R$490&amp;" "," "&amp;M423&amp;" "))))),""))</f>
        <v/>
      </c>
      <c r="G423" s="72" t="str">
        <f t="shared" si="84"/>
        <v/>
      </c>
      <c r="H423" s="72" t="str">
        <f t="shared" si="85"/>
        <v/>
      </c>
      <c r="I423" s="72" t="str">
        <f t="shared" si="86"/>
        <v/>
      </c>
      <c r="J423" s="72" t="str">
        <f t="shared" si="79"/>
        <v/>
      </c>
      <c r="K423" s="72" t="str">
        <f t="shared" si="80"/>
        <v/>
      </c>
      <c r="L423" s="72" t="str">
        <f t="shared" si="87"/>
        <v/>
      </c>
      <c r="M423" s="72" t="str">
        <f t="shared" si="88"/>
        <v/>
      </c>
      <c r="N423" s="72" t="str">
        <f t="shared" si="89"/>
        <v/>
      </c>
      <c r="O423" s="72" t="str">
        <f t="shared" si="81"/>
        <v/>
      </c>
      <c r="P423" s="72" t="str">
        <f t="shared" si="82"/>
        <v/>
      </c>
      <c r="Q423" s="57"/>
      <c r="R423" s="58" t="str">
        <f t="shared" si="83"/>
        <v/>
      </c>
      <c r="S423" s="59" t="s">
        <v>69</v>
      </c>
      <c r="T423" s="60"/>
      <c r="AC423" s="5">
        <v>1</v>
      </c>
    </row>
    <row r="424" spans="2:29" ht="21" customHeight="1" x14ac:dyDescent="0.25">
      <c r="B424" s="8"/>
      <c r="C424" s="54">
        <v>396</v>
      </c>
      <c r="D424" s="55" t="str">
        <f t="shared" si="90"/>
        <v/>
      </c>
      <c r="E424" s="61"/>
      <c r="F424" s="71" t="str" cm="1">
        <f t="array" ref="F424">IF(M424="","",IFERROR(_xlfn.TEXTJOIN(" • ",TRUE,_xlfn.UNIQUE(_xlfn._xlws.FILTER("⚠ "&amp;$T$30:$T$490,($R$30:$R$490&lt;&gt;"")*ISNUMBER(SEARCH(" "&amp;$R$30:$R$490&amp;" "," "&amp;M424&amp;" "))))),""))</f>
        <v/>
      </c>
      <c r="G424" s="72" t="str">
        <f t="shared" si="84"/>
        <v/>
      </c>
      <c r="H424" s="72" t="str">
        <f t="shared" si="85"/>
        <v/>
      </c>
      <c r="I424" s="72" t="str">
        <f t="shared" si="86"/>
        <v/>
      </c>
      <c r="J424" s="72" t="str">
        <f t="shared" si="79"/>
        <v/>
      </c>
      <c r="K424" s="72" t="str">
        <f t="shared" si="80"/>
        <v/>
      </c>
      <c r="L424" s="72" t="str">
        <f t="shared" si="87"/>
        <v/>
      </c>
      <c r="M424" s="72" t="str">
        <f t="shared" si="88"/>
        <v/>
      </c>
      <c r="N424" s="72" t="str">
        <f t="shared" si="89"/>
        <v/>
      </c>
      <c r="O424" s="72" t="str">
        <f t="shared" si="81"/>
        <v/>
      </c>
      <c r="P424" s="72" t="str">
        <f t="shared" si="82"/>
        <v/>
      </c>
      <c r="Q424" s="57"/>
      <c r="R424" s="58" t="str">
        <f t="shared" si="83"/>
        <v/>
      </c>
      <c r="S424" s="59" t="s">
        <v>69</v>
      </c>
      <c r="T424" s="60"/>
      <c r="AC424" s="5">
        <v>1</v>
      </c>
    </row>
    <row r="425" spans="2:29" ht="21" customHeight="1" x14ac:dyDescent="0.25">
      <c r="B425" s="8"/>
      <c r="C425" s="54">
        <v>397</v>
      </c>
      <c r="D425" s="55" t="str">
        <f t="shared" si="90"/>
        <v/>
      </c>
      <c r="E425" s="61"/>
      <c r="F425" s="71" t="str" cm="1">
        <f t="array" ref="F425">IF(M425="","",IFERROR(_xlfn.TEXTJOIN(" • ",TRUE,_xlfn.UNIQUE(_xlfn._xlws.FILTER("⚠ "&amp;$T$30:$T$490,($R$30:$R$490&lt;&gt;"")*ISNUMBER(SEARCH(" "&amp;$R$30:$R$490&amp;" "," "&amp;M425&amp;" "))))),""))</f>
        <v/>
      </c>
      <c r="G425" s="72" t="str">
        <f t="shared" si="84"/>
        <v/>
      </c>
      <c r="H425" s="72" t="str">
        <f t="shared" si="85"/>
        <v/>
      </c>
      <c r="I425" s="72" t="str">
        <f t="shared" si="86"/>
        <v/>
      </c>
      <c r="J425" s="72" t="str">
        <f t="shared" si="79"/>
        <v/>
      </c>
      <c r="K425" s="72" t="str">
        <f t="shared" si="80"/>
        <v/>
      </c>
      <c r="L425" s="72" t="str">
        <f t="shared" si="87"/>
        <v/>
      </c>
      <c r="M425" s="72" t="str">
        <f t="shared" si="88"/>
        <v/>
      </c>
      <c r="N425" s="72" t="str">
        <f t="shared" si="89"/>
        <v/>
      </c>
      <c r="O425" s="72" t="str">
        <f t="shared" si="81"/>
        <v/>
      </c>
      <c r="P425" s="72" t="str">
        <f t="shared" si="82"/>
        <v/>
      </c>
      <c r="Q425" s="57"/>
      <c r="R425" s="58" t="str">
        <f t="shared" si="83"/>
        <v/>
      </c>
      <c r="S425" s="59" t="s">
        <v>69</v>
      </c>
      <c r="T425" s="60"/>
      <c r="AC425" s="5">
        <v>1</v>
      </c>
    </row>
    <row r="426" spans="2:29" ht="21" customHeight="1" x14ac:dyDescent="0.25">
      <c r="B426" s="8"/>
      <c r="C426" s="54">
        <v>398</v>
      </c>
      <c r="D426" s="55" t="str">
        <f t="shared" si="90"/>
        <v/>
      </c>
      <c r="E426" s="61"/>
      <c r="F426" s="71" t="str" cm="1">
        <f t="array" ref="F426">IF(M426="","",IFERROR(_xlfn.TEXTJOIN(" • ",TRUE,_xlfn.UNIQUE(_xlfn._xlws.FILTER("⚠ "&amp;$T$30:$T$490,($R$30:$R$490&lt;&gt;"")*ISNUMBER(SEARCH(" "&amp;$R$30:$R$490&amp;" "," "&amp;M426&amp;" "))))),""))</f>
        <v/>
      </c>
      <c r="G426" s="72" t="str">
        <f t="shared" si="84"/>
        <v/>
      </c>
      <c r="H426" s="72" t="str">
        <f t="shared" si="85"/>
        <v/>
      </c>
      <c r="I426" s="72" t="str">
        <f t="shared" si="86"/>
        <v/>
      </c>
      <c r="J426" s="72" t="str">
        <f t="shared" si="79"/>
        <v/>
      </c>
      <c r="K426" s="72" t="str">
        <f t="shared" si="80"/>
        <v/>
      </c>
      <c r="L426" s="72" t="str">
        <f t="shared" si="87"/>
        <v/>
      </c>
      <c r="M426" s="72" t="str">
        <f t="shared" si="88"/>
        <v/>
      </c>
      <c r="N426" s="72" t="str">
        <f t="shared" si="89"/>
        <v/>
      </c>
      <c r="O426" s="72" t="str">
        <f t="shared" si="81"/>
        <v/>
      </c>
      <c r="P426" s="72" t="str">
        <f t="shared" si="82"/>
        <v/>
      </c>
      <c r="Q426" s="57"/>
      <c r="R426" s="58" t="str">
        <f t="shared" si="83"/>
        <v/>
      </c>
      <c r="S426" s="59" t="s">
        <v>69</v>
      </c>
      <c r="T426" s="60"/>
      <c r="AC426" s="5">
        <v>1</v>
      </c>
    </row>
    <row r="427" spans="2:29" ht="21" customHeight="1" x14ac:dyDescent="0.25">
      <c r="B427" s="8"/>
      <c r="C427" s="54">
        <v>399</v>
      </c>
      <c r="D427" s="55" t="str">
        <f t="shared" si="90"/>
        <v/>
      </c>
      <c r="E427" s="61"/>
      <c r="F427" s="71" t="str" cm="1">
        <f t="array" ref="F427">IF(M427="","",IFERROR(_xlfn.TEXTJOIN(" • ",TRUE,_xlfn.UNIQUE(_xlfn._xlws.FILTER("⚠ "&amp;$T$30:$T$490,($R$30:$R$490&lt;&gt;"")*ISNUMBER(SEARCH(" "&amp;$R$30:$R$490&amp;" "," "&amp;M427&amp;" "))))),""))</f>
        <v/>
      </c>
      <c r="G427" s="72" t="str">
        <f t="shared" si="84"/>
        <v/>
      </c>
      <c r="H427" s="72" t="str">
        <f t="shared" si="85"/>
        <v/>
      </c>
      <c r="I427" s="72" t="str">
        <f t="shared" si="86"/>
        <v/>
      </c>
      <c r="J427" s="72" t="str">
        <f t="shared" si="79"/>
        <v/>
      </c>
      <c r="K427" s="72" t="str">
        <f t="shared" si="80"/>
        <v/>
      </c>
      <c r="L427" s="72" t="str">
        <f t="shared" si="87"/>
        <v/>
      </c>
      <c r="M427" s="72" t="str">
        <f t="shared" si="88"/>
        <v/>
      </c>
      <c r="N427" s="72" t="str">
        <f t="shared" si="89"/>
        <v/>
      </c>
      <c r="O427" s="72" t="str">
        <f t="shared" si="81"/>
        <v/>
      </c>
      <c r="P427" s="72" t="str">
        <f t="shared" si="82"/>
        <v/>
      </c>
      <c r="Q427" s="57"/>
      <c r="R427" s="58" t="str">
        <f t="shared" si="83"/>
        <v/>
      </c>
      <c r="S427" s="59" t="s">
        <v>69</v>
      </c>
      <c r="T427" s="60"/>
      <c r="AC427" s="5">
        <v>1</v>
      </c>
    </row>
    <row r="428" spans="2:29" ht="21" customHeight="1" x14ac:dyDescent="0.25">
      <c r="B428" s="8"/>
      <c r="C428" s="54">
        <v>400</v>
      </c>
      <c r="D428" s="55" t="str">
        <f t="shared" si="90"/>
        <v/>
      </c>
      <c r="E428" s="61"/>
      <c r="F428" s="71" t="str" cm="1">
        <f t="array" ref="F428">IF(M428="","",IFERROR(_xlfn.TEXTJOIN(" • ",TRUE,_xlfn.UNIQUE(_xlfn._xlws.FILTER("⚠ "&amp;$T$30:$T$490,($R$30:$R$490&lt;&gt;"")*ISNUMBER(SEARCH(" "&amp;$R$30:$R$490&amp;" "," "&amp;M428&amp;" "))))),""))</f>
        <v/>
      </c>
      <c r="G428" s="72" t="str">
        <f t="shared" si="84"/>
        <v/>
      </c>
      <c r="H428" s="72" t="str">
        <f t="shared" si="85"/>
        <v/>
      </c>
      <c r="I428" s="72" t="str">
        <f t="shared" si="86"/>
        <v/>
      </c>
      <c r="J428" s="72" t="str">
        <f t="shared" si="79"/>
        <v/>
      </c>
      <c r="K428" s="72" t="str">
        <f t="shared" si="80"/>
        <v/>
      </c>
      <c r="L428" s="72" t="str">
        <f t="shared" si="87"/>
        <v/>
      </c>
      <c r="M428" s="72" t="str">
        <f t="shared" si="88"/>
        <v/>
      </c>
      <c r="N428" s="72" t="str">
        <f t="shared" si="89"/>
        <v/>
      </c>
      <c r="O428" s="72" t="str">
        <f t="shared" si="81"/>
        <v/>
      </c>
      <c r="P428" s="72" t="str">
        <f t="shared" si="82"/>
        <v/>
      </c>
      <c r="Q428" s="57"/>
      <c r="R428" s="58" t="str">
        <f t="shared" si="83"/>
        <v/>
      </c>
      <c r="S428" s="59" t="s">
        <v>69</v>
      </c>
      <c r="T428" s="60"/>
      <c r="AC428" s="5">
        <v>1</v>
      </c>
    </row>
    <row r="429" spans="2:29" ht="21" customHeight="1" x14ac:dyDescent="0.25">
      <c r="B429" s="8"/>
      <c r="C429" s="54">
        <v>401</v>
      </c>
      <c r="D429" s="55" t="str">
        <f t="shared" si="90"/>
        <v/>
      </c>
      <c r="E429" s="61"/>
      <c r="F429" s="71" t="str" cm="1">
        <f t="array" ref="F429">IF(M429="","",IFERROR(_xlfn.TEXTJOIN(" • ",TRUE,_xlfn.UNIQUE(_xlfn._xlws.FILTER("⚠ "&amp;$T$30:$T$490,($R$30:$R$490&lt;&gt;"")*ISNUMBER(SEARCH(" "&amp;$R$30:$R$490&amp;" "," "&amp;M429&amp;" "))))),""))</f>
        <v/>
      </c>
      <c r="G429" s="72" t="str">
        <f t="shared" si="84"/>
        <v/>
      </c>
      <c r="H429" s="72" t="str">
        <f t="shared" si="85"/>
        <v/>
      </c>
      <c r="I429" s="72" t="str">
        <f t="shared" si="86"/>
        <v/>
      </c>
      <c r="J429" s="72" t="str">
        <f t="shared" si="79"/>
        <v/>
      </c>
      <c r="K429" s="72" t="str">
        <f t="shared" si="80"/>
        <v/>
      </c>
      <c r="L429" s="72" t="str">
        <f t="shared" si="87"/>
        <v/>
      </c>
      <c r="M429" s="72" t="str">
        <f t="shared" si="88"/>
        <v/>
      </c>
      <c r="N429" s="72" t="str">
        <f t="shared" si="89"/>
        <v/>
      </c>
      <c r="O429" s="72" t="str">
        <f t="shared" si="81"/>
        <v/>
      </c>
      <c r="P429" s="72" t="str">
        <f t="shared" si="82"/>
        <v/>
      </c>
      <c r="Q429" s="57"/>
      <c r="R429" s="58" t="str">
        <f t="shared" si="83"/>
        <v/>
      </c>
      <c r="S429" s="59" t="s">
        <v>69</v>
      </c>
      <c r="T429" s="60"/>
      <c r="AC429" s="5">
        <v>1</v>
      </c>
    </row>
    <row r="430" spans="2:29" ht="21" customHeight="1" x14ac:dyDescent="0.25">
      <c r="B430" s="8"/>
      <c r="C430" s="54">
        <v>402</v>
      </c>
      <c r="D430" s="55" t="str">
        <f t="shared" si="90"/>
        <v/>
      </c>
      <c r="E430" s="61"/>
      <c r="F430" s="71" t="str" cm="1">
        <f t="array" ref="F430">IF(M430="","",IFERROR(_xlfn.TEXTJOIN(" • ",TRUE,_xlfn.UNIQUE(_xlfn._xlws.FILTER("⚠ "&amp;$T$30:$T$490,($R$30:$R$490&lt;&gt;"")*ISNUMBER(SEARCH(" "&amp;$R$30:$R$490&amp;" "," "&amp;M430&amp;" "))))),""))</f>
        <v/>
      </c>
      <c r="G430" s="72" t="str">
        <f t="shared" si="84"/>
        <v/>
      </c>
      <c r="H430" s="72" t="str">
        <f t="shared" si="85"/>
        <v/>
      </c>
      <c r="I430" s="72" t="str">
        <f t="shared" si="86"/>
        <v/>
      </c>
      <c r="J430" s="72" t="str">
        <f t="shared" si="79"/>
        <v/>
      </c>
      <c r="K430" s="72" t="str">
        <f t="shared" si="80"/>
        <v/>
      </c>
      <c r="L430" s="72" t="str">
        <f t="shared" si="87"/>
        <v/>
      </c>
      <c r="M430" s="72" t="str">
        <f t="shared" si="88"/>
        <v/>
      </c>
      <c r="N430" s="72" t="str">
        <f t="shared" si="89"/>
        <v/>
      </c>
      <c r="O430" s="72" t="str">
        <f t="shared" si="81"/>
        <v/>
      </c>
      <c r="P430" s="72" t="str">
        <f t="shared" si="82"/>
        <v/>
      </c>
      <c r="Q430" s="57"/>
      <c r="R430" s="58" t="str">
        <f t="shared" si="83"/>
        <v/>
      </c>
      <c r="S430" s="59" t="s">
        <v>69</v>
      </c>
      <c r="T430" s="60"/>
      <c r="AC430" s="5">
        <v>1</v>
      </c>
    </row>
    <row r="431" spans="2:29" ht="21" customHeight="1" x14ac:dyDescent="0.25">
      <c r="B431" s="8"/>
      <c r="C431" s="54">
        <v>403</v>
      </c>
      <c r="D431" s="55" t="str">
        <f t="shared" si="90"/>
        <v/>
      </c>
      <c r="E431" s="61"/>
      <c r="F431" s="71" t="str" cm="1">
        <f t="array" ref="F431">IF(M431="","",IFERROR(_xlfn.TEXTJOIN(" • ",TRUE,_xlfn.UNIQUE(_xlfn._xlws.FILTER("⚠ "&amp;$T$30:$T$490,($R$30:$R$490&lt;&gt;"")*ISNUMBER(SEARCH(" "&amp;$R$30:$R$490&amp;" "," "&amp;M431&amp;" "))))),""))</f>
        <v/>
      </c>
      <c r="G431" s="72" t="str">
        <f t="shared" si="84"/>
        <v/>
      </c>
      <c r="H431" s="72" t="str">
        <f t="shared" si="85"/>
        <v/>
      </c>
      <c r="I431" s="72" t="str">
        <f t="shared" si="86"/>
        <v/>
      </c>
      <c r="J431" s="72" t="str">
        <f t="shared" si="79"/>
        <v/>
      </c>
      <c r="K431" s="72" t="str">
        <f t="shared" si="80"/>
        <v/>
      </c>
      <c r="L431" s="72" t="str">
        <f t="shared" si="87"/>
        <v/>
      </c>
      <c r="M431" s="72" t="str">
        <f t="shared" si="88"/>
        <v/>
      </c>
      <c r="N431" s="72" t="str">
        <f t="shared" si="89"/>
        <v/>
      </c>
      <c r="O431" s="72" t="str">
        <f t="shared" si="81"/>
        <v/>
      </c>
      <c r="P431" s="72" t="str">
        <f t="shared" si="82"/>
        <v/>
      </c>
      <c r="Q431" s="57"/>
      <c r="R431" s="58" t="str">
        <f t="shared" si="83"/>
        <v/>
      </c>
      <c r="S431" s="59" t="s">
        <v>69</v>
      </c>
      <c r="T431" s="60"/>
      <c r="AC431" s="5">
        <v>1</v>
      </c>
    </row>
    <row r="432" spans="2:29" ht="21" customHeight="1" x14ac:dyDescent="0.25">
      <c r="B432" s="8"/>
      <c r="C432" s="54">
        <v>404</v>
      </c>
      <c r="D432" s="55" t="str">
        <f t="shared" si="90"/>
        <v/>
      </c>
      <c r="E432" s="61"/>
      <c r="F432" s="71" t="str" cm="1">
        <f t="array" ref="F432">IF(M432="","",IFERROR(_xlfn.TEXTJOIN(" • ",TRUE,_xlfn.UNIQUE(_xlfn._xlws.FILTER("⚠ "&amp;$T$30:$T$490,($R$30:$R$490&lt;&gt;"")*ISNUMBER(SEARCH(" "&amp;$R$30:$R$490&amp;" "," "&amp;M432&amp;" "))))),""))</f>
        <v/>
      </c>
      <c r="G432" s="72" t="str">
        <f t="shared" si="84"/>
        <v/>
      </c>
      <c r="H432" s="72" t="str">
        <f t="shared" si="85"/>
        <v/>
      </c>
      <c r="I432" s="72" t="str">
        <f t="shared" si="86"/>
        <v/>
      </c>
      <c r="J432" s="72" t="str">
        <f t="shared" si="79"/>
        <v/>
      </c>
      <c r="K432" s="72" t="str">
        <f t="shared" si="80"/>
        <v/>
      </c>
      <c r="L432" s="72" t="str">
        <f t="shared" si="87"/>
        <v/>
      </c>
      <c r="M432" s="72" t="str">
        <f t="shared" si="88"/>
        <v/>
      </c>
      <c r="N432" s="72" t="str">
        <f t="shared" si="89"/>
        <v/>
      </c>
      <c r="O432" s="72" t="str">
        <f t="shared" si="81"/>
        <v/>
      </c>
      <c r="P432" s="72" t="str">
        <f t="shared" si="82"/>
        <v/>
      </c>
      <c r="Q432" s="57"/>
      <c r="R432" s="58" t="str">
        <f t="shared" si="83"/>
        <v/>
      </c>
      <c r="S432" s="59" t="s">
        <v>69</v>
      </c>
      <c r="T432" s="60"/>
      <c r="AC432" s="5">
        <v>1</v>
      </c>
    </row>
    <row r="433" spans="2:29" ht="21" customHeight="1" x14ac:dyDescent="0.25">
      <c r="B433" s="8"/>
      <c r="C433" s="54">
        <v>405</v>
      </c>
      <c r="D433" s="55" t="str">
        <f t="shared" si="90"/>
        <v/>
      </c>
      <c r="E433" s="61"/>
      <c r="F433" s="71" t="str" cm="1">
        <f t="array" ref="F433">IF(M433="","",IFERROR(_xlfn.TEXTJOIN(" • ",TRUE,_xlfn.UNIQUE(_xlfn._xlws.FILTER("⚠ "&amp;$T$30:$T$490,($R$30:$R$490&lt;&gt;"")*ISNUMBER(SEARCH(" "&amp;$R$30:$R$490&amp;" "," "&amp;M433&amp;" "))))),""))</f>
        <v/>
      </c>
      <c r="G433" s="72" t="str">
        <f t="shared" si="84"/>
        <v/>
      </c>
      <c r="H433" s="72" t="str">
        <f t="shared" si="85"/>
        <v/>
      </c>
      <c r="I433" s="72" t="str">
        <f t="shared" si="86"/>
        <v/>
      </c>
      <c r="J433" s="72" t="str">
        <f t="shared" si="79"/>
        <v/>
      </c>
      <c r="K433" s="72" t="str">
        <f t="shared" si="80"/>
        <v/>
      </c>
      <c r="L433" s="72" t="str">
        <f t="shared" si="87"/>
        <v/>
      </c>
      <c r="M433" s="72" t="str">
        <f t="shared" si="88"/>
        <v/>
      </c>
      <c r="N433" s="72" t="str">
        <f t="shared" si="89"/>
        <v/>
      </c>
      <c r="O433" s="72" t="str">
        <f t="shared" si="81"/>
        <v/>
      </c>
      <c r="P433" s="72" t="str">
        <f t="shared" si="82"/>
        <v/>
      </c>
      <c r="Q433" s="57"/>
      <c r="R433" s="58" t="str">
        <f t="shared" si="83"/>
        <v/>
      </c>
      <c r="S433" s="59" t="s">
        <v>69</v>
      </c>
      <c r="T433" s="60"/>
      <c r="AC433" s="5">
        <v>1</v>
      </c>
    </row>
    <row r="434" spans="2:29" ht="21" customHeight="1" x14ac:dyDescent="0.25">
      <c r="B434" s="8"/>
      <c r="C434" s="54">
        <v>406</v>
      </c>
      <c r="D434" s="55" t="str">
        <f t="shared" si="90"/>
        <v/>
      </c>
      <c r="E434" s="61"/>
      <c r="F434" s="71" t="str" cm="1">
        <f t="array" ref="F434">IF(M434="","",IFERROR(_xlfn.TEXTJOIN(" • ",TRUE,_xlfn.UNIQUE(_xlfn._xlws.FILTER("⚠ "&amp;$T$30:$T$490,($R$30:$R$490&lt;&gt;"")*ISNUMBER(SEARCH(" "&amp;$R$30:$R$490&amp;" "," "&amp;M434&amp;" "))))),""))</f>
        <v/>
      </c>
      <c r="G434" s="72" t="str">
        <f t="shared" si="84"/>
        <v/>
      </c>
      <c r="H434" s="72" t="str">
        <f t="shared" si="85"/>
        <v/>
      </c>
      <c r="I434" s="72" t="str">
        <f t="shared" si="86"/>
        <v/>
      </c>
      <c r="J434" s="72" t="str">
        <f t="shared" si="79"/>
        <v/>
      </c>
      <c r="K434" s="72" t="str">
        <f t="shared" si="80"/>
        <v/>
      </c>
      <c r="L434" s="72" t="str">
        <f t="shared" si="87"/>
        <v/>
      </c>
      <c r="M434" s="72" t="str">
        <f t="shared" si="88"/>
        <v/>
      </c>
      <c r="N434" s="72" t="str">
        <f t="shared" si="89"/>
        <v/>
      </c>
      <c r="O434" s="72" t="str">
        <f t="shared" si="81"/>
        <v/>
      </c>
      <c r="P434" s="72" t="str">
        <f t="shared" si="82"/>
        <v/>
      </c>
      <c r="Q434" s="57"/>
      <c r="R434" s="58" t="str">
        <f t="shared" si="83"/>
        <v/>
      </c>
      <c r="S434" s="59" t="s">
        <v>69</v>
      </c>
      <c r="T434" s="60"/>
      <c r="AC434" s="5">
        <v>1</v>
      </c>
    </row>
    <row r="435" spans="2:29" ht="21" customHeight="1" x14ac:dyDescent="0.25">
      <c r="B435" s="8"/>
      <c r="C435" s="54">
        <v>407</v>
      </c>
      <c r="D435" s="55" t="str">
        <f t="shared" si="90"/>
        <v/>
      </c>
      <c r="E435" s="61"/>
      <c r="F435" s="71" t="str" cm="1">
        <f t="array" ref="F435">IF(M435="","",IFERROR(_xlfn.TEXTJOIN(" • ",TRUE,_xlfn.UNIQUE(_xlfn._xlws.FILTER("⚠ "&amp;$T$30:$T$490,($R$30:$R$490&lt;&gt;"")*ISNUMBER(SEARCH(" "&amp;$R$30:$R$490&amp;" "," "&amp;M435&amp;" "))))),""))</f>
        <v/>
      </c>
      <c r="G435" s="72" t="str">
        <f t="shared" si="84"/>
        <v/>
      </c>
      <c r="H435" s="72" t="str">
        <f t="shared" si="85"/>
        <v/>
      </c>
      <c r="I435" s="72" t="str">
        <f t="shared" si="86"/>
        <v/>
      </c>
      <c r="J435" s="72" t="str">
        <f t="shared" si="79"/>
        <v/>
      </c>
      <c r="K435" s="72" t="str">
        <f t="shared" si="80"/>
        <v/>
      </c>
      <c r="L435" s="72" t="str">
        <f t="shared" si="87"/>
        <v/>
      </c>
      <c r="M435" s="72" t="str">
        <f t="shared" si="88"/>
        <v/>
      </c>
      <c r="N435" s="72" t="str">
        <f t="shared" si="89"/>
        <v/>
      </c>
      <c r="O435" s="72" t="str">
        <f t="shared" si="81"/>
        <v/>
      </c>
      <c r="P435" s="72" t="str">
        <f t="shared" si="82"/>
        <v/>
      </c>
      <c r="Q435" s="57"/>
      <c r="R435" s="58" t="str">
        <f t="shared" si="83"/>
        <v/>
      </c>
      <c r="S435" s="59" t="s">
        <v>69</v>
      </c>
      <c r="T435" s="60"/>
      <c r="AC435" s="5">
        <v>1</v>
      </c>
    </row>
    <row r="436" spans="2:29" ht="21" customHeight="1" x14ac:dyDescent="0.25">
      <c r="B436" s="8"/>
      <c r="C436" s="54">
        <v>408</v>
      </c>
      <c r="D436" s="55" t="str">
        <f t="shared" si="90"/>
        <v/>
      </c>
      <c r="E436" s="61"/>
      <c r="F436" s="71" t="str" cm="1">
        <f t="array" ref="F436">IF(M436="","",IFERROR(_xlfn.TEXTJOIN(" • ",TRUE,_xlfn.UNIQUE(_xlfn._xlws.FILTER("⚠ "&amp;$T$30:$T$490,($R$30:$R$490&lt;&gt;"")*ISNUMBER(SEARCH(" "&amp;$R$30:$R$490&amp;" "," "&amp;M436&amp;" "))))),""))</f>
        <v/>
      </c>
      <c r="G436" s="72" t="str">
        <f t="shared" si="84"/>
        <v/>
      </c>
      <c r="H436" s="72" t="str">
        <f t="shared" si="85"/>
        <v/>
      </c>
      <c r="I436" s="72" t="str">
        <f t="shared" si="86"/>
        <v/>
      </c>
      <c r="J436" s="72" t="str">
        <f t="shared" si="79"/>
        <v/>
      </c>
      <c r="K436" s="72" t="str">
        <f t="shared" si="80"/>
        <v/>
      </c>
      <c r="L436" s="72" t="str">
        <f t="shared" si="87"/>
        <v/>
      </c>
      <c r="M436" s="72" t="str">
        <f t="shared" si="88"/>
        <v/>
      </c>
      <c r="N436" s="72" t="str">
        <f t="shared" si="89"/>
        <v/>
      </c>
      <c r="O436" s="72" t="str">
        <f t="shared" si="81"/>
        <v/>
      </c>
      <c r="P436" s="72" t="str">
        <f t="shared" si="82"/>
        <v/>
      </c>
      <c r="Q436" s="57"/>
      <c r="R436" s="58" t="str">
        <f t="shared" si="83"/>
        <v/>
      </c>
      <c r="S436" s="59" t="s">
        <v>69</v>
      </c>
      <c r="T436" s="60"/>
      <c r="AC436" s="5">
        <v>1</v>
      </c>
    </row>
    <row r="437" spans="2:29" ht="21" customHeight="1" x14ac:dyDescent="0.25">
      <c r="B437" s="8"/>
      <c r="C437" s="54">
        <v>409</v>
      </c>
      <c r="D437" s="55" t="str">
        <f t="shared" si="90"/>
        <v/>
      </c>
      <c r="E437" s="61"/>
      <c r="F437" s="71" t="str" cm="1">
        <f t="array" ref="F437">IF(M437="","",IFERROR(_xlfn.TEXTJOIN(" • ",TRUE,_xlfn.UNIQUE(_xlfn._xlws.FILTER("⚠ "&amp;$T$30:$T$490,($R$30:$R$490&lt;&gt;"")*ISNUMBER(SEARCH(" "&amp;$R$30:$R$490&amp;" "," "&amp;M437&amp;" "))))),""))</f>
        <v/>
      </c>
      <c r="G437" s="72" t="str">
        <f t="shared" si="84"/>
        <v/>
      </c>
      <c r="H437" s="72" t="str">
        <f t="shared" si="85"/>
        <v/>
      </c>
      <c r="I437" s="72" t="str">
        <f t="shared" si="86"/>
        <v/>
      </c>
      <c r="J437" s="72" t="str">
        <f t="shared" si="79"/>
        <v/>
      </c>
      <c r="K437" s="72" t="str">
        <f t="shared" si="80"/>
        <v/>
      </c>
      <c r="L437" s="72" t="str">
        <f t="shared" si="87"/>
        <v/>
      </c>
      <c r="M437" s="72" t="str">
        <f t="shared" si="88"/>
        <v/>
      </c>
      <c r="N437" s="72" t="str">
        <f t="shared" si="89"/>
        <v/>
      </c>
      <c r="O437" s="72" t="str">
        <f t="shared" si="81"/>
        <v/>
      </c>
      <c r="P437" s="72" t="str">
        <f t="shared" si="82"/>
        <v/>
      </c>
      <c r="Q437" s="57"/>
      <c r="R437" s="58" t="str">
        <f t="shared" si="83"/>
        <v/>
      </c>
      <c r="S437" s="59" t="s">
        <v>69</v>
      </c>
      <c r="T437" s="60"/>
      <c r="AC437" s="5">
        <v>1</v>
      </c>
    </row>
    <row r="438" spans="2:29" ht="21" customHeight="1" x14ac:dyDescent="0.25">
      <c r="B438" s="8"/>
      <c r="C438" s="54">
        <v>410</v>
      </c>
      <c r="D438" s="55" t="str">
        <f t="shared" si="90"/>
        <v/>
      </c>
      <c r="E438" s="61"/>
      <c r="F438" s="71" t="str" cm="1">
        <f t="array" ref="F438">IF(M438="","",IFERROR(_xlfn.TEXTJOIN(" • ",TRUE,_xlfn.UNIQUE(_xlfn._xlws.FILTER("⚠ "&amp;$T$30:$T$490,($R$30:$R$490&lt;&gt;"")*ISNUMBER(SEARCH(" "&amp;$R$30:$R$490&amp;" "," "&amp;M438&amp;" "))))),""))</f>
        <v/>
      </c>
      <c r="G438" s="72" t="str">
        <f t="shared" si="84"/>
        <v/>
      </c>
      <c r="H438" s="72" t="str">
        <f t="shared" si="85"/>
        <v/>
      </c>
      <c r="I438" s="72" t="str">
        <f t="shared" si="86"/>
        <v/>
      </c>
      <c r="J438" s="72" t="str">
        <f t="shared" si="79"/>
        <v/>
      </c>
      <c r="K438" s="72" t="str">
        <f t="shared" si="80"/>
        <v/>
      </c>
      <c r="L438" s="72" t="str">
        <f t="shared" si="87"/>
        <v/>
      </c>
      <c r="M438" s="72" t="str">
        <f t="shared" si="88"/>
        <v/>
      </c>
      <c r="N438" s="72" t="str">
        <f t="shared" si="89"/>
        <v/>
      </c>
      <c r="O438" s="72" t="str">
        <f t="shared" si="81"/>
        <v/>
      </c>
      <c r="P438" s="72" t="str">
        <f t="shared" si="82"/>
        <v/>
      </c>
      <c r="Q438" s="57"/>
      <c r="R438" s="58" t="str">
        <f t="shared" si="83"/>
        <v/>
      </c>
      <c r="S438" s="59" t="s">
        <v>69</v>
      </c>
      <c r="T438" s="60"/>
      <c r="AC438" s="5">
        <v>1</v>
      </c>
    </row>
    <row r="439" spans="2:29" ht="21" customHeight="1" x14ac:dyDescent="0.25">
      <c r="B439" s="8"/>
      <c r="C439" s="54">
        <v>411</v>
      </c>
      <c r="D439" s="55" t="str">
        <f t="shared" si="90"/>
        <v/>
      </c>
      <c r="E439" s="61"/>
      <c r="F439" s="71" t="str" cm="1">
        <f t="array" ref="F439">IF(M439="","",IFERROR(_xlfn.TEXTJOIN(" • ",TRUE,_xlfn.UNIQUE(_xlfn._xlws.FILTER("⚠ "&amp;$T$30:$T$490,($R$30:$R$490&lt;&gt;"")*ISNUMBER(SEARCH(" "&amp;$R$30:$R$490&amp;" "," "&amp;M439&amp;" "))))),""))</f>
        <v/>
      </c>
      <c r="G439" s="72" t="str">
        <f t="shared" si="84"/>
        <v/>
      </c>
      <c r="H439" s="72" t="str">
        <f t="shared" si="85"/>
        <v/>
      </c>
      <c r="I439" s="72" t="str">
        <f t="shared" si="86"/>
        <v/>
      </c>
      <c r="J439" s="72" t="str">
        <f t="shared" si="79"/>
        <v/>
      </c>
      <c r="K439" s="72" t="str">
        <f t="shared" si="80"/>
        <v/>
      </c>
      <c r="L439" s="72" t="str">
        <f t="shared" si="87"/>
        <v/>
      </c>
      <c r="M439" s="72" t="str">
        <f t="shared" si="88"/>
        <v/>
      </c>
      <c r="N439" s="72" t="str">
        <f t="shared" si="89"/>
        <v/>
      </c>
      <c r="O439" s="72" t="str">
        <f t="shared" si="81"/>
        <v/>
      </c>
      <c r="P439" s="72" t="str">
        <f t="shared" si="82"/>
        <v/>
      </c>
      <c r="Q439" s="57"/>
      <c r="R439" s="58" t="str">
        <f t="shared" si="83"/>
        <v/>
      </c>
      <c r="S439" s="59" t="s">
        <v>69</v>
      </c>
      <c r="T439" s="60"/>
      <c r="AC439" s="5">
        <v>1</v>
      </c>
    </row>
    <row r="440" spans="2:29" ht="21" customHeight="1" x14ac:dyDescent="0.25">
      <c r="B440" s="8"/>
      <c r="C440" s="54">
        <v>412</v>
      </c>
      <c r="D440" s="55" t="str">
        <f t="shared" si="90"/>
        <v/>
      </c>
      <c r="E440" s="61"/>
      <c r="F440" s="71" t="str" cm="1">
        <f t="array" ref="F440">IF(M440="","",IFERROR(_xlfn.TEXTJOIN(" • ",TRUE,_xlfn.UNIQUE(_xlfn._xlws.FILTER("⚠ "&amp;$T$30:$T$490,($R$30:$R$490&lt;&gt;"")*ISNUMBER(SEARCH(" "&amp;$R$30:$R$490&amp;" "," "&amp;M440&amp;" "))))),""))</f>
        <v/>
      </c>
      <c r="G440" s="72" t="str">
        <f t="shared" si="84"/>
        <v/>
      </c>
      <c r="H440" s="72" t="str">
        <f t="shared" si="85"/>
        <v/>
      </c>
      <c r="I440" s="72" t="str">
        <f t="shared" si="86"/>
        <v/>
      </c>
      <c r="J440" s="72" t="str">
        <f t="shared" si="79"/>
        <v/>
      </c>
      <c r="K440" s="72" t="str">
        <f t="shared" si="80"/>
        <v/>
      </c>
      <c r="L440" s="72" t="str">
        <f t="shared" si="87"/>
        <v/>
      </c>
      <c r="M440" s="72" t="str">
        <f t="shared" si="88"/>
        <v/>
      </c>
      <c r="N440" s="72" t="str">
        <f t="shared" si="89"/>
        <v/>
      </c>
      <c r="O440" s="72" t="str">
        <f t="shared" si="81"/>
        <v/>
      </c>
      <c r="P440" s="72" t="str">
        <f t="shared" si="82"/>
        <v/>
      </c>
      <c r="Q440" s="57"/>
      <c r="R440" s="58" t="str">
        <f t="shared" si="83"/>
        <v/>
      </c>
      <c r="S440" s="59" t="s">
        <v>69</v>
      </c>
      <c r="T440" s="60"/>
      <c r="AC440" s="5">
        <v>1</v>
      </c>
    </row>
    <row r="441" spans="2:29" ht="21" customHeight="1" x14ac:dyDescent="0.25">
      <c r="B441" s="8"/>
      <c r="C441" s="54">
        <v>413</v>
      </c>
      <c r="D441" s="55" t="str">
        <f t="shared" si="90"/>
        <v/>
      </c>
      <c r="E441" s="61"/>
      <c r="F441" s="71" t="str" cm="1">
        <f t="array" ref="F441">IF(M441="","",IFERROR(_xlfn.TEXTJOIN(" • ",TRUE,_xlfn.UNIQUE(_xlfn._xlws.FILTER("⚠ "&amp;$T$30:$T$490,($R$30:$R$490&lt;&gt;"")*ISNUMBER(SEARCH(" "&amp;$R$30:$R$490&amp;" "," "&amp;M441&amp;" "))))),""))</f>
        <v/>
      </c>
      <c r="G441" s="72" t="str">
        <f t="shared" si="84"/>
        <v/>
      </c>
      <c r="H441" s="72" t="str">
        <f t="shared" si="85"/>
        <v/>
      </c>
      <c r="I441" s="72" t="str">
        <f t="shared" si="86"/>
        <v/>
      </c>
      <c r="J441" s="72" t="str">
        <f t="shared" si="79"/>
        <v/>
      </c>
      <c r="K441" s="72" t="str">
        <f t="shared" si="80"/>
        <v/>
      </c>
      <c r="L441" s="72" t="str">
        <f t="shared" si="87"/>
        <v/>
      </c>
      <c r="M441" s="72" t="str">
        <f t="shared" si="88"/>
        <v/>
      </c>
      <c r="N441" s="72" t="str">
        <f t="shared" si="89"/>
        <v/>
      </c>
      <c r="O441" s="72" t="str">
        <f t="shared" si="81"/>
        <v/>
      </c>
      <c r="P441" s="72" t="str">
        <f t="shared" si="82"/>
        <v/>
      </c>
      <c r="Q441" s="57"/>
      <c r="R441" s="58" t="str">
        <f t="shared" si="83"/>
        <v/>
      </c>
      <c r="S441" s="59" t="s">
        <v>69</v>
      </c>
      <c r="T441" s="60"/>
      <c r="AC441" s="5">
        <v>1</v>
      </c>
    </row>
    <row r="442" spans="2:29" ht="21" customHeight="1" x14ac:dyDescent="0.25">
      <c r="B442" s="8"/>
      <c r="C442" s="54">
        <v>414</v>
      </c>
      <c r="D442" s="55" t="str">
        <f t="shared" si="90"/>
        <v/>
      </c>
      <c r="E442" s="61"/>
      <c r="F442" s="71" t="str" cm="1">
        <f t="array" ref="F442">IF(M442="","",IFERROR(_xlfn.TEXTJOIN(" • ",TRUE,_xlfn.UNIQUE(_xlfn._xlws.FILTER("⚠ "&amp;$T$30:$T$490,($R$30:$R$490&lt;&gt;"")*ISNUMBER(SEARCH(" "&amp;$R$30:$R$490&amp;" "," "&amp;M442&amp;" "))))),""))</f>
        <v/>
      </c>
      <c r="G442" s="72" t="str">
        <f t="shared" si="84"/>
        <v/>
      </c>
      <c r="H442" s="72" t="str">
        <f t="shared" si="85"/>
        <v/>
      </c>
      <c r="I442" s="72" t="str">
        <f t="shared" si="86"/>
        <v/>
      </c>
      <c r="J442" s="72" t="str">
        <f t="shared" si="79"/>
        <v/>
      </c>
      <c r="K442" s="72" t="str">
        <f t="shared" si="80"/>
        <v/>
      </c>
      <c r="L442" s="72" t="str">
        <f t="shared" si="87"/>
        <v/>
      </c>
      <c r="M442" s="72" t="str">
        <f t="shared" si="88"/>
        <v/>
      </c>
      <c r="N442" s="72" t="str">
        <f t="shared" si="89"/>
        <v/>
      </c>
      <c r="O442" s="72" t="str">
        <f t="shared" si="81"/>
        <v/>
      </c>
      <c r="P442" s="72" t="str">
        <f t="shared" si="82"/>
        <v/>
      </c>
      <c r="Q442" s="57"/>
      <c r="R442" s="58" t="str">
        <f t="shared" si="83"/>
        <v/>
      </c>
      <c r="S442" s="59" t="s">
        <v>69</v>
      </c>
      <c r="T442" s="60"/>
      <c r="AC442" s="5">
        <v>1</v>
      </c>
    </row>
    <row r="443" spans="2:29" ht="21" customHeight="1" x14ac:dyDescent="0.25">
      <c r="B443" s="8"/>
      <c r="C443" s="54">
        <v>415</v>
      </c>
      <c r="D443" s="55" t="str">
        <f t="shared" si="90"/>
        <v/>
      </c>
      <c r="E443" s="61"/>
      <c r="F443" s="71" t="str" cm="1">
        <f t="array" ref="F443">IF(M443="","",IFERROR(_xlfn.TEXTJOIN(" • ",TRUE,_xlfn.UNIQUE(_xlfn._xlws.FILTER("⚠ "&amp;$T$30:$T$490,($R$30:$R$490&lt;&gt;"")*ISNUMBER(SEARCH(" "&amp;$R$30:$R$490&amp;" "," "&amp;M443&amp;" "))))),""))</f>
        <v/>
      </c>
      <c r="G443" s="72" t="str">
        <f t="shared" si="84"/>
        <v/>
      </c>
      <c r="H443" s="72" t="str">
        <f t="shared" si="85"/>
        <v/>
      </c>
      <c r="I443" s="72" t="str">
        <f t="shared" si="86"/>
        <v/>
      </c>
      <c r="J443" s="72" t="str">
        <f t="shared" si="79"/>
        <v/>
      </c>
      <c r="K443" s="72" t="str">
        <f t="shared" si="80"/>
        <v/>
      </c>
      <c r="L443" s="72" t="str">
        <f t="shared" si="87"/>
        <v/>
      </c>
      <c r="M443" s="72" t="str">
        <f t="shared" si="88"/>
        <v/>
      </c>
      <c r="N443" s="72" t="str">
        <f t="shared" si="89"/>
        <v/>
      </c>
      <c r="O443" s="72" t="str">
        <f t="shared" si="81"/>
        <v/>
      </c>
      <c r="P443" s="72" t="str">
        <f t="shared" si="82"/>
        <v/>
      </c>
      <c r="Q443" s="57"/>
      <c r="R443" s="58" t="str">
        <f t="shared" si="83"/>
        <v/>
      </c>
      <c r="S443" s="59" t="s">
        <v>69</v>
      </c>
      <c r="T443" s="60"/>
      <c r="AC443" s="5">
        <v>1</v>
      </c>
    </row>
    <row r="444" spans="2:29" ht="21" customHeight="1" x14ac:dyDescent="0.25">
      <c r="B444" s="8"/>
      <c r="C444" s="54">
        <v>416</v>
      </c>
      <c r="D444" s="55" t="str">
        <f t="shared" si="90"/>
        <v/>
      </c>
      <c r="E444" s="61"/>
      <c r="F444" s="71" t="str" cm="1">
        <f t="array" ref="F444">IF(M444="","",IFERROR(_xlfn.TEXTJOIN(" • ",TRUE,_xlfn.UNIQUE(_xlfn._xlws.FILTER("⚠ "&amp;$T$30:$T$490,($R$30:$R$490&lt;&gt;"")*ISNUMBER(SEARCH(" "&amp;$R$30:$R$490&amp;" "," "&amp;M444&amp;" "))))),""))</f>
        <v/>
      </c>
      <c r="G444" s="72" t="str">
        <f t="shared" si="84"/>
        <v/>
      </c>
      <c r="H444" s="72" t="str">
        <f t="shared" si="85"/>
        <v/>
      </c>
      <c r="I444" s="72" t="str">
        <f t="shared" si="86"/>
        <v/>
      </c>
      <c r="J444" s="72" t="str">
        <f t="shared" si="79"/>
        <v/>
      </c>
      <c r="K444" s="72" t="str">
        <f t="shared" si="80"/>
        <v/>
      </c>
      <c r="L444" s="72" t="str">
        <f t="shared" si="87"/>
        <v/>
      </c>
      <c r="M444" s="72" t="str">
        <f t="shared" si="88"/>
        <v/>
      </c>
      <c r="N444" s="72" t="str">
        <f t="shared" si="89"/>
        <v/>
      </c>
      <c r="O444" s="72" t="str">
        <f t="shared" si="81"/>
        <v/>
      </c>
      <c r="P444" s="72" t="str">
        <f t="shared" si="82"/>
        <v/>
      </c>
      <c r="Q444" s="57"/>
      <c r="R444" s="58" t="str">
        <f t="shared" si="83"/>
        <v/>
      </c>
      <c r="S444" s="59" t="s">
        <v>69</v>
      </c>
      <c r="T444" s="60"/>
      <c r="AC444" s="5">
        <v>1</v>
      </c>
    </row>
    <row r="445" spans="2:29" ht="21" customHeight="1" x14ac:dyDescent="0.25">
      <c r="B445" s="8"/>
      <c r="C445" s="54">
        <v>417</v>
      </c>
      <c r="D445" s="55" t="str">
        <f t="shared" si="90"/>
        <v/>
      </c>
      <c r="E445" s="61"/>
      <c r="F445" s="71" t="str" cm="1">
        <f t="array" ref="F445">IF(M445="","",IFERROR(_xlfn.TEXTJOIN(" • ",TRUE,_xlfn.UNIQUE(_xlfn._xlws.FILTER("⚠ "&amp;$T$30:$T$490,($R$30:$R$490&lt;&gt;"")*ISNUMBER(SEARCH(" "&amp;$R$30:$R$490&amp;" "," "&amp;M445&amp;" "))))),""))</f>
        <v/>
      </c>
      <c r="G445" s="72" t="str">
        <f t="shared" si="84"/>
        <v/>
      </c>
      <c r="H445" s="72" t="str">
        <f t="shared" si="85"/>
        <v/>
      </c>
      <c r="I445" s="72" t="str">
        <f t="shared" si="86"/>
        <v/>
      </c>
      <c r="J445" s="72" t="str">
        <f t="shared" si="79"/>
        <v/>
      </c>
      <c r="K445" s="72" t="str">
        <f t="shared" si="80"/>
        <v/>
      </c>
      <c r="L445" s="72" t="str">
        <f t="shared" si="87"/>
        <v/>
      </c>
      <c r="M445" s="72" t="str">
        <f t="shared" si="88"/>
        <v/>
      </c>
      <c r="N445" s="72" t="str">
        <f t="shared" si="89"/>
        <v/>
      </c>
      <c r="O445" s="72" t="str">
        <f t="shared" si="81"/>
        <v/>
      </c>
      <c r="P445" s="72" t="str">
        <f t="shared" si="82"/>
        <v/>
      </c>
      <c r="Q445" s="57"/>
      <c r="R445" s="58" t="str">
        <f t="shared" si="83"/>
        <v/>
      </c>
      <c r="S445" s="59" t="s">
        <v>69</v>
      </c>
      <c r="T445" s="60"/>
      <c r="AC445" s="5">
        <v>1</v>
      </c>
    </row>
    <row r="446" spans="2:29" ht="21" customHeight="1" x14ac:dyDescent="0.25">
      <c r="B446" s="8"/>
      <c r="C446" s="54">
        <v>418</v>
      </c>
      <c r="D446" s="55" t="str">
        <f t="shared" si="90"/>
        <v/>
      </c>
      <c r="E446" s="61"/>
      <c r="F446" s="71" t="str" cm="1">
        <f t="array" ref="F446">IF(M446="","",IFERROR(_xlfn.TEXTJOIN(" • ",TRUE,_xlfn.UNIQUE(_xlfn._xlws.FILTER("⚠ "&amp;$T$30:$T$490,($R$30:$R$490&lt;&gt;"")*ISNUMBER(SEARCH(" "&amp;$R$30:$R$490&amp;" "," "&amp;M446&amp;" "))))),""))</f>
        <v/>
      </c>
      <c r="G446" s="72" t="str">
        <f t="shared" si="84"/>
        <v/>
      </c>
      <c r="H446" s="72" t="str">
        <f t="shared" si="85"/>
        <v/>
      </c>
      <c r="I446" s="72" t="str">
        <f t="shared" si="86"/>
        <v/>
      </c>
      <c r="J446" s="72" t="str">
        <f t="shared" si="79"/>
        <v/>
      </c>
      <c r="K446" s="72" t="str">
        <f t="shared" si="80"/>
        <v/>
      </c>
      <c r="L446" s="72" t="str">
        <f t="shared" si="87"/>
        <v/>
      </c>
      <c r="M446" s="72" t="str">
        <f t="shared" si="88"/>
        <v/>
      </c>
      <c r="N446" s="72" t="str">
        <f t="shared" si="89"/>
        <v/>
      </c>
      <c r="O446" s="72" t="str">
        <f t="shared" si="81"/>
        <v/>
      </c>
      <c r="P446" s="72" t="str">
        <f t="shared" si="82"/>
        <v/>
      </c>
      <c r="Q446" s="57"/>
      <c r="R446" s="58" t="str">
        <f t="shared" si="83"/>
        <v/>
      </c>
      <c r="S446" s="59" t="s">
        <v>69</v>
      </c>
      <c r="T446" s="60"/>
      <c r="AC446" s="5">
        <v>1</v>
      </c>
    </row>
    <row r="447" spans="2:29" ht="21" customHeight="1" x14ac:dyDescent="0.25">
      <c r="B447" s="8"/>
      <c r="C447" s="54">
        <v>419</v>
      </c>
      <c r="D447" s="55" t="str">
        <f t="shared" si="90"/>
        <v/>
      </c>
      <c r="E447" s="61"/>
      <c r="F447" s="71" t="str" cm="1">
        <f t="array" ref="F447">IF(M447="","",IFERROR(_xlfn.TEXTJOIN(" • ",TRUE,_xlfn.UNIQUE(_xlfn._xlws.FILTER("⚠ "&amp;$T$30:$T$490,($R$30:$R$490&lt;&gt;"")*ISNUMBER(SEARCH(" "&amp;$R$30:$R$490&amp;" "," "&amp;M447&amp;" "))))),""))</f>
        <v/>
      </c>
      <c r="G447" s="72" t="str">
        <f t="shared" si="84"/>
        <v/>
      </c>
      <c r="H447" s="72" t="str">
        <f t="shared" si="85"/>
        <v/>
      </c>
      <c r="I447" s="72" t="str">
        <f t="shared" si="86"/>
        <v/>
      </c>
      <c r="J447" s="72" t="str">
        <f t="shared" si="79"/>
        <v/>
      </c>
      <c r="K447" s="72" t="str">
        <f t="shared" si="80"/>
        <v/>
      </c>
      <c r="L447" s="72" t="str">
        <f t="shared" si="87"/>
        <v/>
      </c>
      <c r="M447" s="72" t="str">
        <f t="shared" si="88"/>
        <v/>
      </c>
      <c r="N447" s="72" t="str">
        <f t="shared" si="89"/>
        <v/>
      </c>
      <c r="O447" s="72" t="str">
        <f t="shared" si="81"/>
        <v/>
      </c>
      <c r="P447" s="72" t="str">
        <f t="shared" si="82"/>
        <v/>
      </c>
      <c r="Q447" s="57"/>
      <c r="R447" s="58" t="str">
        <f t="shared" si="83"/>
        <v/>
      </c>
      <c r="S447" s="59" t="s">
        <v>69</v>
      </c>
      <c r="T447" s="60"/>
      <c r="AC447" s="5">
        <v>1</v>
      </c>
    </row>
    <row r="448" spans="2:29" ht="21" customHeight="1" x14ac:dyDescent="0.25">
      <c r="B448" s="8"/>
      <c r="C448" s="54">
        <v>420</v>
      </c>
      <c r="D448" s="55" t="str">
        <f t="shared" si="90"/>
        <v/>
      </c>
      <c r="E448" s="61"/>
      <c r="F448" s="71" t="str" cm="1">
        <f t="array" ref="F448">IF(M448="","",IFERROR(_xlfn.TEXTJOIN(" • ",TRUE,_xlfn.UNIQUE(_xlfn._xlws.FILTER("⚠ "&amp;$T$30:$T$490,($R$30:$R$490&lt;&gt;"")*ISNUMBER(SEARCH(" "&amp;$R$30:$R$490&amp;" "," "&amp;M448&amp;" "))))),""))</f>
        <v/>
      </c>
      <c r="G448" s="72" t="str">
        <f t="shared" si="84"/>
        <v/>
      </c>
      <c r="H448" s="72" t="str">
        <f t="shared" si="85"/>
        <v/>
      </c>
      <c r="I448" s="72" t="str">
        <f t="shared" si="86"/>
        <v/>
      </c>
      <c r="J448" s="72" t="str">
        <f t="shared" si="79"/>
        <v/>
      </c>
      <c r="K448" s="72" t="str">
        <f t="shared" si="80"/>
        <v/>
      </c>
      <c r="L448" s="72" t="str">
        <f t="shared" si="87"/>
        <v/>
      </c>
      <c r="M448" s="72" t="str">
        <f t="shared" si="88"/>
        <v/>
      </c>
      <c r="N448" s="72" t="str">
        <f t="shared" si="89"/>
        <v/>
      </c>
      <c r="O448" s="72" t="str">
        <f t="shared" si="81"/>
        <v/>
      </c>
      <c r="P448" s="72" t="str">
        <f t="shared" si="82"/>
        <v/>
      </c>
      <c r="Q448" s="57"/>
      <c r="R448" s="58" t="str">
        <f t="shared" si="83"/>
        <v/>
      </c>
      <c r="S448" s="59" t="s">
        <v>69</v>
      </c>
      <c r="T448" s="60"/>
      <c r="AC448" s="5">
        <v>1</v>
      </c>
    </row>
    <row r="449" spans="2:29" ht="21" customHeight="1" x14ac:dyDescent="0.25">
      <c r="B449" s="8"/>
      <c r="C449" s="54">
        <v>421</v>
      </c>
      <c r="D449" s="55" t="str">
        <f t="shared" si="90"/>
        <v/>
      </c>
      <c r="E449" s="61"/>
      <c r="F449" s="71" t="str" cm="1">
        <f t="array" ref="F449">IF(M449="","",IFERROR(_xlfn.TEXTJOIN(" • ",TRUE,_xlfn.UNIQUE(_xlfn._xlws.FILTER("⚠ "&amp;$T$30:$T$490,($R$30:$R$490&lt;&gt;"")*ISNUMBER(SEARCH(" "&amp;$R$30:$R$490&amp;" "," "&amp;M449&amp;" "))))),""))</f>
        <v/>
      </c>
      <c r="G449" s="72" t="str">
        <f t="shared" si="84"/>
        <v/>
      </c>
      <c r="H449" s="72" t="str">
        <f t="shared" si="85"/>
        <v/>
      </c>
      <c r="I449" s="72" t="str">
        <f t="shared" si="86"/>
        <v/>
      </c>
      <c r="J449" s="72" t="str">
        <f t="shared" si="79"/>
        <v/>
      </c>
      <c r="K449" s="72" t="str">
        <f t="shared" si="80"/>
        <v/>
      </c>
      <c r="L449" s="72" t="str">
        <f t="shared" si="87"/>
        <v/>
      </c>
      <c r="M449" s="72" t="str">
        <f t="shared" si="88"/>
        <v/>
      </c>
      <c r="N449" s="72" t="str">
        <f t="shared" si="89"/>
        <v/>
      </c>
      <c r="O449" s="72" t="str">
        <f t="shared" si="81"/>
        <v/>
      </c>
      <c r="P449" s="72" t="str">
        <f t="shared" si="82"/>
        <v/>
      </c>
      <c r="Q449" s="57"/>
      <c r="R449" s="58" t="str">
        <f t="shared" si="83"/>
        <v/>
      </c>
      <c r="S449" s="59" t="s">
        <v>69</v>
      </c>
      <c r="T449" s="60"/>
      <c r="AC449" s="5">
        <v>1</v>
      </c>
    </row>
    <row r="450" spans="2:29" ht="21" customHeight="1" x14ac:dyDescent="0.25">
      <c r="B450" s="8"/>
      <c r="C450" s="54">
        <v>422</v>
      </c>
      <c r="D450" s="55" t="str">
        <f t="shared" si="90"/>
        <v/>
      </c>
      <c r="E450" s="61"/>
      <c r="F450" s="71" t="str" cm="1">
        <f t="array" ref="F450">IF(M450="","",IFERROR(_xlfn.TEXTJOIN(" • ",TRUE,_xlfn.UNIQUE(_xlfn._xlws.FILTER("⚠ "&amp;$T$30:$T$490,($R$30:$R$490&lt;&gt;"")*ISNUMBER(SEARCH(" "&amp;$R$30:$R$490&amp;" "," "&amp;M450&amp;" "))))),""))</f>
        <v/>
      </c>
      <c r="G450" s="72" t="str">
        <f t="shared" si="84"/>
        <v/>
      </c>
      <c r="H450" s="72" t="str">
        <f t="shared" si="85"/>
        <v/>
      </c>
      <c r="I450" s="72" t="str">
        <f t="shared" si="86"/>
        <v/>
      </c>
      <c r="J450" s="72" t="str">
        <f t="shared" si="79"/>
        <v/>
      </c>
      <c r="K450" s="72" t="str">
        <f t="shared" si="80"/>
        <v/>
      </c>
      <c r="L450" s="72" t="str">
        <f t="shared" si="87"/>
        <v/>
      </c>
      <c r="M450" s="72" t="str">
        <f t="shared" si="88"/>
        <v/>
      </c>
      <c r="N450" s="72" t="str">
        <f t="shared" si="89"/>
        <v/>
      </c>
      <c r="O450" s="72" t="str">
        <f t="shared" si="81"/>
        <v/>
      </c>
      <c r="P450" s="72" t="str">
        <f t="shared" si="82"/>
        <v/>
      </c>
      <c r="Q450" s="57"/>
      <c r="R450" s="58" t="str">
        <f t="shared" si="83"/>
        <v/>
      </c>
      <c r="S450" s="59" t="s">
        <v>69</v>
      </c>
      <c r="T450" s="60"/>
      <c r="AC450" s="5">
        <v>1</v>
      </c>
    </row>
    <row r="451" spans="2:29" ht="21" customHeight="1" x14ac:dyDescent="0.25">
      <c r="B451" s="8"/>
      <c r="C451" s="54">
        <v>423</v>
      </c>
      <c r="D451" s="55" t="str">
        <f t="shared" si="90"/>
        <v/>
      </c>
      <c r="E451" s="61"/>
      <c r="F451" s="71" t="str" cm="1">
        <f t="array" ref="F451">IF(M451="","",IFERROR(_xlfn.TEXTJOIN(" • ",TRUE,_xlfn.UNIQUE(_xlfn._xlws.FILTER("⚠ "&amp;$T$30:$T$490,($R$30:$R$490&lt;&gt;"")*ISNUMBER(SEARCH(" "&amp;$R$30:$R$490&amp;" "," "&amp;M451&amp;" "))))),""))</f>
        <v/>
      </c>
      <c r="G451" s="72" t="str">
        <f t="shared" si="84"/>
        <v/>
      </c>
      <c r="H451" s="72" t="str">
        <f t="shared" si="85"/>
        <v/>
      </c>
      <c r="I451" s="72" t="str">
        <f t="shared" si="86"/>
        <v/>
      </c>
      <c r="J451" s="72" t="str">
        <f t="shared" si="79"/>
        <v/>
      </c>
      <c r="K451" s="72" t="str">
        <f t="shared" si="80"/>
        <v/>
      </c>
      <c r="L451" s="72" t="str">
        <f t="shared" si="87"/>
        <v/>
      </c>
      <c r="M451" s="72" t="str">
        <f t="shared" si="88"/>
        <v/>
      </c>
      <c r="N451" s="72" t="str">
        <f t="shared" si="89"/>
        <v/>
      </c>
      <c r="O451" s="72" t="str">
        <f t="shared" si="81"/>
        <v/>
      </c>
      <c r="P451" s="72" t="str">
        <f t="shared" si="82"/>
        <v/>
      </c>
      <c r="Q451" s="57"/>
      <c r="R451" s="58" t="str">
        <f t="shared" si="83"/>
        <v/>
      </c>
      <c r="S451" s="59" t="s">
        <v>69</v>
      </c>
      <c r="T451" s="60"/>
      <c r="AC451" s="5">
        <v>1</v>
      </c>
    </row>
    <row r="452" spans="2:29" ht="21" customHeight="1" x14ac:dyDescent="0.25">
      <c r="B452" s="8"/>
      <c r="C452" s="54">
        <v>424</v>
      </c>
      <c r="D452" s="55" t="str">
        <f t="shared" si="90"/>
        <v/>
      </c>
      <c r="E452" s="61"/>
      <c r="F452" s="71" t="str" cm="1">
        <f t="array" ref="F452">IF(M452="","",IFERROR(_xlfn.TEXTJOIN(" • ",TRUE,_xlfn.UNIQUE(_xlfn._xlws.FILTER("⚠ "&amp;$T$30:$T$490,($R$30:$R$490&lt;&gt;"")*ISNUMBER(SEARCH(" "&amp;$R$30:$R$490&amp;" "," "&amp;M452&amp;" "))))),""))</f>
        <v/>
      </c>
      <c r="G452" s="72" t="str">
        <f t="shared" si="84"/>
        <v/>
      </c>
      <c r="H452" s="72" t="str">
        <f t="shared" si="85"/>
        <v/>
      </c>
      <c r="I452" s="72" t="str">
        <f t="shared" si="86"/>
        <v/>
      </c>
      <c r="J452" s="72" t="str">
        <f t="shared" si="79"/>
        <v/>
      </c>
      <c r="K452" s="72" t="str">
        <f t="shared" si="80"/>
        <v/>
      </c>
      <c r="L452" s="72" t="str">
        <f t="shared" si="87"/>
        <v/>
      </c>
      <c r="M452" s="72" t="str">
        <f t="shared" si="88"/>
        <v/>
      </c>
      <c r="N452" s="72" t="str">
        <f t="shared" si="89"/>
        <v/>
      </c>
      <c r="O452" s="72" t="str">
        <f t="shared" si="81"/>
        <v/>
      </c>
      <c r="P452" s="72" t="str">
        <f t="shared" si="82"/>
        <v/>
      </c>
      <c r="Q452" s="57"/>
      <c r="R452" s="58" t="str">
        <f t="shared" si="83"/>
        <v/>
      </c>
      <c r="S452" s="59" t="s">
        <v>69</v>
      </c>
      <c r="T452" s="60"/>
      <c r="AC452" s="5">
        <v>1</v>
      </c>
    </row>
    <row r="453" spans="2:29" ht="21" customHeight="1" x14ac:dyDescent="0.25">
      <c r="B453" s="8"/>
      <c r="C453" s="54">
        <v>425</v>
      </c>
      <c r="D453" s="55" t="str">
        <f t="shared" si="90"/>
        <v/>
      </c>
      <c r="E453" s="61"/>
      <c r="F453" s="71" t="str" cm="1">
        <f t="array" ref="F453">IF(M453="","",IFERROR(_xlfn.TEXTJOIN(" • ",TRUE,_xlfn.UNIQUE(_xlfn._xlws.FILTER("⚠ "&amp;$T$30:$T$490,($R$30:$R$490&lt;&gt;"")*ISNUMBER(SEARCH(" "&amp;$R$30:$R$490&amp;" "," "&amp;M453&amp;" "))))),""))</f>
        <v/>
      </c>
      <c r="G453" s="72" t="str">
        <f t="shared" si="84"/>
        <v/>
      </c>
      <c r="H453" s="72" t="str">
        <f t="shared" si="85"/>
        <v/>
      </c>
      <c r="I453" s="72" t="str">
        <f t="shared" si="86"/>
        <v/>
      </c>
      <c r="J453" s="72" t="str">
        <f t="shared" si="79"/>
        <v/>
      </c>
      <c r="K453" s="72" t="str">
        <f t="shared" si="80"/>
        <v/>
      </c>
      <c r="L453" s="72" t="str">
        <f t="shared" si="87"/>
        <v/>
      </c>
      <c r="M453" s="72" t="str">
        <f t="shared" si="88"/>
        <v/>
      </c>
      <c r="N453" s="72" t="str">
        <f t="shared" si="89"/>
        <v/>
      </c>
      <c r="O453" s="72" t="str">
        <f t="shared" si="81"/>
        <v/>
      </c>
      <c r="P453" s="72" t="str">
        <f t="shared" si="82"/>
        <v/>
      </c>
      <c r="Q453" s="57"/>
      <c r="R453" s="58" t="str">
        <f t="shared" si="83"/>
        <v/>
      </c>
      <c r="S453" s="59" t="s">
        <v>69</v>
      </c>
      <c r="T453" s="60"/>
      <c r="AC453" s="5">
        <v>1</v>
      </c>
    </row>
    <row r="454" spans="2:29" ht="21" customHeight="1" x14ac:dyDescent="0.25">
      <c r="B454" s="8"/>
      <c r="C454" s="54">
        <v>426</v>
      </c>
      <c r="D454" s="55" t="str">
        <f t="shared" si="90"/>
        <v/>
      </c>
      <c r="E454" s="61"/>
      <c r="F454" s="71" t="str" cm="1">
        <f t="array" ref="F454">IF(M454="","",IFERROR(_xlfn.TEXTJOIN(" • ",TRUE,_xlfn.UNIQUE(_xlfn._xlws.FILTER("⚠ "&amp;$T$30:$T$490,($R$30:$R$490&lt;&gt;"")*ISNUMBER(SEARCH(" "&amp;$R$30:$R$490&amp;" "," "&amp;M454&amp;" "))))),""))</f>
        <v/>
      </c>
      <c r="G454" s="72" t="str">
        <f t="shared" si="84"/>
        <v/>
      </c>
      <c r="H454" s="72" t="str">
        <f t="shared" si="85"/>
        <v/>
      </c>
      <c r="I454" s="72" t="str">
        <f t="shared" si="86"/>
        <v/>
      </c>
      <c r="J454" s="72" t="str">
        <f t="shared" si="79"/>
        <v/>
      </c>
      <c r="K454" s="72" t="str">
        <f t="shared" si="80"/>
        <v/>
      </c>
      <c r="L454" s="72" t="str">
        <f t="shared" si="87"/>
        <v/>
      </c>
      <c r="M454" s="72" t="str">
        <f t="shared" si="88"/>
        <v/>
      </c>
      <c r="N454" s="72" t="str">
        <f t="shared" si="89"/>
        <v/>
      </c>
      <c r="O454" s="72" t="str">
        <f t="shared" si="81"/>
        <v/>
      </c>
      <c r="P454" s="72" t="str">
        <f t="shared" si="82"/>
        <v/>
      </c>
      <c r="Q454" s="57"/>
      <c r="R454" s="58" t="str">
        <f t="shared" si="83"/>
        <v/>
      </c>
      <c r="S454" s="59" t="s">
        <v>69</v>
      </c>
      <c r="T454" s="60"/>
      <c r="AC454" s="5">
        <v>1</v>
      </c>
    </row>
    <row r="455" spans="2:29" ht="21" customHeight="1" x14ac:dyDescent="0.25">
      <c r="B455" s="8"/>
      <c r="C455" s="54">
        <v>427</v>
      </c>
      <c r="D455" s="55" t="str">
        <f t="shared" si="90"/>
        <v/>
      </c>
      <c r="E455" s="61"/>
      <c r="F455" s="71" t="str" cm="1">
        <f t="array" ref="F455">IF(M455="","",IFERROR(_xlfn.TEXTJOIN(" • ",TRUE,_xlfn.UNIQUE(_xlfn._xlws.FILTER("⚠ "&amp;$T$30:$T$490,($R$30:$R$490&lt;&gt;"")*ISNUMBER(SEARCH(" "&amp;$R$30:$R$490&amp;" "," "&amp;M455&amp;" "))))),""))</f>
        <v/>
      </c>
      <c r="G455" s="72" t="str">
        <f t="shared" si="84"/>
        <v/>
      </c>
      <c r="H455" s="72" t="str">
        <f t="shared" si="85"/>
        <v/>
      </c>
      <c r="I455" s="72" t="str">
        <f t="shared" si="86"/>
        <v/>
      </c>
      <c r="J455" s="72" t="str">
        <f t="shared" si="79"/>
        <v/>
      </c>
      <c r="K455" s="72" t="str">
        <f t="shared" si="80"/>
        <v/>
      </c>
      <c r="L455" s="72" t="str">
        <f t="shared" si="87"/>
        <v/>
      </c>
      <c r="M455" s="72" t="str">
        <f t="shared" si="88"/>
        <v/>
      </c>
      <c r="N455" s="72" t="str">
        <f t="shared" si="89"/>
        <v/>
      </c>
      <c r="O455" s="72" t="str">
        <f t="shared" si="81"/>
        <v/>
      </c>
      <c r="P455" s="72" t="str">
        <f t="shared" si="82"/>
        <v/>
      </c>
      <c r="Q455" s="57"/>
      <c r="R455" s="58" t="str">
        <f t="shared" si="83"/>
        <v/>
      </c>
      <c r="S455" s="59" t="s">
        <v>69</v>
      </c>
      <c r="T455" s="60"/>
      <c r="AC455" s="5">
        <v>1</v>
      </c>
    </row>
    <row r="456" spans="2:29" ht="21" customHeight="1" x14ac:dyDescent="0.25">
      <c r="B456" s="8"/>
      <c r="C456" s="54">
        <v>428</v>
      </c>
      <c r="D456" s="55" t="str">
        <f t="shared" si="90"/>
        <v/>
      </c>
      <c r="E456" s="61"/>
      <c r="F456" s="71" t="str" cm="1">
        <f t="array" ref="F456">IF(M456="","",IFERROR(_xlfn.TEXTJOIN(" • ",TRUE,_xlfn.UNIQUE(_xlfn._xlws.FILTER("⚠ "&amp;$T$30:$T$490,($R$30:$R$490&lt;&gt;"")*ISNUMBER(SEARCH(" "&amp;$R$30:$R$490&amp;" "," "&amp;M456&amp;" "))))),""))</f>
        <v/>
      </c>
      <c r="G456" s="72" t="str">
        <f t="shared" si="84"/>
        <v/>
      </c>
      <c r="H456" s="72" t="str">
        <f t="shared" si="85"/>
        <v/>
      </c>
      <c r="I456" s="72" t="str">
        <f t="shared" si="86"/>
        <v/>
      </c>
      <c r="J456" s="72" t="str">
        <f t="shared" si="79"/>
        <v/>
      </c>
      <c r="K456" s="72" t="str">
        <f t="shared" si="80"/>
        <v/>
      </c>
      <c r="L456" s="72" t="str">
        <f t="shared" si="87"/>
        <v/>
      </c>
      <c r="M456" s="72" t="str">
        <f t="shared" si="88"/>
        <v/>
      </c>
      <c r="N456" s="72" t="str">
        <f t="shared" si="89"/>
        <v/>
      </c>
      <c r="O456" s="72" t="str">
        <f t="shared" si="81"/>
        <v/>
      </c>
      <c r="P456" s="72" t="str">
        <f t="shared" si="82"/>
        <v/>
      </c>
      <c r="Q456" s="57"/>
      <c r="R456" s="58" t="str">
        <f t="shared" si="83"/>
        <v/>
      </c>
      <c r="S456" s="59" t="s">
        <v>69</v>
      </c>
      <c r="T456" s="60"/>
      <c r="AC456" s="5">
        <v>1</v>
      </c>
    </row>
    <row r="457" spans="2:29" ht="21" customHeight="1" x14ac:dyDescent="0.25">
      <c r="B457" s="8"/>
      <c r="C457" s="54">
        <v>429</v>
      </c>
      <c r="D457" s="55" t="str">
        <f t="shared" si="90"/>
        <v/>
      </c>
      <c r="E457" s="61"/>
      <c r="F457" s="71" t="str" cm="1">
        <f t="array" ref="F457">IF(M457="","",IFERROR(_xlfn.TEXTJOIN(" • ",TRUE,_xlfn.UNIQUE(_xlfn._xlws.FILTER("⚠ "&amp;$T$30:$T$490,($R$30:$R$490&lt;&gt;"")*ISNUMBER(SEARCH(" "&amp;$R$30:$R$490&amp;" "," "&amp;M457&amp;" "))))),""))</f>
        <v/>
      </c>
      <c r="G457" s="72" t="str">
        <f t="shared" si="84"/>
        <v/>
      </c>
      <c r="H457" s="72" t="str">
        <f t="shared" si="85"/>
        <v/>
      </c>
      <c r="I457" s="72" t="str">
        <f t="shared" si="86"/>
        <v/>
      </c>
      <c r="J457" s="72" t="str">
        <f t="shared" si="79"/>
        <v/>
      </c>
      <c r="K457" s="72" t="str">
        <f t="shared" si="80"/>
        <v/>
      </c>
      <c r="L457" s="72" t="str">
        <f t="shared" si="87"/>
        <v/>
      </c>
      <c r="M457" s="72" t="str">
        <f t="shared" si="88"/>
        <v/>
      </c>
      <c r="N457" s="72" t="str">
        <f t="shared" si="89"/>
        <v/>
      </c>
      <c r="O457" s="72" t="str">
        <f t="shared" si="81"/>
        <v/>
      </c>
      <c r="P457" s="72" t="str">
        <f t="shared" si="82"/>
        <v/>
      </c>
      <c r="Q457" s="57"/>
      <c r="R457" s="58" t="str">
        <f t="shared" si="83"/>
        <v/>
      </c>
      <c r="S457" s="59" t="s">
        <v>69</v>
      </c>
      <c r="T457" s="60"/>
      <c r="AC457" s="5">
        <v>1</v>
      </c>
    </row>
    <row r="458" spans="2:29" ht="21" customHeight="1" x14ac:dyDescent="0.25">
      <c r="B458" s="8"/>
      <c r="C458" s="54">
        <v>430</v>
      </c>
      <c r="D458" s="55" t="str">
        <f t="shared" si="90"/>
        <v/>
      </c>
      <c r="E458" s="61"/>
      <c r="F458" s="71" t="str" cm="1">
        <f t="array" ref="F458">IF(M458="","",IFERROR(_xlfn.TEXTJOIN(" • ",TRUE,_xlfn.UNIQUE(_xlfn._xlws.FILTER("⚠ "&amp;$T$30:$T$490,($R$30:$R$490&lt;&gt;"")*ISNUMBER(SEARCH(" "&amp;$R$30:$R$490&amp;" "," "&amp;M458&amp;" "))))),""))</f>
        <v/>
      </c>
      <c r="G458" s="72" t="str">
        <f t="shared" si="84"/>
        <v/>
      </c>
      <c r="H458" s="72" t="str">
        <f t="shared" si="85"/>
        <v/>
      </c>
      <c r="I458" s="72" t="str">
        <f t="shared" si="86"/>
        <v/>
      </c>
      <c r="J458" s="72" t="str">
        <f t="shared" si="79"/>
        <v/>
      </c>
      <c r="K458" s="72" t="str">
        <f t="shared" si="80"/>
        <v/>
      </c>
      <c r="L458" s="72" t="str">
        <f t="shared" si="87"/>
        <v/>
      </c>
      <c r="M458" s="72" t="str">
        <f t="shared" si="88"/>
        <v/>
      </c>
      <c r="N458" s="72" t="str">
        <f t="shared" si="89"/>
        <v/>
      </c>
      <c r="O458" s="72" t="str">
        <f t="shared" si="81"/>
        <v/>
      </c>
      <c r="P458" s="72" t="str">
        <f t="shared" si="82"/>
        <v/>
      </c>
      <c r="Q458" s="57"/>
      <c r="R458" s="58" t="str">
        <f t="shared" si="83"/>
        <v/>
      </c>
      <c r="S458" s="59" t="s">
        <v>69</v>
      </c>
      <c r="T458" s="60"/>
      <c r="AC458" s="5">
        <v>1</v>
      </c>
    </row>
    <row r="459" spans="2:29" ht="21" customHeight="1" x14ac:dyDescent="0.25">
      <c r="B459" s="8"/>
      <c r="C459" s="54">
        <v>431</v>
      </c>
      <c r="D459" s="55" t="str">
        <f t="shared" si="90"/>
        <v/>
      </c>
      <c r="E459" s="61"/>
      <c r="F459" s="71" t="str" cm="1">
        <f t="array" ref="F459">IF(M459="","",IFERROR(_xlfn.TEXTJOIN(" • ",TRUE,_xlfn.UNIQUE(_xlfn._xlws.FILTER("⚠ "&amp;$T$30:$T$490,($R$30:$R$490&lt;&gt;"")*ISNUMBER(SEARCH(" "&amp;$R$30:$R$490&amp;" "," "&amp;M459&amp;" "))))),""))</f>
        <v/>
      </c>
      <c r="G459" s="72" t="str">
        <f t="shared" si="84"/>
        <v/>
      </c>
      <c r="H459" s="72" t="str">
        <f t="shared" si="85"/>
        <v/>
      </c>
      <c r="I459" s="72" t="str">
        <f t="shared" si="86"/>
        <v/>
      </c>
      <c r="J459" s="72" t="str">
        <f t="shared" si="79"/>
        <v/>
      </c>
      <c r="K459" s="72" t="str">
        <f t="shared" si="80"/>
        <v/>
      </c>
      <c r="L459" s="72" t="str">
        <f t="shared" si="87"/>
        <v/>
      </c>
      <c r="M459" s="72" t="str">
        <f t="shared" si="88"/>
        <v/>
      </c>
      <c r="N459" s="72" t="str">
        <f t="shared" si="89"/>
        <v/>
      </c>
      <c r="O459" s="72" t="str">
        <f t="shared" si="81"/>
        <v/>
      </c>
      <c r="P459" s="72" t="str">
        <f t="shared" si="82"/>
        <v/>
      </c>
      <c r="Q459" s="57"/>
      <c r="R459" s="58" t="str">
        <f t="shared" si="83"/>
        <v/>
      </c>
      <c r="S459" s="59" t="s">
        <v>69</v>
      </c>
      <c r="T459" s="60"/>
      <c r="AC459" s="5">
        <v>1</v>
      </c>
    </row>
    <row r="460" spans="2:29" ht="21" customHeight="1" x14ac:dyDescent="0.25">
      <c r="B460" s="8"/>
      <c r="C460" s="54">
        <v>432</v>
      </c>
      <c r="D460" s="55" t="str">
        <f t="shared" si="90"/>
        <v/>
      </c>
      <c r="E460" s="61"/>
      <c r="F460" s="71" t="str" cm="1">
        <f t="array" ref="F460">IF(M460="","",IFERROR(_xlfn.TEXTJOIN(" • ",TRUE,_xlfn.UNIQUE(_xlfn._xlws.FILTER("⚠ "&amp;$T$30:$T$490,($R$30:$R$490&lt;&gt;"")*ISNUMBER(SEARCH(" "&amp;$R$30:$R$490&amp;" "," "&amp;M460&amp;" "))))),""))</f>
        <v/>
      </c>
      <c r="G460" s="72" t="str">
        <f t="shared" si="84"/>
        <v/>
      </c>
      <c r="H460" s="72" t="str">
        <f t="shared" si="85"/>
        <v/>
      </c>
      <c r="I460" s="72" t="str">
        <f t="shared" si="86"/>
        <v/>
      </c>
      <c r="J460" s="72" t="str">
        <f t="shared" si="79"/>
        <v/>
      </c>
      <c r="K460" s="72" t="str">
        <f t="shared" si="80"/>
        <v/>
      </c>
      <c r="L460" s="72" t="str">
        <f t="shared" si="87"/>
        <v/>
      </c>
      <c r="M460" s="72" t="str">
        <f t="shared" si="88"/>
        <v/>
      </c>
      <c r="N460" s="72" t="str">
        <f t="shared" si="89"/>
        <v/>
      </c>
      <c r="O460" s="72" t="str">
        <f t="shared" si="81"/>
        <v/>
      </c>
      <c r="P460" s="72" t="str">
        <f t="shared" si="82"/>
        <v/>
      </c>
      <c r="Q460" s="57"/>
      <c r="R460" s="58" t="str">
        <f t="shared" si="83"/>
        <v/>
      </c>
      <c r="S460" s="59" t="s">
        <v>69</v>
      </c>
      <c r="T460" s="60"/>
      <c r="AC460" s="5">
        <v>1</v>
      </c>
    </row>
    <row r="461" spans="2:29" ht="21" customHeight="1" x14ac:dyDescent="0.25">
      <c r="B461" s="8"/>
      <c r="C461" s="54">
        <v>433</v>
      </c>
      <c r="D461" s="55" t="str">
        <f t="shared" si="90"/>
        <v/>
      </c>
      <c r="E461" s="61"/>
      <c r="F461" s="71" t="str" cm="1">
        <f t="array" ref="F461">IF(M461="","",IFERROR(_xlfn.TEXTJOIN(" • ",TRUE,_xlfn.UNIQUE(_xlfn._xlws.FILTER("⚠ "&amp;$T$30:$T$490,($R$30:$R$490&lt;&gt;"")*ISNUMBER(SEARCH(" "&amp;$R$30:$R$490&amp;" "," "&amp;M461&amp;" "))))),""))</f>
        <v/>
      </c>
      <c r="G461" s="72" t="str">
        <f t="shared" si="84"/>
        <v/>
      </c>
      <c r="H461" s="72" t="str">
        <f t="shared" si="85"/>
        <v/>
      </c>
      <c r="I461" s="72" t="str">
        <f t="shared" si="86"/>
        <v/>
      </c>
      <c r="J461" s="72" t="str">
        <f t="shared" si="79"/>
        <v/>
      </c>
      <c r="K461" s="72" t="str">
        <f t="shared" si="80"/>
        <v/>
      </c>
      <c r="L461" s="72" t="str">
        <f t="shared" si="87"/>
        <v/>
      </c>
      <c r="M461" s="72" t="str">
        <f t="shared" si="88"/>
        <v/>
      </c>
      <c r="N461" s="72" t="str">
        <f t="shared" si="89"/>
        <v/>
      </c>
      <c r="O461" s="72" t="str">
        <f t="shared" si="81"/>
        <v/>
      </c>
      <c r="P461" s="72" t="str">
        <f t="shared" si="82"/>
        <v/>
      </c>
      <c r="Q461" s="57"/>
      <c r="R461" s="58" t="str">
        <f t="shared" si="83"/>
        <v/>
      </c>
      <c r="S461" s="59" t="s">
        <v>69</v>
      </c>
      <c r="T461" s="60"/>
      <c r="AC461" s="5">
        <v>1</v>
      </c>
    </row>
    <row r="462" spans="2:29" ht="21" customHeight="1" x14ac:dyDescent="0.25">
      <c r="B462" s="8"/>
      <c r="C462" s="54">
        <v>434</v>
      </c>
      <c r="D462" s="55" t="str">
        <f t="shared" si="90"/>
        <v/>
      </c>
      <c r="E462" s="61"/>
      <c r="F462" s="71" t="str" cm="1">
        <f t="array" ref="F462">IF(M462="","",IFERROR(_xlfn.TEXTJOIN(" • ",TRUE,_xlfn.UNIQUE(_xlfn._xlws.FILTER("⚠ "&amp;$T$30:$T$490,($R$30:$R$490&lt;&gt;"")*ISNUMBER(SEARCH(" "&amp;$R$30:$R$490&amp;" "," "&amp;M462&amp;" "))))),""))</f>
        <v/>
      </c>
      <c r="G462" s="72" t="str">
        <f t="shared" si="84"/>
        <v/>
      </c>
      <c r="H462" s="72" t="str">
        <f t="shared" si="85"/>
        <v/>
      </c>
      <c r="I462" s="72" t="str">
        <f t="shared" si="86"/>
        <v/>
      </c>
      <c r="J462" s="72" t="str">
        <f t="shared" si="79"/>
        <v/>
      </c>
      <c r="K462" s="72" t="str">
        <f t="shared" si="80"/>
        <v/>
      </c>
      <c r="L462" s="72" t="str">
        <f t="shared" si="87"/>
        <v/>
      </c>
      <c r="M462" s="72" t="str">
        <f t="shared" si="88"/>
        <v/>
      </c>
      <c r="N462" s="72" t="str">
        <f t="shared" si="89"/>
        <v/>
      </c>
      <c r="O462" s="72" t="str">
        <f t="shared" si="81"/>
        <v/>
      </c>
      <c r="P462" s="72" t="str">
        <f t="shared" si="82"/>
        <v/>
      </c>
      <c r="Q462" s="57"/>
      <c r="R462" s="58" t="str">
        <f t="shared" si="83"/>
        <v/>
      </c>
      <c r="S462" s="59" t="s">
        <v>69</v>
      </c>
      <c r="T462" s="60"/>
      <c r="AC462" s="5">
        <v>1</v>
      </c>
    </row>
    <row r="463" spans="2:29" ht="21" customHeight="1" x14ac:dyDescent="0.25">
      <c r="B463" s="8"/>
      <c r="C463" s="54">
        <v>435</v>
      </c>
      <c r="D463" s="55" t="str">
        <f t="shared" si="90"/>
        <v/>
      </c>
      <c r="E463" s="61"/>
      <c r="F463" s="71" t="str" cm="1">
        <f t="array" ref="F463">IF(M463="","",IFERROR(_xlfn.TEXTJOIN(" • ",TRUE,_xlfn.UNIQUE(_xlfn._xlws.FILTER("⚠ "&amp;$T$30:$T$490,($R$30:$R$490&lt;&gt;"")*ISNUMBER(SEARCH(" "&amp;$R$30:$R$490&amp;" "," "&amp;M463&amp;" "))))),""))</f>
        <v/>
      </c>
      <c r="G463" s="72" t="str">
        <f t="shared" si="84"/>
        <v/>
      </c>
      <c r="H463" s="72" t="str">
        <f t="shared" si="85"/>
        <v/>
      </c>
      <c r="I463" s="72" t="str">
        <f t="shared" si="86"/>
        <v/>
      </c>
      <c r="J463" s="72" t="str">
        <f t="shared" si="79"/>
        <v/>
      </c>
      <c r="K463" s="72" t="str">
        <f t="shared" si="80"/>
        <v/>
      </c>
      <c r="L463" s="72" t="str">
        <f t="shared" si="87"/>
        <v/>
      </c>
      <c r="M463" s="72" t="str">
        <f t="shared" si="88"/>
        <v/>
      </c>
      <c r="N463" s="72" t="str">
        <f t="shared" si="89"/>
        <v/>
      </c>
      <c r="O463" s="72" t="str">
        <f t="shared" si="81"/>
        <v/>
      </c>
      <c r="P463" s="72" t="str">
        <f t="shared" si="82"/>
        <v/>
      </c>
      <c r="Q463" s="57"/>
      <c r="R463" s="58" t="str">
        <f t="shared" si="83"/>
        <v/>
      </c>
      <c r="S463" s="59" t="s">
        <v>69</v>
      </c>
      <c r="T463" s="60"/>
      <c r="AC463" s="5">
        <v>1</v>
      </c>
    </row>
    <row r="464" spans="2:29" ht="21" customHeight="1" x14ac:dyDescent="0.25">
      <c r="B464" s="8"/>
      <c r="C464" s="54">
        <v>436</v>
      </c>
      <c r="D464" s="55" t="str">
        <f t="shared" si="90"/>
        <v/>
      </c>
      <c r="E464" s="61"/>
      <c r="F464" s="71" t="str" cm="1">
        <f t="array" ref="F464">IF(M464="","",IFERROR(_xlfn.TEXTJOIN(" • ",TRUE,_xlfn.UNIQUE(_xlfn._xlws.FILTER("⚠ "&amp;$T$30:$T$490,($R$30:$R$490&lt;&gt;"")*ISNUMBER(SEARCH(" "&amp;$R$30:$R$490&amp;" "," "&amp;M464&amp;" "))))),""))</f>
        <v/>
      </c>
      <c r="G464" s="72" t="str">
        <f t="shared" si="84"/>
        <v/>
      </c>
      <c r="H464" s="72" t="str">
        <f t="shared" si="85"/>
        <v/>
      </c>
      <c r="I464" s="72" t="str">
        <f t="shared" si="86"/>
        <v/>
      </c>
      <c r="J464" s="72" t="str">
        <f t="shared" si="79"/>
        <v/>
      </c>
      <c r="K464" s="72" t="str">
        <f t="shared" si="80"/>
        <v/>
      </c>
      <c r="L464" s="72" t="str">
        <f t="shared" si="87"/>
        <v/>
      </c>
      <c r="M464" s="72" t="str">
        <f t="shared" si="88"/>
        <v/>
      </c>
      <c r="N464" s="72" t="str">
        <f t="shared" si="89"/>
        <v/>
      </c>
      <c r="O464" s="72" t="str">
        <f t="shared" si="81"/>
        <v/>
      </c>
      <c r="P464" s="72" t="str">
        <f t="shared" si="82"/>
        <v/>
      </c>
      <c r="Q464" s="57"/>
      <c r="R464" s="58" t="str">
        <f t="shared" si="83"/>
        <v/>
      </c>
      <c r="S464" s="59" t="s">
        <v>69</v>
      </c>
      <c r="T464" s="60"/>
      <c r="AC464" s="5">
        <v>1</v>
      </c>
    </row>
    <row r="465" spans="2:29" ht="21" customHeight="1" x14ac:dyDescent="0.25">
      <c r="B465" s="8"/>
      <c r="C465" s="54">
        <v>437</v>
      </c>
      <c r="D465" s="55" t="str">
        <f t="shared" si="90"/>
        <v/>
      </c>
      <c r="E465" s="61"/>
      <c r="F465" s="71" t="str" cm="1">
        <f t="array" ref="F465">IF(M465="","",IFERROR(_xlfn.TEXTJOIN(" • ",TRUE,_xlfn.UNIQUE(_xlfn._xlws.FILTER("⚠ "&amp;$T$30:$T$490,($R$30:$R$490&lt;&gt;"")*ISNUMBER(SEARCH(" "&amp;$R$30:$R$490&amp;" "," "&amp;M465&amp;" "))))),""))</f>
        <v/>
      </c>
      <c r="G465" s="72" t="str">
        <f t="shared" si="84"/>
        <v/>
      </c>
      <c r="H465" s="72" t="str">
        <f t="shared" si="85"/>
        <v/>
      </c>
      <c r="I465" s="72" t="str">
        <f t="shared" si="86"/>
        <v/>
      </c>
      <c r="J465" s="72" t="str">
        <f t="shared" si="79"/>
        <v/>
      </c>
      <c r="K465" s="72" t="str">
        <f t="shared" si="80"/>
        <v/>
      </c>
      <c r="L465" s="72" t="str">
        <f t="shared" si="87"/>
        <v/>
      </c>
      <c r="M465" s="72" t="str">
        <f t="shared" si="88"/>
        <v/>
      </c>
      <c r="N465" s="72" t="str">
        <f t="shared" si="89"/>
        <v/>
      </c>
      <c r="O465" s="72" t="str">
        <f t="shared" si="81"/>
        <v/>
      </c>
      <c r="P465" s="72" t="str">
        <f t="shared" si="82"/>
        <v/>
      </c>
      <c r="Q465" s="57"/>
      <c r="R465" s="58" t="str">
        <f t="shared" si="83"/>
        <v/>
      </c>
      <c r="S465" s="59" t="s">
        <v>69</v>
      </c>
      <c r="T465" s="60"/>
      <c r="AC465" s="5">
        <v>1</v>
      </c>
    </row>
    <row r="466" spans="2:29" ht="21" customHeight="1" x14ac:dyDescent="0.25">
      <c r="B466" s="8"/>
      <c r="C466" s="54">
        <v>438</v>
      </c>
      <c r="D466" s="55" t="str">
        <f t="shared" si="90"/>
        <v/>
      </c>
      <c r="E466" s="61"/>
      <c r="F466" s="71" t="str" cm="1">
        <f t="array" ref="F466">IF(M466="","",IFERROR(_xlfn.TEXTJOIN(" • ",TRUE,_xlfn.UNIQUE(_xlfn._xlws.FILTER("⚠ "&amp;$T$30:$T$490,($R$30:$R$490&lt;&gt;"")*ISNUMBER(SEARCH(" "&amp;$R$30:$R$490&amp;" "," "&amp;M466&amp;" "))))),""))</f>
        <v/>
      </c>
      <c r="G466" s="72" t="str">
        <f t="shared" si="84"/>
        <v/>
      </c>
      <c r="H466" s="72" t="str">
        <f t="shared" si="85"/>
        <v/>
      </c>
      <c r="I466" s="72" t="str">
        <f t="shared" si="86"/>
        <v/>
      </c>
      <c r="J466" s="72" t="str">
        <f t="shared" si="79"/>
        <v/>
      </c>
      <c r="K466" s="72" t="str">
        <f t="shared" si="80"/>
        <v/>
      </c>
      <c r="L466" s="72" t="str">
        <f t="shared" si="87"/>
        <v/>
      </c>
      <c r="M466" s="72" t="str">
        <f t="shared" si="88"/>
        <v/>
      </c>
      <c r="N466" s="72" t="str">
        <f t="shared" si="89"/>
        <v/>
      </c>
      <c r="O466" s="72" t="str">
        <f t="shared" si="81"/>
        <v/>
      </c>
      <c r="P466" s="72" t="str">
        <f t="shared" si="82"/>
        <v/>
      </c>
      <c r="Q466" s="57"/>
      <c r="R466" s="58" t="str">
        <f t="shared" si="83"/>
        <v/>
      </c>
      <c r="S466" s="59" t="s">
        <v>69</v>
      </c>
      <c r="T466" s="60"/>
      <c r="AC466" s="5">
        <v>1</v>
      </c>
    </row>
    <row r="467" spans="2:29" ht="21" customHeight="1" x14ac:dyDescent="0.25">
      <c r="B467" s="8"/>
      <c r="C467" s="54">
        <v>439</v>
      </c>
      <c r="D467" s="55" t="str">
        <f t="shared" si="90"/>
        <v/>
      </c>
      <c r="E467" s="61"/>
      <c r="F467" s="71" t="str" cm="1">
        <f t="array" ref="F467">IF(M467="","",IFERROR(_xlfn.TEXTJOIN(" • ",TRUE,_xlfn.UNIQUE(_xlfn._xlws.FILTER("⚠ "&amp;$T$30:$T$490,($R$30:$R$490&lt;&gt;"")*ISNUMBER(SEARCH(" "&amp;$R$30:$R$490&amp;" "," "&amp;M467&amp;" "))))),""))</f>
        <v/>
      </c>
      <c r="G467" s="72" t="str">
        <f t="shared" si="84"/>
        <v/>
      </c>
      <c r="H467" s="72" t="str">
        <f t="shared" si="85"/>
        <v/>
      </c>
      <c r="I467" s="72" t="str">
        <f t="shared" si="86"/>
        <v/>
      </c>
      <c r="J467" s="72" t="str">
        <f t="shared" si="79"/>
        <v/>
      </c>
      <c r="K467" s="72" t="str">
        <f t="shared" si="80"/>
        <v/>
      </c>
      <c r="L467" s="72" t="str">
        <f t="shared" si="87"/>
        <v/>
      </c>
      <c r="M467" s="72" t="str">
        <f t="shared" si="88"/>
        <v/>
      </c>
      <c r="N467" s="72" t="str">
        <f t="shared" si="89"/>
        <v/>
      </c>
      <c r="O467" s="72" t="str">
        <f t="shared" si="81"/>
        <v/>
      </c>
      <c r="P467" s="72" t="str">
        <f t="shared" si="82"/>
        <v/>
      </c>
      <c r="Q467" s="57"/>
      <c r="R467" s="58" t="str">
        <f t="shared" si="83"/>
        <v/>
      </c>
      <c r="S467" s="59" t="s">
        <v>69</v>
      </c>
      <c r="T467" s="60"/>
      <c r="AC467" s="5">
        <v>1</v>
      </c>
    </row>
    <row r="468" spans="2:29" ht="21" customHeight="1" x14ac:dyDescent="0.25">
      <c r="B468" s="8"/>
      <c r="C468" s="54">
        <v>440</v>
      </c>
      <c r="D468" s="55" t="str">
        <f t="shared" si="90"/>
        <v/>
      </c>
      <c r="E468" s="61"/>
      <c r="F468" s="71" t="str" cm="1">
        <f t="array" ref="F468">IF(M468="","",IFERROR(_xlfn.TEXTJOIN(" • ",TRUE,_xlfn.UNIQUE(_xlfn._xlws.FILTER("⚠ "&amp;$T$30:$T$490,($R$30:$R$490&lt;&gt;"")*ISNUMBER(SEARCH(" "&amp;$R$30:$R$490&amp;" "," "&amp;M468&amp;" "))))),""))</f>
        <v/>
      </c>
      <c r="G468" s="72" t="str">
        <f t="shared" si="84"/>
        <v/>
      </c>
      <c r="H468" s="72" t="str">
        <f t="shared" si="85"/>
        <v/>
      </c>
      <c r="I468" s="72" t="str">
        <f t="shared" si="86"/>
        <v/>
      </c>
      <c r="J468" s="72" t="str">
        <f t="shared" si="79"/>
        <v/>
      </c>
      <c r="K468" s="72" t="str">
        <f t="shared" si="80"/>
        <v/>
      </c>
      <c r="L468" s="72" t="str">
        <f t="shared" si="87"/>
        <v/>
      </c>
      <c r="M468" s="72" t="str">
        <f t="shared" si="88"/>
        <v/>
      </c>
      <c r="N468" s="72" t="str">
        <f t="shared" si="89"/>
        <v/>
      </c>
      <c r="O468" s="72" t="str">
        <f t="shared" si="81"/>
        <v/>
      </c>
      <c r="P468" s="72" t="str">
        <f t="shared" si="82"/>
        <v/>
      </c>
      <c r="Q468" s="57"/>
      <c r="R468" s="58" t="str">
        <f t="shared" si="83"/>
        <v/>
      </c>
      <c r="S468" s="59" t="s">
        <v>69</v>
      </c>
      <c r="T468" s="60"/>
      <c r="AC468" s="5">
        <v>1</v>
      </c>
    </row>
    <row r="469" spans="2:29" ht="21" customHeight="1" x14ac:dyDescent="0.25">
      <c r="B469" s="8"/>
      <c r="C469" s="54">
        <v>441</v>
      </c>
      <c r="D469" s="55" t="str">
        <f t="shared" si="90"/>
        <v/>
      </c>
      <c r="E469" s="61"/>
      <c r="F469" s="71" t="str" cm="1">
        <f t="array" ref="F469">IF(M469="","",IFERROR(_xlfn.TEXTJOIN(" • ",TRUE,_xlfn.UNIQUE(_xlfn._xlws.FILTER("⚠ "&amp;$T$30:$T$490,($R$30:$R$490&lt;&gt;"")*ISNUMBER(SEARCH(" "&amp;$R$30:$R$490&amp;" "," "&amp;M469&amp;" "))))),""))</f>
        <v/>
      </c>
      <c r="G469" s="72" t="str">
        <f t="shared" si="84"/>
        <v/>
      </c>
      <c r="H469" s="72" t="str">
        <f t="shared" si="85"/>
        <v/>
      </c>
      <c r="I469" s="72" t="str">
        <f t="shared" si="86"/>
        <v/>
      </c>
      <c r="J469" s="72" t="str">
        <f t="shared" si="79"/>
        <v/>
      </c>
      <c r="K469" s="72" t="str">
        <f t="shared" si="80"/>
        <v/>
      </c>
      <c r="L469" s="72" t="str">
        <f t="shared" si="87"/>
        <v/>
      </c>
      <c r="M469" s="72" t="str">
        <f t="shared" si="88"/>
        <v/>
      </c>
      <c r="N469" s="72" t="str">
        <f t="shared" si="89"/>
        <v/>
      </c>
      <c r="O469" s="72" t="str">
        <f t="shared" si="81"/>
        <v/>
      </c>
      <c r="P469" s="72" t="str">
        <f t="shared" si="82"/>
        <v/>
      </c>
      <c r="Q469" s="57"/>
      <c r="R469" s="58" t="str">
        <f t="shared" si="83"/>
        <v/>
      </c>
      <c r="S469" s="59" t="s">
        <v>69</v>
      </c>
      <c r="T469" s="60"/>
      <c r="AC469" s="5">
        <v>1</v>
      </c>
    </row>
    <row r="470" spans="2:29" ht="21" customHeight="1" x14ac:dyDescent="0.25">
      <c r="B470" s="8"/>
      <c r="C470" s="54">
        <v>442</v>
      </c>
      <c r="D470" s="55" t="str">
        <f t="shared" si="90"/>
        <v/>
      </c>
      <c r="E470" s="61"/>
      <c r="F470" s="71" t="str" cm="1">
        <f t="array" ref="F470">IF(M470="","",IFERROR(_xlfn.TEXTJOIN(" • ",TRUE,_xlfn.UNIQUE(_xlfn._xlws.FILTER("⚠ "&amp;$T$30:$T$490,($R$30:$R$490&lt;&gt;"")*ISNUMBER(SEARCH(" "&amp;$R$30:$R$490&amp;" "," "&amp;M470&amp;" "))))),""))</f>
        <v/>
      </c>
      <c r="G470" s="72" t="str">
        <f t="shared" si="84"/>
        <v/>
      </c>
      <c r="H470" s="72" t="str">
        <f t="shared" si="85"/>
        <v/>
      </c>
      <c r="I470" s="72" t="str">
        <f t="shared" si="86"/>
        <v/>
      </c>
      <c r="J470" s="72" t="str">
        <f t="shared" si="79"/>
        <v/>
      </c>
      <c r="K470" s="72" t="str">
        <f t="shared" si="80"/>
        <v/>
      </c>
      <c r="L470" s="72" t="str">
        <f t="shared" si="87"/>
        <v/>
      </c>
      <c r="M470" s="72" t="str">
        <f t="shared" si="88"/>
        <v/>
      </c>
      <c r="N470" s="72" t="str">
        <f t="shared" si="89"/>
        <v/>
      </c>
      <c r="O470" s="72" t="str">
        <f t="shared" si="81"/>
        <v/>
      </c>
      <c r="P470" s="72" t="str">
        <f t="shared" si="82"/>
        <v/>
      </c>
      <c r="Q470" s="57"/>
      <c r="R470" s="58" t="str">
        <f t="shared" si="83"/>
        <v/>
      </c>
      <c r="S470" s="59" t="s">
        <v>69</v>
      </c>
      <c r="T470" s="60"/>
      <c r="AC470" s="5">
        <v>1</v>
      </c>
    </row>
    <row r="471" spans="2:29" ht="21" customHeight="1" x14ac:dyDescent="0.25">
      <c r="B471" s="8"/>
      <c r="C471" s="54">
        <v>443</v>
      </c>
      <c r="D471" s="55" t="str">
        <f t="shared" si="90"/>
        <v/>
      </c>
      <c r="E471" s="61"/>
      <c r="F471" s="71" t="str" cm="1">
        <f t="array" ref="F471">IF(M471="","",IFERROR(_xlfn.TEXTJOIN(" • ",TRUE,_xlfn.UNIQUE(_xlfn._xlws.FILTER("⚠ "&amp;$T$30:$T$490,($R$30:$R$490&lt;&gt;"")*ISNUMBER(SEARCH(" "&amp;$R$30:$R$490&amp;" "," "&amp;M471&amp;" "))))),""))</f>
        <v/>
      </c>
      <c r="G471" s="72" t="str">
        <f t="shared" si="84"/>
        <v/>
      </c>
      <c r="H471" s="72" t="str">
        <f t="shared" si="85"/>
        <v/>
      </c>
      <c r="I471" s="72" t="str">
        <f t="shared" si="86"/>
        <v/>
      </c>
      <c r="J471" s="72" t="str">
        <f t="shared" si="79"/>
        <v/>
      </c>
      <c r="K471" s="72" t="str">
        <f t="shared" si="80"/>
        <v/>
      </c>
      <c r="L471" s="72" t="str">
        <f t="shared" si="87"/>
        <v/>
      </c>
      <c r="M471" s="72" t="str">
        <f t="shared" si="88"/>
        <v/>
      </c>
      <c r="N471" s="72" t="str">
        <f t="shared" si="89"/>
        <v/>
      </c>
      <c r="O471" s="72" t="str">
        <f t="shared" si="81"/>
        <v/>
      </c>
      <c r="P471" s="72" t="str">
        <f t="shared" si="82"/>
        <v/>
      </c>
      <c r="Q471" s="57"/>
      <c r="R471" s="58" t="str">
        <f t="shared" si="83"/>
        <v/>
      </c>
      <c r="S471" s="59" t="s">
        <v>69</v>
      </c>
      <c r="T471" s="60"/>
      <c r="AC471" s="5">
        <v>1</v>
      </c>
    </row>
    <row r="472" spans="2:29" ht="21" customHeight="1" x14ac:dyDescent="0.25">
      <c r="B472" s="8"/>
      <c r="C472" s="54">
        <v>444</v>
      </c>
      <c r="D472" s="55" t="str">
        <f t="shared" si="90"/>
        <v/>
      </c>
      <c r="E472" s="61"/>
      <c r="F472" s="71" t="str" cm="1">
        <f t="array" ref="F472">IF(M472="","",IFERROR(_xlfn.TEXTJOIN(" • ",TRUE,_xlfn.UNIQUE(_xlfn._xlws.FILTER("⚠ "&amp;$T$30:$T$490,($R$30:$R$490&lt;&gt;"")*ISNUMBER(SEARCH(" "&amp;$R$30:$R$490&amp;" "," "&amp;M472&amp;" "))))),""))</f>
        <v/>
      </c>
      <c r="G472" s="72" t="str">
        <f t="shared" si="84"/>
        <v/>
      </c>
      <c r="H472" s="72" t="str">
        <f t="shared" si="85"/>
        <v/>
      </c>
      <c r="I472" s="72" t="str">
        <f t="shared" si="86"/>
        <v/>
      </c>
      <c r="J472" s="72" t="str">
        <f t="shared" si="79"/>
        <v/>
      </c>
      <c r="K472" s="72" t="str">
        <f t="shared" si="80"/>
        <v/>
      </c>
      <c r="L472" s="72" t="str">
        <f t="shared" si="87"/>
        <v/>
      </c>
      <c r="M472" s="72" t="str">
        <f t="shared" si="88"/>
        <v/>
      </c>
      <c r="N472" s="72" t="str">
        <f t="shared" si="89"/>
        <v/>
      </c>
      <c r="O472" s="72" t="str">
        <f t="shared" si="81"/>
        <v/>
      </c>
      <c r="P472" s="72" t="str">
        <f t="shared" si="82"/>
        <v/>
      </c>
      <c r="Q472" s="57"/>
      <c r="R472" s="58" t="str">
        <f t="shared" si="83"/>
        <v/>
      </c>
      <c r="S472" s="59" t="s">
        <v>69</v>
      </c>
      <c r="T472" s="60"/>
      <c r="AC472" s="5">
        <v>1</v>
      </c>
    </row>
    <row r="473" spans="2:29" ht="21" customHeight="1" x14ac:dyDescent="0.25">
      <c r="B473" s="8"/>
      <c r="C473" s="54">
        <v>445</v>
      </c>
      <c r="D473" s="55" t="str">
        <f t="shared" si="90"/>
        <v/>
      </c>
      <c r="E473" s="61"/>
      <c r="F473" s="71" t="str" cm="1">
        <f t="array" ref="F473">IF(M473="","",IFERROR(_xlfn.TEXTJOIN(" • ",TRUE,_xlfn.UNIQUE(_xlfn._xlws.FILTER("⚠ "&amp;$T$30:$T$490,($R$30:$R$490&lt;&gt;"")*ISNUMBER(SEARCH(" "&amp;$R$30:$R$490&amp;" "," "&amp;M473&amp;" "))))),""))</f>
        <v/>
      </c>
      <c r="G473" s="72" t="str">
        <f t="shared" si="84"/>
        <v/>
      </c>
      <c r="H473" s="72" t="str">
        <f t="shared" si="85"/>
        <v/>
      </c>
      <c r="I473" s="72" t="str">
        <f t="shared" si="86"/>
        <v/>
      </c>
      <c r="J473" s="72" t="str">
        <f t="shared" si="79"/>
        <v/>
      </c>
      <c r="K473" s="72" t="str">
        <f t="shared" si="80"/>
        <v/>
      </c>
      <c r="L473" s="72" t="str">
        <f t="shared" si="87"/>
        <v/>
      </c>
      <c r="M473" s="72" t="str">
        <f t="shared" si="88"/>
        <v/>
      </c>
      <c r="N473" s="72" t="str">
        <f t="shared" si="89"/>
        <v/>
      </c>
      <c r="O473" s="72" t="str">
        <f t="shared" si="81"/>
        <v/>
      </c>
      <c r="P473" s="72" t="str">
        <f t="shared" si="82"/>
        <v/>
      </c>
      <c r="Q473" s="57"/>
      <c r="R473" s="58" t="str">
        <f t="shared" si="83"/>
        <v/>
      </c>
      <c r="S473" s="59" t="s">
        <v>69</v>
      </c>
      <c r="T473" s="60"/>
      <c r="AC473" s="5">
        <v>1</v>
      </c>
    </row>
    <row r="474" spans="2:29" ht="21" customHeight="1" x14ac:dyDescent="0.25">
      <c r="B474" s="8"/>
      <c r="C474" s="54">
        <v>446</v>
      </c>
      <c r="D474" s="55" t="str">
        <f t="shared" si="90"/>
        <v/>
      </c>
      <c r="E474" s="61"/>
      <c r="F474" s="71" t="str" cm="1">
        <f t="array" ref="F474">IF(M474="","",IFERROR(_xlfn.TEXTJOIN(" • ",TRUE,_xlfn.UNIQUE(_xlfn._xlws.FILTER("⚠ "&amp;$T$30:$T$490,($R$30:$R$490&lt;&gt;"")*ISNUMBER(SEARCH(" "&amp;$R$30:$R$490&amp;" "," "&amp;M474&amp;" "))))),""))</f>
        <v/>
      </c>
      <c r="G474" s="72" t="str">
        <f t="shared" si="84"/>
        <v/>
      </c>
      <c r="H474" s="72" t="str">
        <f t="shared" si="85"/>
        <v/>
      </c>
      <c r="I474" s="72" t="str">
        <f t="shared" si="86"/>
        <v/>
      </c>
      <c r="J474" s="72" t="str">
        <f t="shared" si="79"/>
        <v/>
      </c>
      <c r="K474" s="72" t="str">
        <f t="shared" si="80"/>
        <v/>
      </c>
      <c r="L474" s="72" t="str">
        <f t="shared" si="87"/>
        <v/>
      </c>
      <c r="M474" s="72" t="str">
        <f t="shared" si="88"/>
        <v/>
      </c>
      <c r="N474" s="72" t="str">
        <f t="shared" si="89"/>
        <v/>
      </c>
      <c r="O474" s="72" t="str">
        <f t="shared" si="81"/>
        <v/>
      </c>
      <c r="P474" s="72" t="str">
        <f t="shared" si="82"/>
        <v/>
      </c>
      <c r="Q474" s="57"/>
      <c r="R474" s="58" t="str">
        <f t="shared" si="83"/>
        <v/>
      </c>
      <c r="S474" s="59" t="s">
        <v>69</v>
      </c>
      <c r="T474" s="60"/>
      <c r="AC474" s="5">
        <v>1</v>
      </c>
    </row>
    <row r="475" spans="2:29" ht="21" customHeight="1" x14ac:dyDescent="0.25">
      <c r="B475" s="8"/>
      <c r="C475" s="54">
        <v>447</v>
      </c>
      <c r="D475" s="55" t="str">
        <f t="shared" si="90"/>
        <v/>
      </c>
      <c r="E475" s="61"/>
      <c r="F475" s="71" t="str" cm="1">
        <f t="array" ref="F475">IF(M475="","",IFERROR(_xlfn.TEXTJOIN(" • ",TRUE,_xlfn.UNIQUE(_xlfn._xlws.FILTER("⚠ "&amp;$T$30:$T$490,($R$30:$R$490&lt;&gt;"")*ISNUMBER(SEARCH(" "&amp;$R$30:$R$490&amp;" "," "&amp;M475&amp;" "))))),""))</f>
        <v/>
      </c>
      <c r="G475" s="72" t="str">
        <f t="shared" si="84"/>
        <v/>
      </c>
      <c r="H475" s="72" t="str">
        <f t="shared" si="85"/>
        <v/>
      </c>
      <c r="I475" s="72" t="str">
        <f t="shared" si="86"/>
        <v/>
      </c>
      <c r="J475" s="72" t="str">
        <f t="shared" si="79"/>
        <v/>
      </c>
      <c r="K475" s="72" t="str">
        <f t="shared" si="80"/>
        <v/>
      </c>
      <c r="L475" s="72" t="str">
        <f t="shared" si="87"/>
        <v/>
      </c>
      <c r="M475" s="72" t="str">
        <f t="shared" si="88"/>
        <v/>
      </c>
      <c r="N475" s="72" t="str">
        <f t="shared" si="89"/>
        <v/>
      </c>
      <c r="O475" s="72" t="str">
        <f t="shared" si="81"/>
        <v/>
      </c>
      <c r="P475" s="72" t="str">
        <f t="shared" si="82"/>
        <v/>
      </c>
      <c r="Q475" s="57"/>
      <c r="R475" s="58" t="str">
        <f t="shared" si="83"/>
        <v/>
      </c>
      <c r="S475" s="59" t="s">
        <v>69</v>
      </c>
      <c r="T475" s="60"/>
      <c r="AC475" s="5">
        <v>1</v>
      </c>
    </row>
    <row r="476" spans="2:29" ht="21" customHeight="1" x14ac:dyDescent="0.25">
      <c r="B476" s="8"/>
      <c r="C476" s="54">
        <v>448</v>
      </c>
      <c r="D476" s="55" t="str">
        <f t="shared" si="90"/>
        <v/>
      </c>
      <c r="E476" s="61"/>
      <c r="F476" s="71" t="str" cm="1">
        <f t="array" ref="F476">IF(M476="","",IFERROR(_xlfn.TEXTJOIN(" • ",TRUE,_xlfn.UNIQUE(_xlfn._xlws.FILTER("⚠ "&amp;$T$30:$T$490,($R$30:$R$490&lt;&gt;"")*ISNUMBER(SEARCH(" "&amp;$R$30:$R$490&amp;" "," "&amp;M476&amp;" "))))),""))</f>
        <v/>
      </c>
      <c r="G476" s="72" t="str">
        <f t="shared" si="84"/>
        <v/>
      </c>
      <c r="H476" s="72" t="str">
        <f t="shared" si="85"/>
        <v/>
      </c>
      <c r="I476" s="72" t="str">
        <f t="shared" si="86"/>
        <v/>
      </c>
      <c r="J476" s="72" t="str">
        <f t="shared" si="79"/>
        <v/>
      </c>
      <c r="K476" s="72" t="str">
        <f t="shared" si="80"/>
        <v/>
      </c>
      <c r="L476" s="72" t="str">
        <f t="shared" si="87"/>
        <v/>
      </c>
      <c r="M476" s="72" t="str">
        <f t="shared" si="88"/>
        <v/>
      </c>
      <c r="N476" s="72" t="str">
        <f t="shared" si="89"/>
        <v/>
      </c>
      <c r="O476" s="72" t="str">
        <f t="shared" si="81"/>
        <v/>
      </c>
      <c r="P476" s="72" t="str">
        <f t="shared" si="82"/>
        <v/>
      </c>
      <c r="Q476" s="57"/>
      <c r="R476" s="58" t="str">
        <f t="shared" si="83"/>
        <v/>
      </c>
      <c r="S476" s="59" t="s">
        <v>69</v>
      </c>
      <c r="T476" s="60"/>
      <c r="AC476" s="5">
        <v>1</v>
      </c>
    </row>
    <row r="477" spans="2:29" ht="21" customHeight="1" x14ac:dyDescent="0.25">
      <c r="B477" s="8"/>
      <c r="C477" s="54">
        <v>449</v>
      </c>
      <c r="D477" s="55" t="str">
        <f t="shared" si="90"/>
        <v/>
      </c>
      <c r="E477" s="61"/>
      <c r="F477" s="71" t="str" cm="1">
        <f t="array" ref="F477">IF(M477="","",IFERROR(_xlfn.TEXTJOIN(" • ",TRUE,_xlfn.UNIQUE(_xlfn._xlws.FILTER("⚠ "&amp;$T$30:$T$490,($R$30:$R$490&lt;&gt;"")*ISNUMBER(SEARCH(" "&amp;$R$30:$R$490&amp;" "," "&amp;M477&amp;" "))))),""))</f>
        <v/>
      </c>
      <c r="G477" s="72" t="str">
        <f t="shared" si="84"/>
        <v/>
      </c>
      <c r="H477" s="72" t="str">
        <f t="shared" si="85"/>
        <v/>
      </c>
      <c r="I477" s="72" t="str">
        <f t="shared" si="86"/>
        <v/>
      </c>
      <c r="J477" s="72" t="str">
        <f t="shared" ref="J477:J489" si="91">IF(I477="","",SUBSTITUTE(SUBSTITUTE(SUBSTITUTE(SUBSTITUTE(SUBSTITUTE(SUBSTITUTE(SUBSTITUTE(SUBSTITUTE(I477,"è","e"),"é","e"),"ê","e"),"ë","e"),"ì","i"),"í","i"),"î","i"),"ï","i"))</f>
        <v/>
      </c>
      <c r="K477" s="72" t="str">
        <f t="shared" ref="K477:K489" si="92">IF(J477="","",TRIM(SUBSTITUTE(SUBSTITUTE(SUBSTITUTE(SUBSTITUTE(SUBSTITUTE(SUBSTITUTE(SUBSTITUTE(SUBSTITUTE(SUBSTITUTE(SUBSTITUTE(SUBSTITUTE(SUBSTITUTE(J477,"ò","o"),"ó","o"),"ô","o"),"ö","o"),"õ","o"),"ù","u"),"ú","u"),"û","u"),"ü","u"),"ý","y"),"ÿ","y"),"ñ","n")))</f>
        <v/>
      </c>
      <c r="L477" s="72" t="str">
        <f t="shared" si="87"/>
        <v/>
      </c>
      <c r="M477" s="72" t="str">
        <f t="shared" si="88"/>
        <v/>
      </c>
      <c r="N477" s="72" t="str">
        <f t="shared" si="89"/>
        <v/>
      </c>
      <c r="O477" s="72" t="str">
        <f t="shared" ref="O477:O489" si="93">IF(N477="","",SUBSTITUTE(SUBSTITUTE(SUBSTITUTE(SUBSTITUTE(SUBSTITUTE(SUBSTITUTE(SUBSTITUTE(SUBSTITUTE(N477,"è","e"),"é","e"),"ê","e"),"ë","e"),"ì","i"),"í","i"),"î","i"),"ï","i"))</f>
        <v/>
      </c>
      <c r="P477" s="72" t="str">
        <f t="shared" ref="P477:P489" si="94">IF(O477="","",TRIM(SUBSTITUTE(SUBSTITUTE(SUBSTITUTE(SUBSTITUTE(SUBSTITUTE(SUBSTITUTE(SUBSTITUTE(SUBSTITUTE(SUBSTITUTE(SUBSTITUTE(SUBSTITUTE(SUBSTITUTE(O477,"ò","o"),"ó","o"),"ô","o"),"ö","o"),"õ","o"),"ù","u"),"ú","u"),"û","u"),"ü","u"),"ý","y"),"ÿ","y"),"ñ","n")))</f>
        <v/>
      </c>
      <c r="Q477" s="57"/>
      <c r="R477" s="58" t="str">
        <f t="shared" ref="R477:R489" si="95">IF(Q477="","",LOWER(TRIM(CLEAN(SUBSTITUTE(SUBSTITUTE(SUBSTITUTE(SUBSTITUTE(SUBSTITUTE(SUBSTITUTE(SUBSTITUTE(SUBSTITUTE(SUBSTITUTE(SUBSTITUTE(SUBSTITUTE(SUBSTITUTE(SUBSTITUTE(SUBSTITUTE(SUBSTITUTE(SUBSTITUTE(SUBSTITUTE(SUBSTITUTE(SUBSTITUTE(SUBSTITUTE(SUBSTITUTE(SUBSTITUTE(Q477,CHAR(160)," "),CHAR(9)," "),CHAR(10)," "),CHAR(13)," "),"—"," "),"–"," "),"’"," "),"'"," "),""""," "),","," "),"."," "),";"," "),":"," "),"!"," "),"?"," "),"…"," "),"/"," "),"-"," "),"("," "),")"," "),"«"," "),"»"," ")))))</f>
        <v/>
      </c>
      <c r="S477" s="59" t="s">
        <v>69</v>
      </c>
      <c r="T477" s="60"/>
      <c r="AC477" s="5">
        <v>1</v>
      </c>
    </row>
    <row r="478" spans="2:29" ht="21" customHeight="1" x14ac:dyDescent="0.25">
      <c r="B478" s="8"/>
      <c r="C478" s="54">
        <v>450</v>
      </c>
      <c r="D478" s="55" t="str">
        <f t="shared" si="90"/>
        <v/>
      </c>
      <c r="E478" s="61"/>
      <c r="F478" s="71" t="str" cm="1">
        <f t="array" ref="F478">IF(M478="","",IFERROR(_xlfn.TEXTJOIN(" • ",TRUE,_xlfn.UNIQUE(_xlfn._xlws.FILTER("⚠ "&amp;$T$30:$T$490,($R$30:$R$490&lt;&gt;"")*ISNUMBER(SEARCH(" "&amp;$R$30:$R$490&amp;" "," "&amp;M478&amp;" "))))),""))</f>
        <v/>
      </c>
      <c r="G478" s="72" t="str">
        <f t="shared" si="84"/>
        <v/>
      </c>
      <c r="H478" s="72" t="str">
        <f t="shared" si="85"/>
        <v/>
      </c>
      <c r="I478" s="72" t="str">
        <f t="shared" si="86"/>
        <v/>
      </c>
      <c r="J478" s="72" t="str">
        <f t="shared" si="91"/>
        <v/>
      </c>
      <c r="K478" s="72" t="str">
        <f t="shared" si="92"/>
        <v/>
      </c>
      <c r="L478" s="72" t="str">
        <f t="shared" si="87"/>
        <v/>
      </c>
      <c r="M478" s="72" t="str">
        <f t="shared" si="88"/>
        <v/>
      </c>
      <c r="N478" s="72" t="str">
        <f t="shared" si="89"/>
        <v/>
      </c>
      <c r="O478" s="72" t="str">
        <f t="shared" si="93"/>
        <v/>
      </c>
      <c r="P478" s="72" t="str">
        <f t="shared" si="94"/>
        <v/>
      </c>
      <c r="Q478" s="57"/>
      <c r="R478" s="58" t="str">
        <f t="shared" si="95"/>
        <v/>
      </c>
      <c r="S478" s="59" t="s">
        <v>69</v>
      </c>
      <c r="T478" s="60"/>
      <c r="AC478" s="5">
        <v>1</v>
      </c>
    </row>
    <row r="479" spans="2:29" ht="21" customHeight="1" x14ac:dyDescent="0.25">
      <c r="B479" s="8"/>
      <c r="C479" s="54">
        <v>451</v>
      </c>
      <c r="D479" s="55" t="str">
        <f t="shared" si="90"/>
        <v/>
      </c>
      <c r="E479" s="61"/>
      <c r="F479" s="71" t="str" cm="1">
        <f t="array" ref="F479">IF(M479="","",IFERROR(_xlfn.TEXTJOIN(" • ",TRUE,_xlfn.UNIQUE(_xlfn._xlws.FILTER("⚠ "&amp;$T$30:$T$490,($R$30:$R$490&lt;&gt;"")*ISNUMBER(SEARCH(" "&amp;$R$30:$R$490&amp;" "," "&amp;M479&amp;" "))))),""))</f>
        <v/>
      </c>
      <c r="G479" s="72" t="str">
        <f t="shared" ref="G479:G489" si="96">IF(R479="","",P479)</f>
        <v/>
      </c>
      <c r="H479" s="72" t="str">
        <f t="shared" ref="H479:H489" si="97">IF(T479="","",S479&amp;" "&amp;T479)</f>
        <v/>
      </c>
      <c r="I479" s="72" t="str">
        <f t="shared" ref="I479:I489" si="98">IF(M479="","",SUBSTITUTE(SUBSTITUTE(SUBSTITUTE(SUBSTITUTE(SUBSTITUTE(SUBSTITUTE(SUBSTITUTE(SUBSTITUTE(SUBSTITUTE(LOWER(M479),"œ","oe"),"æ","ae"),"à","a"),"â","a"),"ä","a"),"á","a"),"ã","a"),"å","a"),"ç","c"))</f>
        <v/>
      </c>
      <c r="J479" s="72" t="str">
        <f t="shared" si="91"/>
        <v/>
      </c>
      <c r="K479" s="72" t="str">
        <f t="shared" si="92"/>
        <v/>
      </c>
      <c r="L479" s="72" t="str">
        <f t="shared" ref="L479:L489" si="99">IF(M479="","",K479)</f>
        <v/>
      </c>
      <c r="M479" s="72" t="str">
        <f t="shared" ref="M479:M489" si="100">IF(E479="","",LOWER(TRIM(CLEAN(SUBSTITUTE(SUBSTITUTE(SUBSTITUTE(SUBSTITUTE(SUBSTITUTE(SUBSTITUTE(SUBSTITUTE(SUBSTITUTE(SUBSTITUTE(SUBSTITUTE(SUBSTITUTE(SUBSTITUTE(SUBSTITUTE(SUBSTITUTE(SUBSTITUTE(SUBSTITUTE(SUBSTITUTE(SUBSTITUTE(SUBSTITUTE(SUBSTITUTE(SUBSTITUTE(SUBSTITUTE(E479,CHAR(160)," "),CHAR(9)," "),CHAR(10)," "),CHAR(13)," "),"—"," "),"–"," "),"’"," "),"'"," "),""""," "),","," "),"."," "),";"," "),":"," "),"!"," "),"?"," "),"…"," "),"/"," "),"-"," "),"("," "),")"," "),"«"," "),"»"," ")))))</f>
        <v/>
      </c>
      <c r="N479" s="72" t="str">
        <f t="shared" ref="N479:N489" si="101">IF(R479="","",SUBSTITUTE(SUBSTITUTE(SUBSTITUTE(SUBSTITUTE(SUBSTITUTE(SUBSTITUTE(SUBSTITUTE(SUBSTITUTE(SUBSTITUTE(LOWER(R479),"œ","oe"),"æ","ae"),"à","a"),"â","a"),"ä","a"),"á","a"),"ã","a"),"å","a"),"ç","c"))</f>
        <v/>
      </c>
      <c r="O479" s="72" t="str">
        <f t="shared" si="93"/>
        <v/>
      </c>
      <c r="P479" s="72" t="str">
        <f t="shared" si="94"/>
        <v/>
      </c>
      <c r="Q479" s="57"/>
      <c r="R479" s="58" t="str">
        <f t="shared" si="95"/>
        <v/>
      </c>
      <c r="S479" s="59" t="s">
        <v>69</v>
      </c>
      <c r="T479" s="60"/>
      <c r="AC479" s="5">
        <v>1</v>
      </c>
    </row>
    <row r="480" spans="2:29" ht="21" customHeight="1" x14ac:dyDescent="0.25">
      <c r="B480" s="8"/>
      <c r="C480" s="54">
        <v>452</v>
      </c>
      <c r="D480" s="55" t="str">
        <f t="shared" si="90"/>
        <v/>
      </c>
      <c r="E480" s="61"/>
      <c r="F480" s="71" t="str" cm="1">
        <f t="array" ref="F480">IF(M480="","",IFERROR(_xlfn.TEXTJOIN(" • ",TRUE,_xlfn.UNIQUE(_xlfn._xlws.FILTER("⚠ "&amp;$T$30:$T$490,($R$30:$R$490&lt;&gt;"")*ISNUMBER(SEARCH(" "&amp;$R$30:$R$490&amp;" "," "&amp;M480&amp;" "))))),""))</f>
        <v/>
      </c>
      <c r="G480" s="72" t="str">
        <f t="shared" si="96"/>
        <v/>
      </c>
      <c r="H480" s="72" t="str">
        <f t="shared" si="97"/>
        <v/>
      </c>
      <c r="I480" s="72" t="str">
        <f t="shared" si="98"/>
        <v/>
      </c>
      <c r="J480" s="72" t="str">
        <f t="shared" si="91"/>
        <v/>
      </c>
      <c r="K480" s="72" t="str">
        <f t="shared" si="92"/>
        <v/>
      </c>
      <c r="L480" s="72" t="str">
        <f t="shared" si="99"/>
        <v/>
      </c>
      <c r="M480" s="72" t="str">
        <f t="shared" si="100"/>
        <v/>
      </c>
      <c r="N480" s="72" t="str">
        <f t="shared" si="101"/>
        <v/>
      </c>
      <c r="O480" s="72" t="str">
        <f t="shared" si="93"/>
        <v/>
      </c>
      <c r="P480" s="72" t="str">
        <f t="shared" si="94"/>
        <v/>
      </c>
      <c r="Q480" s="57"/>
      <c r="R480" s="58" t="str">
        <f t="shared" si="95"/>
        <v/>
      </c>
      <c r="S480" s="59" t="s">
        <v>69</v>
      </c>
      <c r="T480" s="60"/>
      <c r="AC480" s="5">
        <v>1</v>
      </c>
    </row>
    <row r="481" spans="2:29" ht="21" customHeight="1" x14ac:dyDescent="0.25">
      <c r="B481" s="8"/>
      <c r="C481" s="54">
        <v>453</v>
      </c>
      <c r="D481" s="55" t="str">
        <f t="shared" si="90"/>
        <v/>
      </c>
      <c r="E481" s="61"/>
      <c r="F481" s="71" t="str" cm="1">
        <f t="array" ref="F481">IF(M481="","",IFERROR(_xlfn.TEXTJOIN(" • ",TRUE,_xlfn.UNIQUE(_xlfn._xlws.FILTER("⚠ "&amp;$T$30:$T$490,($R$30:$R$490&lt;&gt;"")*ISNUMBER(SEARCH(" "&amp;$R$30:$R$490&amp;" "," "&amp;M481&amp;" "))))),""))</f>
        <v/>
      </c>
      <c r="G481" s="72" t="str">
        <f t="shared" si="96"/>
        <v/>
      </c>
      <c r="H481" s="72" t="str">
        <f t="shared" si="97"/>
        <v/>
      </c>
      <c r="I481" s="72" t="str">
        <f t="shared" si="98"/>
        <v/>
      </c>
      <c r="J481" s="72" t="str">
        <f t="shared" si="91"/>
        <v/>
      </c>
      <c r="K481" s="72" t="str">
        <f t="shared" si="92"/>
        <v/>
      </c>
      <c r="L481" s="72" t="str">
        <f t="shared" si="99"/>
        <v/>
      </c>
      <c r="M481" s="72" t="str">
        <f t="shared" si="100"/>
        <v/>
      </c>
      <c r="N481" s="72" t="str">
        <f t="shared" si="101"/>
        <v/>
      </c>
      <c r="O481" s="72" t="str">
        <f t="shared" si="93"/>
        <v/>
      </c>
      <c r="P481" s="72" t="str">
        <f t="shared" si="94"/>
        <v/>
      </c>
      <c r="Q481" s="57"/>
      <c r="R481" s="58" t="str">
        <f t="shared" si="95"/>
        <v/>
      </c>
      <c r="S481" s="59" t="s">
        <v>69</v>
      </c>
      <c r="T481" s="60"/>
      <c r="AC481" s="5">
        <v>1</v>
      </c>
    </row>
    <row r="482" spans="2:29" ht="21" customHeight="1" x14ac:dyDescent="0.25">
      <c r="B482" s="8"/>
      <c r="C482" s="54">
        <v>454</v>
      </c>
      <c r="D482" s="55" t="str">
        <f t="shared" si="90"/>
        <v/>
      </c>
      <c r="E482" s="61"/>
      <c r="F482" s="71" t="str" cm="1">
        <f t="array" ref="F482">IF(M482="","",IFERROR(_xlfn.TEXTJOIN(" • ",TRUE,_xlfn.UNIQUE(_xlfn._xlws.FILTER("⚠ "&amp;$T$30:$T$490,($R$30:$R$490&lt;&gt;"")*ISNUMBER(SEARCH(" "&amp;$R$30:$R$490&amp;" "," "&amp;M482&amp;" "))))),""))</f>
        <v/>
      </c>
      <c r="G482" s="72" t="str">
        <f t="shared" si="96"/>
        <v/>
      </c>
      <c r="H482" s="72" t="str">
        <f t="shared" si="97"/>
        <v/>
      </c>
      <c r="I482" s="72" t="str">
        <f t="shared" si="98"/>
        <v/>
      </c>
      <c r="J482" s="72" t="str">
        <f t="shared" si="91"/>
        <v/>
      </c>
      <c r="K482" s="72" t="str">
        <f t="shared" si="92"/>
        <v/>
      </c>
      <c r="L482" s="72" t="str">
        <f t="shared" si="99"/>
        <v/>
      </c>
      <c r="M482" s="72" t="str">
        <f t="shared" si="100"/>
        <v/>
      </c>
      <c r="N482" s="72" t="str">
        <f t="shared" si="101"/>
        <v/>
      </c>
      <c r="O482" s="72" t="str">
        <f t="shared" si="93"/>
        <v/>
      </c>
      <c r="P482" s="72" t="str">
        <f t="shared" si="94"/>
        <v/>
      </c>
      <c r="Q482" s="57"/>
      <c r="R482" s="58" t="str">
        <f t="shared" si="95"/>
        <v/>
      </c>
      <c r="S482" s="59" t="s">
        <v>69</v>
      </c>
      <c r="T482" s="60"/>
      <c r="AC482" s="5">
        <v>1</v>
      </c>
    </row>
    <row r="483" spans="2:29" ht="21" customHeight="1" x14ac:dyDescent="0.25">
      <c r="B483" s="8"/>
      <c r="C483" s="54">
        <v>455</v>
      </c>
      <c r="D483" s="55" t="str">
        <f t="shared" si="90"/>
        <v/>
      </c>
      <c r="E483" s="61"/>
      <c r="F483" s="71" t="str" cm="1">
        <f t="array" ref="F483">IF(M483="","",IFERROR(_xlfn.TEXTJOIN(" • ",TRUE,_xlfn.UNIQUE(_xlfn._xlws.FILTER("⚠ "&amp;$T$30:$T$490,($R$30:$R$490&lt;&gt;"")*ISNUMBER(SEARCH(" "&amp;$R$30:$R$490&amp;" "," "&amp;M483&amp;" "))))),""))</f>
        <v/>
      </c>
      <c r="G483" s="72" t="str">
        <f t="shared" si="96"/>
        <v/>
      </c>
      <c r="H483" s="72" t="str">
        <f t="shared" si="97"/>
        <v/>
      </c>
      <c r="I483" s="72" t="str">
        <f t="shared" si="98"/>
        <v/>
      </c>
      <c r="J483" s="72" t="str">
        <f t="shared" si="91"/>
        <v/>
      </c>
      <c r="K483" s="72" t="str">
        <f t="shared" si="92"/>
        <v/>
      </c>
      <c r="L483" s="72" t="str">
        <f t="shared" si="99"/>
        <v/>
      </c>
      <c r="M483" s="72" t="str">
        <f t="shared" si="100"/>
        <v/>
      </c>
      <c r="N483" s="72" t="str">
        <f t="shared" si="101"/>
        <v/>
      </c>
      <c r="O483" s="72" t="str">
        <f t="shared" si="93"/>
        <v/>
      </c>
      <c r="P483" s="72" t="str">
        <f t="shared" si="94"/>
        <v/>
      </c>
      <c r="Q483" s="57"/>
      <c r="R483" s="58" t="str">
        <f t="shared" si="95"/>
        <v/>
      </c>
      <c r="S483" s="59" t="s">
        <v>69</v>
      </c>
      <c r="T483" s="60"/>
      <c r="AC483" s="5">
        <v>1</v>
      </c>
    </row>
    <row r="484" spans="2:29" ht="21" customHeight="1" x14ac:dyDescent="0.25">
      <c r="B484" s="8"/>
      <c r="C484" s="54">
        <v>456</v>
      </c>
      <c r="D484" s="55" t="str">
        <f t="shared" si="90"/>
        <v/>
      </c>
      <c r="E484" s="61"/>
      <c r="F484" s="71" t="str" cm="1">
        <f t="array" ref="F484">IF(M484="","",IFERROR(_xlfn.TEXTJOIN(" • ",TRUE,_xlfn.UNIQUE(_xlfn._xlws.FILTER("⚠ "&amp;$T$30:$T$490,($R$30:$R$490&lt;&gt;"")*ISNUMBER(SEARCH(" "&amp;$R$30:$R$490&amp;" "," "&amp;M484&amp;" "))))),""))</f>
        <v/>
      </c>
      <c r="G484" s="72" t="str">
        <f t="shared" si="96"/>
        <v/>
      </c>
      <c r="H484" s="72" t="str">
        <f t="shared" si="97"/>
        <v/>
      </c>
      <c r="I484" s="72" t="str">
        <f t="shared" si="98"/>
        <v/>
      </c>
      <c r="J484" s="72" t="str">
        <f t="shared" si="91"/>
        <v/>
      </c>
      <c r="K484" s="72" t="str">
        <f t="shared" si="92"/>
        <v/>
      </c>
      <c r="L484" s="72" t="str">
        <f t="shared" si="99"/>
        <v/>
      </c>
      <c r="M484" s="72" t="str">
        <f t="shared" si="100"/>
        <v/>
      </c>
      <c r="N484" s="72" t="str">
        <f t="shared" si="101"/>
        <v/>
      </c>
      <c r="O484" s="72" t="str">
        <f t="shared" si="93"/>
        <v/>
      </c>
      <c r="P484" s="72" t="str">
        <f t="shared" si="94"/>
        <v/>
      </c>
      <c r="Q484" s="57"/>
      <c r="R484" s="58" t="str">
        <f t="shared" si="95"/>
        <v/>
      </c>
      <c r="S484" s="59" t="s">
        <v>69</v>
      </c>
      <c r="T484" s="60"/>
      <c r="AC484" s="5">
        <v>1</v>
      </c>
    </row>
    <row r="485" spans="2:29" ht="21" customHeight="1" x14ac:dyDescent="0.25">
      <c r="B485" s="8"/>
      <c r="C485" s="54">
        <v>457</v>
      </c>
      <c r="D485" s="55" t="str">
        <f t="shared" si="90"/>
        <v/>
      </c>
      <c r="E485" s="61"/>
      <c r="F485" s="71" t="str" cm="1">
        <f t="array" ref="F485">IF(M485="","",IFERROR(_xlfn.TEXTJOIN(" • ",TRUE,_xlfn.UNIQUE(_xlfn._xlws.FILTER("⚠ "&amp;$T$30:$T$490,($R$30:$R$490&lt;&gt;"")*ISNUMBER(SEARCH(" "&amp;$R$30:$R$490&amp;" "," "&amp;M485&amp;" "))))),""))</f>
        <v/>
      </c>
      <c r="G485" s="72" t="str">
        <f t="shared" si="96"/>
        <v/>
      </c>
      <c r="H485" s="72" t="str">
        <f t="shared" si="97"/>
        <v/>
      </c>
      <c r="I485" s="72" t="str">
        <f t="shared" si="98"/>
        <v/>
      </c>
      <c r="J485" s="72" t="str">
        <f t="shared" si="91"/>
        <v/>
      </c>
      <c r="K485" s="72" t="str">
        <f t="shared" si="92"/>
        <v/>
      </c>
      <c r="L485" s="72" t="str">
        <f t="shared" si="99"/>
        <v/>
      </c>
      <c r="M485" s="72" t="str">
        <f t="shared" si="100"/>
        <v/>
      </c>
      <c r="N485" s="72" t="str">
        <f t="shared" si="101"/>
        <v/>
      </c>
      <c r="O485" s="72" t="str">
        <f t="shared" si="93"/>
        <v/>
      </c>
      <c r="P485" s="72" t="str">
        <f t="shared" si="94"/>
        <v/>
      </c>
      <c r="Q485" s="57"/>
      <c r="R485" s="58" t="str">
        <f t="shared" si="95"/>
        <v/>
      </c>
      <c r="S485" s="59" t="s">
        <v>69</v>
      </c>
      <c r="T485" s="60"/>
      <c r="AC485" s="5">
        <v>1</v>
      </c>
    </row>
    <row r="486" spans="2:29" ht="21" customHeight="1" x14ac:dyDescent="0.25">
      <c r="B486" s="8"/>
      <c r="C486" s="54">
        <v>458</v>
      </c>
      <c r="D486" s="55" t="str">
        <f t="shared" ref="D486:D489" si="102">IF(E486="","",IF(F486="",E486,E486&amp;" *"))</f>
        <v/>
      </c>
      <c r="E486" s="61"/>
      <c r="F486" s="71" t="str" cm="1">
        <f t="array" ref="F486">IF(M486="","",IFERROR(_xlfn.TEXTJOIN(" • ",TRUE,_xlfn.UNIQUE(_xlfn._xlws.FILTER("⚠ "&amp;$T$30:$T$490,($R$30:$R$490&lt;&gt;"")*ISNUMBER(SEARCH(" "&amp;$R$30:$R$490&amp;" "," "&amp;M486&amp;" "))))),""))</f>
        <v/>
      </c>
      <c r="G486" s="72" t="str">
        <f t="shared" si="96"/>
        <v/>
      </c>
      <c r="H486" s="72" t="str">
        <f t="shared" si="97"/>
        <v/>
      </c>
      <c r="I486" s="72" t="str">
        <f t="shared" si="98"/>
        <v/>
      </c>
      <c r="J486" s="72" t="str">
        <f t="shared" si="91"/>
        <v/>
      </c>
      <c r="K486" s="72" t="str">
        <f t="shared" si="92"/>
        <v/>
      </c>
      <c r="L486" s="72" t="str">
        <f t="shared" si="99"/>
        <v/>
      </c>
      <c r="M486" s="72" t="str">
        <f t="shared" si="100"/>
        <v/>
      </c>
      <c r="N486" s="72" t="str">
        <f t="shared" si="101"/>
        <v/>
      </c>
      <c r="O486" s="72" t="str">
        <f t="shared" si="93"/>
        <v/>
      </c>
      <c r="P486" s="72" t="str">
        <f t="shared" si="94"/>
        <v/>
      </c>
      <c r="Q486" s="57"/>
      <c r="R486" s="58" t="str">
        <f t="shared" si="95"/>
        <v/>
      </c>
      <c r="S486" s="59" t="s">
        <v>69</v>
      </c>
      <c r="T486" s="60"/>
      <c r="AC486" s="5">
        <v>1</v>
      </c>
    </row>
    <row r="487" spans="2:29" ht="21" customHeight="1" x14ac:dyDescent="0.25">
      <c r="B487" s="8"/>
      <c r="C487" s="54">
        <v>459</v>
      </c>
      <c r="D487" s="55" t="str">
        <f t="shared" si="102"/>
        <v/>
      </c>
      <c r="E487" s="61"/>
      <c r="F487" s="71" t="str" cm="1">
        <f t="array" ref="F487">IF(M487="","",IFERROR(_xlfn.TEXTJOIN(" • ",TRUE,_xlfn.UNIQUE(_xlfn._xlws.FILTER("⚠ "&amp;$T$30:$T$490,($R$30:$R$490&lt;&gt;"")*ISNUMBER(SEARCH(" "&amp;$R$30:$R$490&amp;" "," "&amp;M487&amp;" "))))),""))</f>
        <v/>
      </c>
      <c r="G487" s="72" t="str">
        <f t="shared" si="96"/>
        <v/>
      </c>
      <c r="H487" s="72" t="str">
        <f t="shared" si="97"/>
        <v/>
      </c>
      <c r="I487" s="72" t="str">
        <f t="shared" si="98"/>
        <v/>
      </c>
      <c r="J487" s="72" t="str">
        <f t="shared" si="91"/>
        <v/>
      </c>
      <c r="K487" s="72" t="str">
        <f t="shared" si="92"/>
        <v/>
      </c>
      <c r="L487" s="72" t="str">
        <f t="shared" si="99"/>
        <v/>
      </c>
      <c r="M487" s="72" t="str">
        <f t="shared" si="100"/>
        <v/>
      </c>
      <c r="N487" s="72" t="str">
        <f t="shared" si="101"/>
        <v/>
      </c>
      <c r="O487" s="72" t="str">
        <f t="shared" si="93"/>
        <v/>
      </c>
      <c r="P487" s="72" t="str">
        <f t="shared" si="94"/>
        <v/>
      </c>
      <c r="Q487" s="57"/>
      <c r="R487" s="58" t="str">
        <f t="shared" si="95"/>
        <v/>
      </c>
      <c r="S487" s="59" t="s">
        <v>69</v>
      </c>
      <c r="T487" s="60"/>
      <c r="AC487" s="5">
        <v>1</v>
      </c>
    </row>
    <row r="488" spans="2:29" ht="21" customHeight="1" x14ac:dyDescent="0.25">
      <c r="B488" s="8"/>
      <c r="C488" s="54">
        <v>460</v>
      </c>
      <c r="D488" s="55" t="str">
        <f t="shared" si="102"/>
        <v/>
      </c>
      <c r="E488" s="61"/>
      <c r="F488" s="71" t="str" cm="1">
        <f t="array" ref="F488">IF(M488="","",IFERROR(_xlfn.TEXTJOIN(" • ",TRUE,_xlfn.UNIQUE(_xlfn._xlws.FILTER("⚠ "&amp;$T$30:$T$490,($R$30:$R$490&lt;&gt;"")*ISNUMBER(SEARCH(" "&amp;$R$30:$R$490&amp;" "," "&amp;M488&amp;" "))))),""))</f>
        <v/>
      </c>
      <c r="G488" s="72" t="str">
        <f t="shared" si="96"/>
        <v/>
      </c>
      <c r="H488" s="72" t="str">
        <f t="shared" si="97"/>
        <v/>
      </c>
      <c r="I488" s="72" t="str">
        <f t="shared" si="98"/>
        <v/>
      </c>
      <c r="J488" s="72" t="str">
        <f t="shared" si="91"/>
        <v/>
      </c>
      <c r="K488" s="72" t="str">
        <f t="shared" si="92"/>
        <v/>
      </c>
      <c r="L488" s="72" t="str">
        <f t="shared" si="99"/>
        <v/>
      </c>
      <c r="M488" s="72" t="str">
        <f t="shared" si="100"/>
        <v/>
      </c>
      <c r="N488" s="72" t="str">
        <f t="shared" si="101"/>
        <v/>
      </c>
      <c r="O488" s="72" t="str">
        <f t="shared" si="93"/>
        <v/>
      </c>
      <c r="P488" s="72" t="str">
        <f t="shared" si="94"/>
        <v/>
      </c>
      <c r="Q488" s="57"/>
      <c r="R488" s="58" t="str">
        <f t="shared" si="95"/>
        <v/>
      </c>
      <c r="S488" s="59" t="s">
        <v>69</v>
      </c>
      <c r="T488" s="60"/>
      <c r="AC488" s="5">
        <v>1</v>
      </c>
    </row>
    <row r="489" spans="2:29" ht="21" customHeight="1" thickBot="1" x14ac:dyDescent="0.3">
      <c r="B489" s="8"/>
      <c r="C489" s="102">
        <v>461</v>
      </c>
      <c r="D489" s="55" t="str">
        <f t="shared" si="102"/>
        <v/>
      </c>
      <c r="E489" s="61"/>
      <c r="F489" s="103" t="str" cm="1">
        <f t="array" ref="F489">IF(M489="","",IFERROR(_xlfn.TEXTJOIN(" • ",TRUE,_xlfn.UNIQUE(_xlfn._xlws.FILTER("⚠ "&amp;$T$30:$T$490,($R$30:$R$490&lt;&gt;"")*ISNUMBER(SEARCH(" "&amp;$R$30:$R$490&amp;" "," "&amp;M489&amp;" "))))),""))</f>
        <v/>
      </c>
      <c r="G489" s="72" t="str">
        <f t="shared" si="96"/>
        <v/>
      </c>
      <c r="H489" s="72" t="str">
        <f t="shared" si="97"/>
        <v/>
      </c>
      <c r="I489" s="72" t="str">
        <f t="shared" si="98"/>
        <v/>
      </c>
      <c r="J489" s="72" t="str">
        <f t="shared" si="91"/>
        <v/>
      </c>
      <c r="K489" s="72" t="str">
        <f t="shared" si="92"/>
        <v/>
      </c>
      <c r="L489" s="72" t="str">
        <f t="shared" si="99"/>
        <v/>
      </c>
      <c r="M489" s="72" t="str">
        <f t="shared" si="100"/>
        <v/>
      </c>
      <c r="N489" s="72" t="str">
        <f t="shared" si="101"/>
        <v/>
      </c>
      <c r="O489" s="72" t="str">
        <f t="shared" si="93"/>
        <v/>
      </c>
      <c r="P489" s="72" t="str">
        <f t="shared" si="94"/>
        <v/>
      </c>
      <c r="Q489" s="104"/>
      <c r="R489" s="58" t="str">
        <f t="shared" si="95"/>
        <v/>
      </c>
      <c r="S489" s="59" t="s">
        <v>69</v>
      </c>
      <c r="T489" s="105"/>
      <c r="AC489" s="5">
        <v>1</v>
      </c>
    </row>
    <row r="490" spans="2:29" ht="21" customHeight="1" x14ac:dyDescent="0.25">
      <c r="B490" s="8"/>
      <c r="C490" s="547" t="s">
        <v>269</v>
      </c>
      <c r="D490" s="548"/>
      <c r="E490" s="548"/>
      <c r="F490" s="548"/>
      <c r="G490" s="548"/>
      <c r="H490" s="548"/>
      <c r="I490" s="548"/>
      <c r="J490" s="548"/>
      <c r="K490" s="548"/>
      <c r="L490" s="548"/>
      <c r="M490" s="548"/>
      <c r="N490" s="548"/>
      <c r="O490" s="548"/>
      <c r="P490" s="548"/>
      <c r="Q490" s="548"/>
      <c r="R490" s="548"/>
      <c r="S490" s="548"/>
      <c r="T490" s="549"/>
      <c r="AC490" s="5">
        <v>1</v>
      </c>
    </row>
    <row r="491" spans="2:29" ht="21" customHeight="1" thickBot="1" x14ac:dyDescent="0.3">
      <c r="B491" s="8"/>
      <c r="C491" s="550"/>
      <c r="D491" s="551"/>
      <c r="E491" s="551"/>
      <c r="F491" s="551"/>
      <c r="G491" s="551"/>
      <c r="H491" s="551"/>
      <c r="I491" s="551"/>
      <c r="J491" s="551"/>
      <c r="K491" s="551"/>
      <c r="L491" s="551"/>
      <c r="M491" s="551"/>
      <c r="N491" s="551"/>
      <c r="O491" s="551"/>
      <c r="P491" s="551"/>
      <c r="Q491" s="551"/>
      <c r="R491" s="551"/>
      <c r="S491" s="551"/>
      <c r="T491" s="552"/>
      <c r="AC491" s="5">
        <v>1</v>
      </c>
    </row>
    <row r="492" spans="2:29" ht="21" customHeight="1" x14ac:dyDescent="0.25">
      <c r="B492" s="8"/>
      <c r="AC492" s="5">
        <v>1</v>
      </c>
    </row>
    <row r="493" spans="2:29" ht="21" customHeight="1" x14ac:dyDescent="0.25">
      <c r="AC493" s="5">
        <v>1</v>
      </c>
    </row>
    <row r="494" spans="2:29" ht="21" customHeight="1" x14ac:dyDescent="0.25">
      <c r="AC494" s="5">
        <v>1</v>
      </c>
    </row>
    <row r="495" spans="2:29" ht="21" customHeight="1" x14ac:dyDescent="0.25">
      <c r="AC495" s="5">
        <v>1</v>
      </c>
    </row>
    <row r="496" spans="2:29" ht="21" customHeight="1" x14ac:dyDescent="0.25">
      <c r="AC496" s="5">
        <v>1</v>
      </c>
    </row>
    <row r="497" spans="29:29" ht="21" customHeight="1" x14ac:dyDescent="0.25">
      <c r="AC497" s="5">
        <v>1</v>
      </c>
    </row>
    <row r="498" spans="29:29" ht="21" customHeight="1" x14ac:dyDescent="0.25">
      <c r="AC498" s="5">
        <v>1</v>
      </c>
    </row>
    <row r="499" spans="29:29" ht="21" customHeight="1" x14ac:dyDescent="0.25">
      <c r="AC499" s="5">
        <v>1</v>
      </c>
    </row>
    <row r="500" spans="29:29" ht="21" customHeight="1" x14ac:dyDescent="0.25">
      <c r="AC500" s="5">
        <v>1</v>
      </c>
    </row>
    <row r="501" spans="29:29" ht="21" customHeight="1" x14ac:dyDescent="0.25">
      <c r="AC501" s="5">
        <v>1</v>
      </c>
    </row>
    <row r="502" spans="29:29" ht="21" customHeight="1" x14ac:dyDescent="0.25">
      <c r="AC502" s="5">
        <v>1</v>
      </c>
    </row>
    <row r="503" spans="29:29" ht="21" customHeight="1" x14ac:dyDescent="0.25">
      <c r="AC503" s="5">
        <v>1</v>
      </c>
    </row>
    <row r="504" spans="29:29" ht="21" customHeight="1" x14ac:dyDescent="0.25">
      <c r="AC504" s="5">
        <v>1</v>
      </c>
    </row>
    <row r="505" spans="29:29" ht="21" customHeight="1" x14ac:dyDescent="0.25">
      <c r="AC505" s="5">
        <v>1</v>
      </c>
    </row>
    <row r="506" spans="29:29" ht="21" customHeight="1" x14ac:dyDescent="0.25">
      <c r="AC506" s="5">
        <v>1</v>
      </c>
    </row>
    <row r="507" spans="29:29" ht="21" customHeight="1" x14ac:dyDescent="0.25">
      <c r="AC507" s="5">
        <v>1</v>
      </c>
    </row>
    <row r="508" spans="29:29" ht="21" customHeight="1" x14ac:dyDescent="0.25">
      <c r="AC508" s="5">
        <v>1</v>
      </c>
    </row>
    <row r="509" spans="29:29" ht="21" customHeight="1" x14ac:dyDescent="0.25">
      <c r="AC509" s="5">
        <v>1</v>
      </c>
    </row>
    <row r="510" spans="29:29" ht="21" customHeight="1" x14ac:dyDescent="0.25">
      <c r="AC510" s="5">
        <v>1</v>
      </c>
    </row>
    <row r="511" spans="29:29" ht="21" customHeight="1" x14ac:dyDescent="0.25">
      <c r="AC511" s="5">
        <v>1</v>
      </c>
    </row>
    <row r="512" spans="29:29" ht="21" customHeight="1" x14ac:dyDescent="0.25">
      <c r="AC512" s="5">
        <v>1</v>
      </c>
    </row>
    <row r="513" spans="29:29" ht="21" customHeight="1" x14ac:dyDescent="0.25">
      <c r="AC513" s="5">
        <v>1</v>
      </c>
    </row>
    <row r="514" spans="29:29" ht="21" customHeight="1" x14ac:dyDescent="0.25">
      <c r="AC514" s="5">
        <v>1</v>
      </c>
    </row>
    <row r="515" spans="29:29" ht="21" customHeight="1" x14ac:dyDescent="0.25">
      <c r="AC515" s="5">
        <v>1</v>
      </c>
    </row>
    <row r="516" spans="29:29" ht="21" customHeight="1" x14ac:dyDescent="0.25">
      <c r="AC516" s="5">
        <v>1</v>
      </c>
    </row>
    <row r="517" spans="29:29" ht="21" customHeight="1" x14ac:dyDescent="0.25">
      <c r="AC517" s="5">
        <v>1</v>
      </c>
    </row>
    <row r="518" spans="29:29" ht="21" customHeight="1" x14ac:dyDescent="0.25">
      <c r="AC518" s="5">
        <v>1</v>
      </c>
    </row>
    <row r="519" spans="29:29" ht="21" customHeight="1" x14ac:dyDescent="0.25">
      <c r="AC519" s="5">
        <v>1</v>
      </c>
    </row>
    <row r="520" spans="29:29" ht="21" customHeight="1" x14ac:dyDescent="0.25">
      <c r="AC520" s="5">
        <v>1</v>
      </c>
    </row>
    <row r="521" spans="29:29" ht="21" customHeight="1" x14ac:dyDescent="0.25">
      <c r="AC521" s="5">
        <v>1</v>
      </c>
    </row>
    <row r="522" spans="29:29" ht="21" customHeight="1" x14ac:dyDescent="0.25">
      <c r="AC522" s="5">
        <v>1</v>
      </c>
    </row>
    <row r="523" spans="29:29" ht="21" customHeight="1" x14ac:dyDescent="0.25">
      <c r="AC523" s="5">
        <v>1</v>
      </c>
    </row>
    <row r="524" spans="29:29" ht="21" customHeight="1" x14ac:dyDescent="0.25">
      <c r="AC524" s="5">
        <v>1</v>
      </c>
    </row>
    <row r="525" spans="29:29" ht="21" customHeight="1" x14ac:dyDescent="0.25">
      <c r="AC525" s="5">
        <v>1</v>
      </c>
    </row>
    <row r="526" spans="29:29" ht="21" customHeight="1" x14ac:dyDescent="0.25">
      <c r="AC526" s="5">
        <v>1</v>
      </c>
    </row>
    <row r="527" spans="29:29" ht="21" customHeight="1" x14ac:dyDescent="0.25">
      <c r="AC527" s="5">
        <v>1</v>
      </c>
    </row>
    <row r="528" spans="29:29" ht="21" customHeight="1" x14ac:dyDescent="0.25">
      <c r="AC528" s="5">
        <v>1</v>
      </c>
    </row>
    <row r="529" spans="29:29" ht="21" customHeight="1" x14ac:dyDescent="0.25">
      <c r="AC529" s="5">
        <v>1</v>
      </c>
    </row>
    <row r="530" spans="29:29" ht="21" customHeight="1" x14ac:dyDescent="0.25">
      <c r="AC530" s="5">
        <v>1</v>
      </c>
    </row>
    <row r="531" spans="29:29" ht="21" customHeight="1" x14ac:dyDescent="0.25">
      <c r="AC531" s="5">
        <v>1</v>
      </c>
    </row>
    <row r="532" spans="29:29" ht="21" customHeight="1" x14ac:dyDescent="0.25">
      <c r="AC532" s="5">
        <v>1</v>
      </c>
    </row>
    <row r="533" spans="29:29" ht="21" customHeight="1" x14ac:dyDescent="0.25">
      <c r="AC533" s="5">
        <v>1</v>
      </c>
    </row>
    <row r="534" spans="29:29" ht="21" customHeight="1" x14ac:dyDescent="0.25">
      <c r="AC534" s="5">
        <v>1</v>
      </c>
    </row>
    <row r="535" spans="29:29" ht="21" customHeight="1" x14ac:dyDescent="0.25">
      <c r="AC535" s="5">
        <v>1</v>
      </c>
    </row>
    <row r="536" spans="29:29" ht="21" customHeight="1" x14ac:dyDescent="0.25">
      <c r="AC536" s="5">
        <v>1</v>
      </c>
    </row>
    <row r="537" spans="29:29" ht="21" customHeight="1" x14ac:dyDescent="0.25">
      <c r="AC537" s="5">
        <v>1</v>
      </c>
    </row>
    <row r="538" spans="29:29" ht="21" customHeight="1" x14ac:dyDescent="0.25">
      <c r="AC538" s="5">
        <v>1</v>
      </c>
    </row>
    <row r="539" spans="29:29" ht="21" customHeight="1" x14ac:dyDescent="0.25">
      <c r="AC539" s="5">
        <v>1</v>
      </c>
    </row>
    <row r="540" spans="29:29" ht="21" customHeight="1" x14ac:dyDescent="0.25">
      <c r="AC540" s="5">
        <v>1</v>
      </c>
    </row>
    <row r="541" spans="29:29" ht="21" customHeight="1" x14ac:dyDescent="0.25">
      <c r="AC541" s="5">
        <v>1</v>
      </c>
    </row>
    <row r="542" spans="29:29" ht="21" customHeight="1" x14ac:dyDescent="0.25">
      <c r="AC542" s="5">
        <v>1</v>
      </c>
    </row>
    <row r="543" spans="29:29" ht="21" customHeight="1" x14ac:dyDescent="0.25">
      <c r="AC543" s="5">
        <v>1</v>
      </c>
    </row>
    <row r="544" spans="29:29" ht="21" customHeight="1" x14ac:dyDescent="0.25">
      <c r="AC544" s="5">
        <v>1</v>
      </c>
    </row>
    <row r="545" spans="29:29" ht="21" customHeight="1" x14ac:dyDescent="0.25">
      <c r="AC545" s="5">
        <v>1</v>
      </c>
    </row>
    <row r="546" spans="29:29" ht="21" customHeight="1" x14ac:dyDescent="0.25">
      <c r="AC546" s="5">
        <v>1</v>
      </c>
    </row>
    <row r="547" spans="29:29" ht="21" customHeight="1" x14ac:dyDescent="0.25">
      <c r="AC547" s="5">
        <v>1</v>
      </c>
    </row>
    <row r="548" spans="29:29" ht="21" customHeight="1" x14ac:dyDescent="0.25">
      <c r="AC548" s="5">
        <v>1</v>
      </c>
    </row>
    <row r="549" spans="29:29" ht="21" customHeight="1" x14ac:dyDescent="0.25">
      <c r="AC549" s="5">
        <v>1</v>
      </c>
    </row>
    <row r="550" spans="29:29" ht="21" customHeight="1" x14ac:dyDescent="0.25">
      <c r="AC550" s="5">
        <v>1</v>
      </c>
    </row>
    <row r="551" spans="29:29" ht="21" customHeight="1" x14ac:dyDescent="0.25">
      <c r="AC551" s="5">
        <v>1</v>
      </c>
    </row>
    <row r="552" spans="29:29" ht="21" customHeight="1" x14ac:dyDescent="0.25">
      <c r="AC552" s="5">
        <v>1</v>
      </c>
    </row>
    <row r="553" spans="29:29" ht="21" customHeight="1" x14ac:dyDescent="0.25">
      <c r="AC553" s="5">
        <v>1</v>
      </c>
    </row>
    <row r="554" spans="29:29" ht="21" customHeight="1" x14ac:dyDescent="0.25">
      <c r="AC554" s="5">
        <v>1</v>
      </c>
    </row>
    <row r="555" spans="29:29" ht="21" customHeight="1" x14ac:dyDescent="0.25">
      <c r="AC555" s="5">
        <v>1</v>
      </c>
    </row>
    <row r="556" spans="29:29" ht="21" customHeight="1" x14ac:dyDescent="0.25">
      <c r="AC556" s="5">
        <v>1</v>
      </c>
    </row>
    <row r="557" spans="29:29" ht="21" customHeight="1" x14ac:dyDescent="0.25">
      <c r="AC557" s="5">
        <v>1</v>
      </c>
    </row>
    <row r="558" spans="29:29" ht="21" customHeight="1" x14ac:dyDescent="0.25">
      <c r="AC558" s="5">
        <v>1</v>
      </c>
    </row>
    <row r="559" spans="29:29" ht="21" customHeight="1" x14ac:dyDescent="0.25">
      <c r="AC559" s="5">
        <v>1</v>
      </c>
    </row>
    <row r="560" spans="29:29" ht="21" customHeight="1" x14ac:dyDescent="0.25">
      <c r="AC560" s="5">
        <v>1</v>
      </c>
    </row>
    <row r="561" spans="29:29" ht="21" customHeight="1" x14ac:dyDescent="0.25">
      <c r="AC561" s="5">
        <v>1</v>
      </c>
    </row>
    <row r="562" spans="29:29" ht="21" customHeight="1" x14ac:dyDescent="0.25">
      <c r="AC562" s="5">
        <v>1</v>
      </c>
    </row>
    <row r="563" spans="29:29" ht="21" customHeight="1" x14ac:dyDescent="0.25">
      <c r="AC563" s="5">
        <v>1</v>
      </c>
    </row>
    <row r="564" spans="29:29" ht="21" customHeight="1" x14ac:dyDescent="0.25">
      <c r="AC564" s="5">
        <v>1</v>
      </c>
    </row>
    <row r="565" spans="29:29" ht="21" customHeight="1" x14ac:dyDescent="0.25">
      <c r="AC565" s="5">
        <v>1</v>
      </c>
    </row>
    <row r="566" spans="29:29" ht="21" customHeight="1" x14ac:dyDescent="0.25">
      <c r="AC566" s="5">
        <v>1</v>
      </c>
    </row>
    <row r="567" spans="29:29" ht="21" customHeight="1" x14ac:dyDescent="0.25">
      <c r="AC567" s="5">
        <v>1</v>
      </c>
    </row>
    <row r="568" spans="29:29" ht="21" customHeight="1" x14ac:dyDescent="0.25">
      <c r="AC568" s="5">
        <v>1</v>
      </c>
    </row>
    <row r="569" spans="29:29" ht="21" customHeight="1" x14ac:dyDescent="0.25">
      <c r="AC569" s="5">
        <v>1</v>
      </c>
    </row>
    <row r="570" spans="29:29" ht="21" customHeight="1" x14ac:dyDescent="0.25">
      <c r="AC570" s="5">
        <v>1</v>
      </c>
    </row>
    <row r="571" spans="29:29" ht="21" customHeight="1" x14ac:dyDescent="0.25">
      <c r="AC571" s="5">
        <v>1</v>
      </c>
    </row>
    <row r="572" spans="29:29" ht="21" customHeight="1" x14ac:dyDescent="0.25">
      <c r="AC572" s="5">
        <v>1</v>
      </c>
    </row>
    <row r="573" spans="29:29" ht="21" customHeight="1" x14ac:dyDescent="0.25">
      <c r="AC573" s="5">
        <v>1</v>
      </c>
    </row>
    <row r="574" spans="29:29" ht="21" customHeight="1" x14ac:dyDescent="0.25">
      <c r="AC574" s="5">
        <v>1</v>
      </c>
    </row>
    <row r="575" spans="29:29" ht="21" customHeight="1" x14ac:dyDescent="0.25">
      <c r="AC575" s="5">
        <v>1</v>
      </c>
    </row>
    <row r="576" spans="29:29" ht="21" customHeight="1" x14ac:dyDescent="0.25">
      <c r="AC576" s="5">
        <v>1</v>
      </c>
    </row>
    <row r="577" spans="29:29" ht="21" customHeight="1" x14ac:dyDescent="0.25">
      <c r="AC577" s="5">
        <v>1</v>
      </c>
    </row>
    <row r="578" spans="29:29" ht="21" customHeight="1" x14ac:dyDescent="0.25">
      <c r="AC578" s="5">
        <v>1</v>
      </c>
    </row>
    <row r="579" spans="29:29" ht="21" customHeight="1" x14ac:dyDescent="0.25">
      <c r="AC579" s="5">
        <v>1</v>
      </c>
    </row>
    <row r="580" spans="29:29" ht="21" customHeight="1" x14ac:dyDescent="0.25">
      <c r="AC580" s="5">
        <v>1</v>
      </c>
    </row>
    <row r="581" spans="29:29" ht="21" customHeight="1" x14ac:dyDescent="0.25">
      <c r="AC581" s="5">
        <v>1</v>
      </c>
    </row>
    <row r="582" spans="29:29" ht="21" customHeight="1" x14ac:dyDescent="0.25">
      <c r="AC582" s="5">
        <v>1</v>
      </c>
    </row>
    <row r="583" spans="29:29" ht="21" customHeight="1" x14ac:dyDescent="0.25">
      <c r="AC583" s="5">
        <v>1</v>
      </c>
    </row>
    <row r="584" spans="29:29" ht="21" customHeight="1" x14ac:dyDescent="0.25">
      <c r="AC584" s="5">
        <v>1</v>
      </c>
    </row>
    <row r="585" spans="29:29" ht="21" customHeight="1" x14ac:dyDescent="0.25">
      <c r="AC585" s="5">
        <v>1</v>
      </c>
    </row>
    <row r="586" spans="29:29" ht="21" customHeight="1" x14ac:dyDescent="0.25">
      <c r="AC586" s="5">
        <v>1</v>
      </c>
    </row>
    <row r="587" spans="29:29" ht="21" customHeight="1" x14ac:dyDescent="0.25">
      <c r="AC587" s="5">
        <v>1</v>
      </c>
    </row>
    <row r="588" spans="29:29" ht="21" customHeight="1" x14ac:dyDescent="0.25">
      <c r="AC588" s="5">
        <v>1</v>
      </c>
    </row>
    <row r="589" spans="29:29" ht="21" customHeight="1" x14ac:dyDescent="0.25">
      <c r="AC589" s="5">
        <v>1</v>
      </c>
    </row>
    <row r="590" spans="29:29" ht="21" customHeight="1" x14ac:dyDescent="0.25">
      <c r="AC590" s="5">
        <v>1</v>
      </c>
    </row>
    <row r="591" spans="29:29" ht="21" customHeight="1" x14ac:dyDescent="0.25">
      <c r="AC591" s="5">
        <v>1</v>
      </c>
    </row>
    <row r="592" spans="29:29" ht="21" customHeight="1" x14ac:dyDescent="0.25">
      <c r="AC592" s="5">
        <v>1</v>
      </c>
    </row>
    <row r="593" spans="29:29" ht="21" customHeight="1" x14ac:dyDescent="0.25">
      <c r="AC593" s="5">
        <v>1</v>
      </c>
    </row>
    <row r="594" spans="29:29" ht="21" customHeight="1" x14ac:dyDescent="0.25">
      <c r="AC594" s="5">
        <v>1</v>
      </c>
    </row>
    <row r="595" spans="29:29" ht="21" customHeight="1" x14ac:dyDescent="0.25">
      <c r="AC595" s="5">
        <v>1</v>
      </c>
    </row>
    <row r="596" spans="29:29" ht="21" customHeight="1" x14ac:dyDescent="0.25">
      <c r="AC596" s="5">
        <v>1</v>
      </c>
    </row>
    <row r="597" spans="29:29" ht="21" customHeight="1" x14ac:dyDescent="0.25">
      <c r="AC597" s="5">
        <v>1</v>
      </c>
    </row>
    <row r="598" spans="29:29" ht="21" customHeight="1" x14ac:dyDescent="0.25">
      <c r="AC598" s="5">
        <v>1</v>
      </c>
    </row>
    <row r="599" spans="29:29" ht="21" customHeight="1" x14ac:dyDescent="0.25">
      <c r="AC599" s="5">
        <v>1</v>
      </c>
    </row>
    <row r="600" spans="29:29" ht="21" customHeight="1" x14ac:dyDescent="0.25">
      <c r="AC600" s="5">
        <v>1</v>
      </c>
    </row>
    <row r="601" spans="29:29" ht="21" customHeight="1" x14ac:dyDescent="0.25">
      <c r="AC601" s="5">
        <v>1</v>
      </c>
    </row>
    <row r="602" spans="29:29" ht="21" customHeight="1" x14ac:dyDescent="0.25">
      <c r="AC602" s="5">
        <v>1</v>
      </c>
    </row>
    <row r="603" spans="29:29" ht="21" customHeight="1" x14ac:dyDescent="0.25">
      <c r="AC603" s="5">
        <v>1</v>
      </c>
    </row>
    <row r="604" spans="29:29" ht="21" customHeight="1" x14ac:dyDescent="0.25">
      <c r="AC604" s="5">
        <v>1</v>
      </c>
    </row>
    <row r="605" spans="29:29" ht="21" customHeight="1" x14ac:dyDescent="0.25">
      <c r="AC605" s="5">
        <v>1</v>
      </c>
    </row>
    <row r="606" spans="29:29" ht="21" customHeight="1" x14ac:dyDescent="0.25">
      <c r="AC606" s="5">
        <v>1</v>
      </c>
    </row>
    <row r="607" spans="29:29" ht="21" customHeight="1" x14ac:dyDescent="0.25">
      <c r="AC607" s="5">
        <v>1</v>
      </c>
    </row>
    <row r="608" spans="29:29" ht="21" customHeight="1" x14ac:dyDescent="0.25">
      <c r="AC608" s="5">
        <v>1</v>
      </c>
    </row>
    <row r="609" spans="29:29" ht="21" customHeight="1" x14ac:dyDescent="0.25">
      <c r="AC609" s="5">
        <v>1</v>
      </c>
    </row>
    <row r="610" spans="29:29" ht="21" customHeight="1" x14ac:dyDescent="0.25">
      <c r="AC610" s="5">
        <v>1</v>
      </c>
    </row>
    <row r="611" spans="29:29" ht="21" customHeight="1" x14ac:dyDescent="0.25">
      <c r="AC611" s="5">
        <v>1</v>
      </c>
    </row>
    <row r="612" spans="29:29" ht="21" customHeight="1" x14ac:dyDescent="0.25">
      <c r="AC612" s="5">
        <v>1</v>
      </c>
    </row>
    <row r="613" spans="29:29" ht="21" customHeight="1" x14ac:dyDescent="0.25">
      <c r="AC613" s="5">
        <v>1</v>
      </c>
    </row>
    <row r="614" spans="29:29" ht="21" customHeight="1" x14ac:dyDescent="0.25">
      <c r="AC614" s="5">
        <v>1</v>
      </c>
    </row>
    <row r="615" spans="29:29" ht="21" customHeight="1" x14ac:dyDescent="0.25">
      <c r="AC615" s="5">
        <v>1</v>
      </c>
    </row>
    <row r="616" spans="29:29" ht="21" customHeight="1" x14ac:dyDescent="0.25">
      <c r="AC616" s="5">
        <v>1</v>
      </c>
    </row>
    <row r="617" spans="29:29" ht="21" customHeight="1" x14ac:dyDescent="0.25">
      <c r="AC617" s="5">
        <v>1</v>
      </c>
    </row>
    <row r="618" spans="29:29" ht="21" customHeight="1" x14ac:dyDescent="0.25">
      <c r="AC618" s="5">
        <v>1</v>
      </c>
    </row>
    <row r="619" spans="29:29" ht="21" customHeight="1" x14ac:dyDescent="0.25">
      <c r="AC619" s="5">
        <v>1</v>
      </c>
    </row>
    <row r="620" spans="29:29" ht="21" customHeight="1" x14ac:dyDescent="0.25">
      <c r="AC620" s="5">
        <v>1</v>
      </c>
    </row>
    <row r="621" spans="29:29" ht="21" customHeight="1" x14ac:dyDescent="0.25">
      <c r="AC621" s="5">
        <v>1</v>
      </c>
    </row>
    <row r="622" spans="29:29" ht="21" customHeight="1" x14ac:dyDescent="0.25">
      <c r="AC622" s="5">
        <v>1</v>
      </c>
    </row>
    <row r="623" spans="29:29" ht="21" customHeight="1" x14ac:dyDescent="0.25">
      <c r="AC623" s="5">
        <v>1</v>
      </c>
    </row>
    <row r="624" spans="29:29" ht="21" customHeight="1" x14ac:dyDescent="0.25">
      <c r="AC624" s="5">
        <v>1</v>
      </c>
    </row>
    <row r="625" spans="29:29" ht="21" customHeight="1" x14ac:dyDescent="0.25">
      <c r="AC625" s="5">
        <v>1</v>
      </c>
    </row>
    <row r="626" spans="29:29" ht="21" customHeight="1" x14ac:dyDescent="0.25">
      <c r="AC626" s="5">
        <v>1</v>
      </c>
    </row>
    <row r="627" spans="29:29" ht="21" customHeight="1" x14ac:dyDescent="0.25">
      <c r="AC627" s="5">
        <v>1</v>
      </c>
    </row>
    <row r="628" spans="29:29" ht="21" customHeight="1" x14ac:dyDescent="0.25">
      <c r="AC628" s="5">
        <v>1</v>
      </c>
    </row>
    <row r="629" spans="29:29" ht="21" customHeight="1" x14ac:dyDescent="0.25">
      <c r="AC629" s="5">
        <v>1</v>
      </c>
    </row>
    <row r="630" spans="29:29" ht="21" customHeight="1" x14ac:dyDescent="0.25">
      <c r="AC630" s="5">
        <v>1</v>
      </c>
    </row>
    <row r="631" spans="29:29" ht="21" customHeight="1" x14ac:dyDescent="0.25">
      <c r="AC631" s="5">
        <v>1</v>
      </c>
    </row>
    <row r="632" spans="29:29" ht="21" customHeight="1" x14ac:dyDescent="0.25">
      <c r="AC632" s="5">
        <v>1</v>
      </c>
    </row>
    <row r="633" spans="29:29" ht="21" customHeight="1" x14ac:dyDescent="0.25">
      <c r="AC633" s="5">
        <v>1</v>
      </c>
    </row>
    <row r="634" spans="29:29" ht="21" customHeight="1" x14ac:dyDescent="0.25">
      <c r="AC634" s="5">
        <v>1</v>
      </c>
    </row>
    <row r="635" spans="29:29" ht="21" customHeight="1" x14ac:dyDescent="0.25">
      <c r="AC635" s="5">
        <v>1</v>
      </c>
    </row>
    <row r="636" spans="29:29" ht="21" customHeight="1" x14ac:dyDescent="0.25">
      <c r="AC636" s="5">
        <v>1</v>
      </c>
    </row>
    <row r="637" spans="29:29" ht="21" customHeight="1" x14ac:dyDescent="0.25">
      <c r="AC637" s="5">
        <v>1</v>
      </c>
    </row>
    <row r="638" spans="29:29" ht="21" customHeight="1" x14ac:dyDescent="0.25">
      <c r="AC638" s="5">
        <v>1</v>
      </c>
    </row>
    <row r="639" spans="29:29" ht="21" customHeight="1" x14ac:dyDescent="0.25">
      <c r="AC639" s="5">
        <v>1</v>
      </c>
    </row>
    <row r="640" spans="29:29" ht="21" customHeight="1" x14ac:dyDescent="0.25">
      <c r="AC640" s="5">
        <v>1</v>
      </c>
    </row>
    <row r="641" spans="29:29" ht="21" customHeight="1" x14ac:dyDescent="0.25">
      <c r="AC641" s="5">
        <v>1</v>
      </c>
    </row>
    <row r="642" spans="29:29" ht="21" customHeight="1" x14ac:dyDescent="0.25">
      <c r="AC642" s="5">
        <v>1</v>
      </c>
    </row>
    <row r="643" spans="29:29" ht="21" customHeight="1" x14ac:dyDescent="0.25">
      <c r="AC643" s="5">
        <v>1</v>
      </c>
    </row>
    <row r="644" spans="29:29" ht="21" customHeight="1" x14ac:dyDescent="0.25">
      <c r="AC644" s="5">
        <v>1</v>
      </c>
    </row>
    <row r="645" spans="29:29" ht="21" customHeight="1" x14ac:dyDescent="0.25">
      <c r="AC645" s="5">
        <v>1</v>
      </c>
    </row>
    <row r="646" spans="29:29" ht="21" customHeight="1" x14ac:dyDescent="0.25">
      <c r="AC646" s="5">
        <v>1</v>
      </c>
    </row>
    <row r="647" spans="29:29" ht="21" customHeight="1" x14ac:dyDescent="0.25">
      <c r="AC647" s="5">
        <v>1</v>
      </c>
    </row>
    <row r="648" spans="29:29" ht="21" customHeight="1" x14ac:dyDescent="0.25">
      <c r="AC648" s="5">
        <v>1</v>
      </c>
    </row>
    <row r="649" spans="29:29" ht="21" customHeight="1" x14ac:dyDescent="0.25">
      <c r="AC649" s="5">
        <v>1</v>
      </c>
    </row>
    <row r="650" spans="29:29" ht="21" customHeight="1" x14ac:dyDescent="0.25">
      <c r="AC650" s="5">
        <v>1</v>
      </c>
    </row>
    <row r="651" spans="29:29" ht="21" customHeight="1" x14ac:dyDescent="0.25">
      <c r="AC651" s="5">
        <v>1</v>
      </c>
    </row>
    <row r="652" spans="29:29" ht="21" customHeight="1" x14ac:dyDescent="0.25">
      <c r="AC652" s="5">
        <v>1</v>
      </c>
    </row>
    <row r="653" spans="29:29" ht="21" customHeight="1" x14ac:dyDescent="0.25">
      <c r="AC653" s="5">
        <v>1</v>
      </c>
    </row>
    <row r="654" spans="29:29" ht="21" customHeight="1" x14ac:dyDescent="0.25">
      <c r="AC654" s="5">
        <v>1</v>
      </c>
    </row>
    <row r="655" spans="29:29" ht="21" customHeight="1" x14ac:dyDescent="0.25">
      <c r="AC655" s="5">
        <v>1</v>
      </c>
    </row>
    <row r="656" spans="29:29" ht="21" customHeight="1" x14ac:dyDescent="0.25">
      <c r="AC656" s="5">
        <v>1</v>
      </c>
    </row>
    <row r="657" spans="29:29" ht="21" customHeight="1" x14ac:dyDescent="0.25">
      <c r="AC657" s="5">
        <v>1</v>
      </c>
    </row>
    <row r="658" spans="29:29" ht="21" customHeight="1" x14ac:dyDescent="0.25">
      <c r="AC658" s="5">
        <v>1</v>
      </c>
    </row>
    <row r="659" spans="29:29" ht="21" customHeight="1" x14ac:dyDescent="0.25">
      <c r="AC659" s="5">
        <v>1</v>
      </c>
    </row>
    <row r="660" spans="29:29" ht="21" customHeight="1" x14ac:dyDescent="0.25">
      <c r="AC660" s="5">
        <v>1</v>
      </c>
    </row>
    <row r="661" spans="29:29" ht="21" customHeight="1" x14ac:dyDescent="0.25">
      <c r="AC661" s="5">
        <v>1</v>
      </c>
    </row>
    <row r="662" spans="29:29" ht="21" customHeight="1" x14ac:dyDescent="0.25">
      <c r="AC662" s="5">
        <v>1</v>
      </c>
    </row>
    <row r="663" spans="29:29" ht="21" customHeight="1" x14ac:dyDescent="0.25">
      <c r="AC663" s="5">
        <v>1</v>
      </c>
    </row>
    <row r="664" spans="29:29" ht="21" customHeight="1" x14ac:dyDescent="0.25">
      <c r="AC664" s="5">
        <v>1</v>
      </c>
    </row>
    <row r="665" spans="29:29" ht="21" customHeight="1" x14ac:dyDescent="0.25">
      <c r="AC665" s="5">
        <v>1</v>
      </c>
    </row>
    <row r="666" spans="29:29" ht="21" customHeight="1" x14ac:dyDescent="0.25">
      <c r="AC666" s="5">
        <v>1</v>
      </c>
    </row>
    <row r="667" spans="29:29" ht="21" customHeight="1" x14ac:dyDescent="0.25">
      <c r="AC667" s="5">
        <v>1</v>
      </c>
    </row>
    <row r="668" spans="29:29" ht="21" customHeight="1" x14ac:dyDescent="0.25">
      <c r="AC668" s="5">
        <v>1</v>
      </c>
    </row>
    <row r="669" spans="29:29" ht="21" customHeight="1" x14ac:dyDescent="0.25">
      <c r="AC669" s="5">
        <v>1</v>
      </c>
    </row>
    <row r="670" spans="29:29" ht="21" customHeight="1" x14ac:dyDescent="0.25">
      <c r="AC670" s="5">
        <v>1</v>
      </c>
    </row>
    <row r="671" spans="29:29" ht="21" customHeight="1" x14ac:dyDescent="0.25">
      <c r="AC671" s="5">
        <v>1</v>
      </c>
    </row>
    <row r="672" spans="29:29" ht="21" customHeight="1" x14ac:dyDescent="0.25">
      <c r="AC672" s="5">
        <v>1</v>
      </c>
    </row>
    <row r="673" spans="29:29" ht="21" customHeight="1" x14ac:dyDescent="0.25">
      <c r="AC673" s="5">
        <v>1</v>
      </c>
    </row>
    <row r="674" spans="29:29" ht="21" customHeight="1" x14ac:dyDescent="0.25">
      <c r="AC674" s="5">
        <v>1</v>
      </c>
    </row>
    <row r="675" spans="29:29" ht="21" customHeight="1" x14ac:dyDescent="0.25">
      <c r="AC675" s="5">
        <v>1</v>
      </c>
    </row>
    <row r="676" spans="29:29" ht="21" customHeight="1" x14ac:dyDescent="0.25">
      <c r="AC676" s="5">
        <v>1</v>
      </c>
    </row>
    <row r="677" spans="29:29" ht="21" customHeight="1" x14ac:dyDescent="0.25">
      <c r="AC677" s="5">
        <v>1</v>
      </c>
    </row>
    <row r="678" spans="29:29" ht="21" customHeight="1" x14ac:dyDescent="0.25">
      <c r="AC678" s="5">
        <v>1</v>
      </c>
    </row>
    <row r="679" spans="29:29" ht="21" customHeight="1" x14ac:dyDescent="0.25">
      <c r="AC679" s="5">
        <v>1</v>
      </c>
    </row>
    <row r="680" spans="29:29" ht="21" customHeight="1" x14ac:dyDescent="0.25">
      <c r="AC680" s="5">
        <v>1</v>
      </c>
    </row>
    <row r="681" spans="29:29" ht="21" customHeight="1" x14ac:dyDescent="0.25">
      <c r="AC681" s="5">
        <v>1</v>
      </c>
    </row>
    <row r="682" spans="29:29" ht="21" customHeight="1" x14ac:dyDescent="0.25">
      <c r="AC682" s="5">
        <v>1</v>
      </c>
    </row>
    <row r="683" spans="29:29" ht="21" customHeight="1" x14ac:dyDescent="0.25">
      <c r="AC683" s="5">
        <v>1</v>
      </c>
    </row>
    <row r="684" spans="29:29" ht="21" customHeight="1" x14ac:dyDescent="0.25">
      <c r="AC684" s="5">
        <v>1</v>
      </c>
    </row>
    <row r="685" spans="29:29" ht="21" customHeight="1" x14ac:dyDescent="0.25">
      <c r="AC685" s="5">
        <v>1</v>
      </c>
    </row>
    <row r="686" spans="29:29" ht="21" customHeight="1" x14ac:dyDescent="0.25">
      <c r="AC686" s="5">
        <v>1</v>
      </c>
    </row>
    <row r="687" spans="29:29" ht="21" customHeight="1" x14ac:dyDescent="0.25">
      <c r="AC687" s="5">
        <v>1</v>
      </c>
    </row>
    <row r="688" spans="29:29" ht="21" customHeight="1" x14ac:dyDescent="0.25">
      <c r="AC688" s="5">
        <v>1</v>
      </c>
    </row>
    <row r="689" spans="29:29" ht="21" customHeight="1" x14ac:dyDescent="0.25">
      <c r="AC689" s="5">
        <v>1</v>
      </c>
    </row>
    <row r="690" spans="29:29" x14ac:dyDescent="0.25">
      <c r="AC690" s="5">
        <v>1</v>
      </c>
    </row>
    <row r="691" spans="29:29" x14ac:dyDescent="0.25">
      <c r="AC691" s="5">
        <v>1</v>
      </c>
    </row>
    <row r="692" spans="29:29" x14ac:dyDescent="0.25">
      <c r="AC692" s="5">
        <v>1</v>
      </c>
    </row>
    <row r="693" spans="29:29" x14ac:dyDescent="0.25">
      <c r="AC693" s="5">
        <v>1</v>
      </c>
    </row>
    <row r="694" spans="29:29" x14ac:dyDescent="0.25">
      <c r="AC694" s="5">
        <v>1</v>
      </c>
    </row>
    <row r="695" spans="29:29" x14ac:dyDescent="0.25">
      <c r="AC695" s="5">
        <v>1</v>
      </c>
    </row>
    <row r="696" spans="29:29" x14ac:dyDescent="0.25">
      <c r="AC696" s="5">
        <v>1</v>
      </c>
    </row>
    <row r="697" spans="29:29" x14ac:dyDescent="0.25">
      <c r="AC697" s="5">
        <v>1</v>
      </c>
    </row>
    <row r="698" spans="29:29" x14ac:dyDescent="0.25">
      <c r="AC698" s="5">
        <v>1</v>
      </c>
    </row>
    <row r="699" spans="29:29" x14ac:dyDescent="0.25">
      <c r="AC699" s="5">
        <v>1</v>
      </c>
    </row>
    <row r="700" spans="29:29" x14ac:dyDescent="0.25">
      <c r="AC700" s="5">
        <v>1</v>
      </c>
    </row>
    <row r="701" spans="29:29" x14ac:dyDescent="0.25">
      <c r="AC701" s="5">
        <v>1</v>
      </c>
    </row>
    <row r="702" spans="29:29" x14ac:dyDescent="0.25">
      <c r="AC702" s="5">
        <v>1</v>
      </c>
    </row>
    <row r="703" spans="29:29" x14ac:dyDescent="0.25">
      <c r="AC703" s="5">
        <v>1</v>
      </c>
    </row>
    <row r="704" spans="29:29" x14ac:dyDescent="0.25">
      <c r="AC704" s="5">
        <v>1</v>
      </c>
    </row>
    <row r="705" spans="29:29" x14ac:dyDescent="0.25">
      <c r="AC705" s="5">
        <v>1</v>
      </c>
    </row>
    <row r="706" spans="29:29" x14ac:dyDescent="0.25">
      <c r="AC706" s="5">
        <v>1</v>
      </c>
    </row>
    <row r="707" spans="29:29" x14ac:dyDescent="0.25">
      <c r="AC707" s="5">
        <v>1</v>
      </c>
    </row>
    <row r="708" spans="29:29" x14ac:dyDescent="0.25">
      <c r="AC708" s="5">
        <v>1</v>
      </c>
    </row>
    <row r="709" spans="29:29" x14ac:dyDescent="0.25">
      <c r="AC709" s="5">
        <v>1</v>
      </c>
    </row>
    <row r="710" spans="29:29" x14ac:dyDescent="0.25">
      <c r="AC710" s="5">
        <v>1</v>
      </c>
    </row>
    <row r="711" spans="29:29" x14ac:dyDescent="0.25">
      <c r="AC711" s="5">
        <v>1</v>
      </c>
    </row>
    <row r="712" spans="29:29" x14ac:dyDescent="0.25">
      <c r="AC712" s="5">
        <v>1</v>
      </c>
    </row>
    <row r="713" spans="29:29" x14ac:dyDescent="0.25">
      <c r="AC713" s="5">
        <v>1</v>
      </c>
    </row>
    <row r="714" spans="29:29" x14ac:dyDescent="0.25">
      <c r="AC714" s="5">
        <v>1</v>
      </c>
    </row>
    <row r="715" spans="29:29" x14ac:dyDescent="0.25">
      <c r="AC715" s="5">
        <v>1</v>
      </c>
    </row>
    <row r="716" spans="29:29" x14ac:dyDescent="0.25">
      <c r="AC716" s="5">
        <v>1</v>
      </c>
    </row>
    <row r="717" spans="29:29" x14ac:dyDescent="0.25">
      <c r="AC717" s="5">
        <v>1</v>
      </c>
    </row>
    <row r="718" spans="29:29" x14ac:dyDescent="0.25">
      <c r="AC718" s="5">
        <v>1</v>
      </c>
    </row>
    <row r="719" spans="29:29" x14ac:dyDescent="0.25">
      <c r="AC719" s="5">
        <v>1</v>
      </c>
    </row>
    <row r="720" spans="29:29" x14ac:dyDescent="0.25">
      <c r="AC720" s="5">
        <v>1</v>
      </c>
    </row>
    <row r="721" spans="29:29" x14ac:dyDescent="0.25">
      <c r="AC721" s="5">
        <v>1</v>
      </c>
    </row>
    <row r="722" spans="29:29" x14ac:dyDescent="0.25">
      <c r="AC722" s="5">
        <v>1</v>
      </c>
    </row>
    <row r="723" spans="29:29" x14ac:dyDescent="0.25">
      <c r="AC723" s="5">
        <v>1</v>
      </c>
    </row>
    <row r="724" spans="29:29" x14ac:dyDescent="0.25">
      <c r="AC724" s="5">
        <v>1</v>
      </c>
    </row>
    <row r="725" spans="29:29" x14ac:dyDescent="0.25">
      <c r="AC725" s="5">
        <v>1</v>
      </c>
    </row>
    <row r="726" spans="29:29" x14ac:dyDescent="0.25">
      <c r="AC726" s="5">
        <v>1</v>
      </c>
    </row>
    <row r="727" spans="29:29" x14ac:dyDescent="0.25">
      <c r="AC727" s="5">
        <v>1</v>
      </c>
    </row>
    <row r="728" spans="29:29" x14ac:dyDescent="0.25">
      <c r="AC728" s="5">
        <v>1</v>
      </c>
    </row>
    <row r="729" spans="29:29" x14ac:dyDescent="0.25">
      <c r="AC729" s="5">
        <v>1</v>
      </c>
    </row>
    <row r="730" spans="29:29" x14ac:dyDescent="0.25">
      <c r="AC730" s="5">
        <v>1</v>
      </c>
    </row>
    <row r="731" spans="29:29" x14ac:dyDescent="0.25">
      <c r="AC731" s="5">
        <v>1</v>
      </c>
    </row>
    <row r="732" spans="29:29" x14ac:dyDescent="0.25">
      <c r="AC732" s="5">
        <v>1</v>
      </c>
    </row>
    <row r="733" spans="29:29" x14ac:dyDescent="0.25">
      <c r="AC733" s="5">
        <v>1</v>
      </c>
    </row>
    <row r="734" spans="29:29" x14ac:dyDescent="0.25">
      <c r="AC734" s="5">
        <v>1</v>
      </c>
    </row>
    <row r="735" spans="29:29" x14ac:dyDescent="0.25">
      <c r="AC735" s="5">
        <v>1</v>
      </c>
    </row>
    <row r="736" spans="29:29" x14ac:dyDescent="0.25">
      <c r="AC736" s="5">
        <v>1</v>
      </c>
    </row>
    <row r="737" spans="29:29" x14ac:dyDescent="0.25">
      <c r="AC737" s="5">
        <v>1</v>
      </c>
    </row>
    <row r="738" spans="29:29" x14ac:dyDescent="0.25">
      <c r="AC738" s="5">
        <v>1</v>
      </c>
    </row>
    <row r="739" spans="29:29" x14ac:dyDescent="0.25">
      <c r="AC739" s="5">
        <v>1</v>
      </c>
    </row>
    <row r="740" spans="29:29" x14ac:dyDescent="0.25">
      <c r="AC740" s="5">
        <v>1</v>
      </c>
    </row>
    <row r="741" spans="29:29" x14ac:dyDescent="0.25">
      <c r="AC741" s="5">
        <v>1</v>
      </c>
    </row>
    <row r="742" spans="29:29" x14ac:dyDescent="0.25">
      <c r="AC742" s="5">
        <v>1</v>
      </c>
    </row>
    <row r="743" spans="29:29" x14ac:dyDescent="0.25">
      <c r="AC743" s="5">
        <v>1</v>
      </c>
    </row>
    <row r="744" spans="29:29" x14ac:dyDescent="0.25">
      <c r="AC744" s="5">
        <v>1</v>
      </c>
    </row>
    <row r="745" spans="29:29" x14ac:dyDescent="0.25">
      <c r="AC745" s="5">
        <v>1</v>
      </c>
    </row>
    <row r="746" spans="29:29" x14ac:dyDescent="0.25">
      <c r="AC746" s="5">
        <v>1</v>
      </c>
    </row>
    <row r="747" spans="29:29" x14ac:dyDescent="0.25">
      <c r="AC747" s="5">
        <v>1</v>
      </c>
    </row>
    <row r="748" spans="29:29" x14ac:dyDescent="0.25">
      <c r="AC748" s="5">
        <v>1</v>
      </c>
    </row>
    <row r="749" spans="29:29" x14ac:dyDescent="0.25">
      <c r="AC749" s="5">
        <v>1</v>
      </c>
    </row>
    <row r="750" spans="29:29" x14ac:dyDescent="0.25">
      <c r="AC750" s="5">
        <v>1</v>
      </c>
    </row>
    <row r="751" spans="29:29" x14ac:dyDescent="0.25">
      <c r="AC751" s="5">
        <v>1</v>
      </c>
    </row>
    <row r="752" spans="29:29" x14ac:dyDescent="0.25">
      <c r="AC752" s="5">
        <v>1</v>
      </c>
    </row>
    <row r="753" spans="29:29" x14ac:dyDescent="0.25">
      <c r="AC753" s="5">
        <v>1</v>
      </c>
    </row>
    <row r="754" spans="29:29" x14ac:dyDescent="0.25">
      <c r="AC754" s="5">
        <v>1</v>
      </c>
    </row>
    <row r="755" spans="29:29" x14ac:dyDescent="0.25">
      <c r="AC755" s="5">
        <v>1</v>
      </c>
    </row>
    <row r="756" spans="29:29" x14ac:dyDescent="0.25">
      <c r="AC756" s="5">
        <v>1</v>
      </c>
    </row>
    <row r="757" spans="29:29" x14ac:dyDescent="0.25">
      <c r="AC757" s="5">
        <v>1</v>
      </c>
    </row>
    <row r="758" spans="29:29" x14ac:dyDescent="0.25">
      <c r="AC758" s="5">
        <v>1</v>
      </c>
    </row>
    <row r="759" spans="29:29" x14ac:dyDescent="0.25">
      <c r="AC759" s="5">
        <v>1</v>
      </c>
    </row>
    <row r="760" spans="29:29" x14ac:dyDescent="0.25">
      <c r="AC760" s="5">
        <v>1</v>
      </c>
    </row>
    <row r="761" spans="29:29" x14ac:dyDescent="0.25">
      <c r="AC761" s="5">
        <v>1</v>
      </c>
    </row>
    <row r="762" spans="29:29" x14ac:dyDescent="0.25">
      <c r="AC762" s="5">
        <v>1</v>
      </c>
    </row>
    <row r="763" spans="29:29" x14ac:dyDescent="0.25">
      <c r="AC763" s="5">
        <v>1</v>
      </c>
    </row>
    <row r="764" spans="29:29" x14ac:dyDescent="0.25">
      <c r="AC764" s="5">
        <v>1</v>
      </c>
    </row>
    <row r="765" spans="29:29" x14ac:dyDescent="0.25">
      <c r="AC765" s="5">
        <v>1</v>
      </c>
    </row>
    <row r="766" spans="29:29" x14ac:dyDescent="0.25">
      <c r="AC766" s="5">
        <v>1</v>
      </c>
    </row>
    <row r="767" spans="29:29" x14ac:dyDescent="0.25">
      <c r="AC767" s="5">
        <v>1</v>
      </c>
    </row>
    <row r="768" spans="29:29" x14ac:dyDescent="0.25">
      <c r="AC768" s="5">
        <v>1</v>
      </c>
    </row>
    <row r="769" spans="1:31" x14ac:dyDescent="0.25">
      <c r="AC769" s="5">
        <v>1</v>
      </c>
    </row>
    <row r="770" spans="1:31" x14ac:dyDescent="0.25">
      <c r="AC770" s="5">
        <v>1</v>
      </c>
    </row>
    <row r="771" spans="1:31" x14ac:dyDescent="0.25">
      <c r="AC771" s="5">
        <v>1</v>
      </c>
    </row>
    <row r="772" spans="1:31" x14ac:dyDescent="0.25">
      <c r="AC772" s="5">
        <v>1</v>
      </c>
    </row>
    <row r="773" spans="1:31" x14ac:dyDescent="0.25">
      <c r="AC773" s="5">
        <v>1</v>
      </c>
    </row>
    <row r="774" spans="1:31" x14ac:dyDescent="0.25">
      <c r="AC774" s="5">
        <v>1</v>
      </c>
    </row>
    <row r="775" spans="1:31" x14ac:dyDescent="0.25">
      <c r="AC775" s="5">
        <v>1</v>
      </c>
    </row>
    <row r="776" spans="1:31" x14ac:dyDescent="0.25">
      <c r="AC776" s="5">
        <v>1</v>
      </c>
    </row>
    <row r="777" spans="1:31" x14ac:dyDescent="0.25">
      <c r="AC777" s="5">
        <v>1</v>
      </c>
    </row>
    <row r="778" spans="1:31" x14ac:dyDescent="0.25">
      <c r="AC778" s="5">
        <v>1</v>
      </c>
    </row>
    <row r="779" spans="1:31" x14ac:dyDescent="0.25">
      <c r="AC779" s="5">
        <v>1</v>
      </c>
    </row>
    <row r="780" spans="1:31" x14ac:dyDescent="0.25">
      <c r="AC780" s="5">
        <v>1</v>
      </c>
    </row>
    <row r="781" spans="1:31" x14ac:dyDescent="0.25">
      <c r="AC781" s="62" t="s">
        <v>270</v>
      </c>
    </row>
    <row r="782" spans="1:31" x14ac:dyDescent="0.25">
      <c r="A782" s="5">
        <v>1</v>
      </c>
      <c r="B782" s="5">
        <v>1</v>
      </c>
      <c r="C782" s="5">
        <v>1</v>
      </c>
      <c r="D782" s="5">
        <v>1</v>
      </c>
      <c r="E782" s="5">
        <v>1</v>
      </c>
      <c r="F782" s="5">
        <v>1</v>
      </c>
      <c r="G782" s="5">
        <v>1</v>
      </c>
      <c r="H782" s="5">
        <v>1</v>
      </c>
      <c r="I782" s="5">
        <v>1</v>
      </c>
      <c r="J782" s="5">
        <v>1</v>
      </c>
      <c r="K782" s="5">
        <v>1</v>
      </c>
      <c r="L782" s="5">
        <v>1</v>
      </c>
      <c r="M782" s="5">
        <v>1</v>
      </c>
      <c r="N782" s="5">
        <v>1</v>
      </c>
      <c r="O782" s="5">
        <v>1</v>
      </c>
      <c r="P782" s="5">
        <v>1</v>
      </c>
      <c r="Q782" s="5">
        <v>1</v>
      </c>
      <c r="R782" s="5">
        <v>1</v>
      </c>
      <c r="S782" s="5">
        <v>1</v>
      </c>
      <c r="T782" s="5">
        <v>1</v>
      </c>
      <c r="U782" s="5">
        <v>1</v>
      </c>
      <c r="V782" s="5">
        <v>1</v>
      </c>
      <c r="W782" s="5">
        <v>1</v>
      </c>
      <c r="X782" s="5">
        <v>1</v>
      </c>
      <c r="Y782" s="5">
        <v>1</v>
      </c>
      <c r="Z782" s="5">
        <v>1</v>
      </c>
      <c r="AA782" s="5">
        <v>1</v>
      </c>
      <c r="AB782" s="5">
        <v>1</v>
      </c>
      <c r="AC782" s="1" t="str">
        <f>ADDRESS(ROW(),COLUMN(),4)</f>
        <v>AC782</v>
      </c>
      <c r="AD782" s="63"/>
      <c r="AE782" s="64" t="str">
        <f>ADDRESS(ROW(),COLUMN(),4)</f>
        <v>AE782</v>
      </c>
    </row>
  </sheetData>
  <mergeCells count="18">
    <mergeCell ref="Q15:U16"/>
    <mergeCell ref="W59:W62"/>
    <mergeCell ref="W63:W64"/>
    <mergeCell ref="W65:AA65"/>
    <mergeCell ref="C490:T491"/>
    <mergeCell ref="B4:U5"/>
    <mergeCell ref="W31:AA31"/>
    <mergeCell ref="W32:W36"/>
    <mergeCell ref="W37:W39"/>
    <mergeCell ref="W40:W43"/>
    <mergeCell ref="W44:W45"/>
    <mergeCell ref="W46:W50"/>
    <mergeCell ref="W51:W54"/>
    <mergeCell ref="W55:W58"/>
    <mergeCell ref="C22:C24"/>
    <mergeCell ref="D22:T24"/>
    <mergeCell ref="C25:C27"/>
    <mergeCell ref="D25:T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80E7B5-DFE7-4275-A673-022F851A2D14}">
  <dimension ref="A1:BF244"/>
  <sheetViews>
    <sheetView zoomScaleNormal="100" workbookViewId="0">
      <selection activeCell="O8" sqref="O8"/>
    </sheetView>
  </sheetViews>
  <sheetFormatPr baseColWidth="10" defaultRowHeight="15.75" x14ac:dyDescent="0.25"/>
  <cols>
    <col min="1" max="1" width="3" style="129" customWidth="1"/>
    <col min="2" max="2" width="4.140625" style="129" customWidth="1"/>
    <col min="3" max="3" width="13.28515625" style="129" customWidth="1"/>
    <col min="4" max="4" width="21.28515625" style="129" customWidth="1"/>
    <col min="5" max="8" width="13.28515625" style="129" customWidth="1"/>
    <col min="9" max="9" width="17.140625" style="129" customWidth="1"/>
    <col min="10" max="10" width="19" style="129" customWidth="1"/>
    <col min="11" max="12" width="16.7109375" style="129" customWidth="1"/>
    <col min="13" max="13" width="18.28515625" style="129" customWidth="1"/>
    <col min="14" max="16" width="16.7109375" style="129" customWidth="1"/>
    <col min="17" max="21" width="11.42578125" style="129"/>
    <col min="22" max="22" width="13.7109375" style="129" customWidth="1"/>
    <col min="23" max="23" width="21.7109375" style="129" customWidth="1"/>
    <col min="24" max="27" width="13.7109375" style="129" customWidth="1"/>
    <col min="28" max="28" width="16.7109375" style="129" customWidth="1"/>
    <col min="29" max="29" width="18.7109375" style="129" customWidth="1"/>
    <col min="30" max="31" width="16.7109375" style="129" customWidth="1"/>
    <col min="32" max="32" width="18.7109375" style="129" customWidth="1"/>
    <col min="33" max="35" width="16.7109375" style="129" customWidth="1"/>
    <col min="36" max="36" width="11.7109375" style="129" customWidth="1"/>
    <col min="37" max="37" width="14.42578125" style="129" customWidth="1"/>
    <col min="38" max="38" width="13.7109375" style="129" customWidth="1"/>
    <col min="39" max="39" width="21.7109375" style="129" customWidth="1"/>
    <col min="40" max="43" width="13.7109375" style="129" customWidth="1"/>
    <col min="44" max="44" width="16.7109375" style="129" customWidth="1"/>
    <col min="45" max="45" width="18.7109375" style="129" customWidth="1"/>
    <col min="46" max="47" width="16.7109375" style="129" customWidth="1"/>
    <col min="48" max="48" width="18.7109375" style="129" customWidth="1"/>
    <col min="49" max="51" width="16.7109375" style="129" customWidth="1"/>
    <col min="52" max="52" width="11.7109375" style="129" customWidth="1"/>
    <col min="53" max="57" width="11.42578125" style="129"/>
    <col min="58" max="58" width="80.28515625" style="129" customWidth="1"/>
    <col min="59" max="16384" width="11.42578125" style="129"/>
  </cols>
  <sheetData>
    <row r="1" spans="1:58" s="114" customFormat="1" thickTop="1" x14ac:dyDescent="0.25">
      <c r="A1" s="1" t="str">
        <f>ADDRESS(ROW(),COLUMN(),4)</f>
        <v>A1</v>
      </c>
      <c r="B1" s="110"/>
      <c r="C1" s="111" t="str">
        <f t="shared" ref="C1:T1" si="0">SUBSTITUTE(ADDRESS(1,COLUMN(),4),"1","")</f>
        <v>C</v>
      </c>
      <c r="D1" s="111" t="str">
        <f t="shared" si="0"/>
        <v>D</v>
      </c>
      <c r="E1" s="111" t="str">
        <f t="shared" si="0"/>
        <v>E</v>
      </c>
      <c r="F1" s="111" t="str">
        <f t="shared" si="0"/>
        <v>F</v>
      </c>
      <c r="G1" s="111" t="str">
        <f t="shared" si="0"/>
        <v>G</v>
      </c>
      <c r="H1" s="111" t="str">
        <f t="shared" si="0"/>
        <v>H</v>
      </c>
      <c r="I1" s="111" t="str">
        <f t="shared" si="0"/>
        <v>I</v>
      </c>
      <c r="J1" s="111" t="str">
        <f t="shared" si="0"/>
        <v>J</v>
      </c>
      <c r="K1" s="111" t="str">
        <f t="shared" si="0"/>
        <v>K</v>
      </c>
      <c r="L1" s="111" t="str">
        <f t="shared" si="0"/>
        <v>L</v>
      </c>
      <c r="M1" s="111" t="str">
        <f t="shared" si="0"/>
        <v>M</v>
      </c>
      <c r="N1" s="111" t="str">
        <f t="shared" si="0"/>
        <v>N</v>
      </c>
      <c r="O1" s="111" t="str">
        <f t="shared" si="0"/>
        <v>O</v>
      </c>
      <c r="P1" s="111" t="str">
        <f t="shared" si="0"/>
        <v>P</v>
      </c>
      <c r="Q1" s="111" t="str">
        <f t="shared" si="0"/>
        <v>Q</v>
      </c>
      <c r="R1" s="111" t="str">
        <f t="shared" si="0"/>
        <v>R</v>
      </c>
      <c r="S1" s="111" t="str">
        <f t="shared" si="0"/>
        <v>S</v>
      </c>
      <c r="T1" s="111" t="str">
        <f t="shared" si="0"/>
        <v>T</v>
      </c>
      <c r="U1" s="112"/>
      <c r="V1" s="111" t="str">
        <f t="shared" ref="V1:AJ1" si="1">SUBSTITUTE(ADDRESS(1,COLUMN(),4),"1","")</f>
        <v>V</v>
      </c>
      <c r="W1" s="111" t="str">
        <f t="shared" si="1"/>
        <v>W</v>
      </c>
      <c r="X1" s="111" t="str">
        <f t="shared" si="1"/>
        <v>X</v>
      </c>
      <c r="Y1" s="111" t="str">
        <f t="shared" si="1"/>
        <v>Y</v>
      </c>
      <c r="Z1" s="111" t="str">
        <f t="shared" si="1"/>
        <v>Z</v>
      </c>
      <c r="AA1" s="111" t="str">
        <f t="shared" si="1"/>
        <v>AA</v>
      </c>
      <c r="AB1" s="111" t="str">
        <f t="shared" si="1"/>
        <v>AB</v>
      </c>
      <c r="AC1" s="111" t="str">
        <f t="shared" si="1"/>
        <v>AC</v>
      </c>
      <c r="AD1" s="111" t="str">
        <f t="shared" si="1"/>
        <v>AD</v>
      </c>
      <c r="AE1" s="111" t="str">
        <f t="shared" si="1"/>
        <v>AE</v>
      </c>
      <c r="AF1" s="111" t="str">
        <f t="shared" si="1"/>
        <v>AF</v>
      </c>
      <c r="AG1" s="111" t="str">
        <f t="shared" si="1"/>
        <v>AG</v>
      </c>
      <c r="AH1" s="111" t="str">
        <f t="shared" si="1"/>
        <v>AH</v>
      </c>
      <c r="AI1" s="111" t="str">
        <f t="shared" si="1"/>
        <v>AI</v>
      </c>
      <c r="AJ1" s="111" t="str">
        <f t="shared" si="1"/>
        <v>AJ</v>
      </c>
      <c r="AK1" s="113"/>
      <c r="AL1" s="111" t="str">
        <f t="shared" ref="AL1:AZ1" si="2">SUBSTITUTE(ADDRESS(1,COLUMN(),4),"1","")</f>
        <v>AL</v>
      </c>
      <c r="AM1" s="111" t="str">
        <f t="shared" si="2"/>
        <v>AM</v>
      </c>
      <c r="AN1" s="111" t="str">
        <f t="shared" si="2"/>
        <v>AN</v>
      </c>
      <c r="AO1" s="111" t="str">
        <f t="shared" si="2"/>
        <v>AO</v>
      </c>
      <c r="AP1" s="111" t="str">
        <f t="shared" si="2"/>
        <v>AP</v>
      </c>
      <c r="AQ1" s="111" t="str">
        <f t="shared" si="2"/>
        <v>AQ</v>
      </c>
      <c r="AR1" s="111" t="str">
        <f t="shared" si="2"/>
        <v>AR</v>
      </c>
      <c r="AS1" s="111" t="str">
        <f t="shared" si="2"/>
        <v>AS</v>
      </c>
      <c r="AT1" s="111" t="str">
        <f t="shared" si="2"/>
        <v>AT</v>
      </c>
      <c r="AU1" s="111" t="str">
        <f t="shared" si="2"/>
        <v>AU</v>
      </c>
      <c r="AV1" s="111" t="str">
        <f t="shared" si="2"/>
        <v>AV</v>
      </c>
      <c r="AW1" s="111" t="str">
        <f t="shared" si="2"/>
        <v>AW</v>
      </c>
      <c r="AX1" s="111" t="str">
        <f t="shared" si="2"/>
        <v>AX</v>
      </c>
      <c r="AY1" s="111" t="str">
        <f t="shared" si="2"/>
        <v>AY</v>
      </c>
      <c r="AZ1" s="111" t="str">
        <f t="shared" si="2"/>
        <v>AZ</v>
      </c>
      <c r="BA1" s="113"/>
      <c r="BB1" s="113"/>
      <c r="BC1" s="113"/>
      <c r="BD1" s="5">
        <v>1</v>
      </c>
      <c r="BE1" s="6" t="str">
        <f>SUBSTITUTE(ADDRESS(1,COLUMN(),4),"1","")</f>
        <v>BE</v>
      </c>
      <c r="BF1" s="7" t="str">
        <f>SUBSTITUTE(ADDRESS(1,COLUMN(),4),"1","")</f>
        <v>BF</v>
      </c>
    </row>
    <row r="2" spans="1:58" s="114" customFormat="1" ht="15" x14ac:dyDescent="0.25">
      <c r="A2" s="110"/>
      <c r="B2" s="110"/>
      <c r="C2" s="9">
        <f t="shared" ref="C2:T2" ca="1" si="3">CELL("largeur",C2)</f>
        <v>13</v>
      </c>
      <c r="D2" s="9">
        <f t="shared" ca="1" si="3"/>
        <v>21</v>
      </c>
      <c r="E2" s="9">
        <f t="shared" ca="1" si="3"/>
        <v>13</v>
      </c>
      <c r="F2" s="9">
        <f t="shared" ca="1" si="3"/>
        <v>13</v>
      </c>
      <c r="G2" s="9">
        <f t="shared" ca="1" si="3"/>
        <v>13</v>
      </c>
      <c r="H2" s="9">
        <f t="shared" ca="1" si="3"/>
        <v>13</v>
      </c>
      <c r="I2" s="9">
        <f t="shared" ca="1" si="3"/>
        <v>16</v>
      </c>
      <c r="J2" s="9">
        <f t="shared" ca="1" si="3"/>
        <v>18</v>
      </c>
      <c r="K2" s="9">
        <f t="shared" ca="1" si="3"/>
        <v>16</v>
      </c>
      <c r="L2" s="9">
        <f t="shared" ca="1" si="3"/>
        <v>16</v>
      </c>
      <c r="M2" s="9">
        <f t="shared" ca="1" si="3"/>
        <v>18</v>
      </c>
      <c r="N2" s="9">
        <f t="shared" ca="1" si="3"/>
        <v>16</v>
      </c>
      <c r="O2" s="9">
        <f t="shared" ca="1" si="3"/>
        <v>16</v>
      </c>
      <c r="P2" s="9">
        <f t="shared" ca="1" si="3"/>
        <v>16</v>
      </c>
      <c r="Q2" s="9">
        <f t="shared" ca="1" si="3"/>
        <v>11</v>
      </c>
      <c r="R2" s="9">
        <f t="shared" ca="1" si="3"/>
        <v>11</v>
      </c>
      <c r="S2" s="9">
        <f t="shared" ca="1" si="3"/>
        <v>11</v>
      </c>
      <c r="T2" s="9">
        <f t="shared" ca="1" si="3"/>
        <v>11</v>
      </c>
      <c r="U2" s="112"/>
      <c r="V2" s="9">
        <f t="shared" ref="V2:AJ2" ca="1" si="4">CELL("largeur",V2)</f>
        <v>13</v>
      </c>
      <c r="W2" s="9">
        <f t="shared" ca="1" si="4"/>
        <v>21</v>
      </c>
      <c r="X2" s="9">
        <f t="shared" ca="1" si="4"/>
        <v>13</v>
      </c>
      <c r="Y2" s="9">
        <f t="shared" ca="1" si="4"/>
        <v>13</v>
      </c>
      <c r="Z2" s="9">
        <f t="shared" ca="1" si="4"/>
        <v>13</v>
      </c>
      <c r="AA2" s="9">
        <f t="shared" ca="1" si="4"/>
        <v>13</v>
      </c>
      <c r="AB2" s="9">
        <f t="shared" ca="1" si="4"/>
        <v>16</v>
      </c>
      <c r="AC2" s="9">
        <f t="shared" ca="1" si="4"/>
        <v>18</v>
      </c>
      <c r="AD2" s="9">
        <f t="shared" ca="1" si="4"/>
        <v>16</v>
      </c>
      <c r="AE2" s="9">
        <f t="shared" ca="1" si="4"/>
        <v>16</v>
      </c>
      <c r="AF2" s="9">
        <f t="shared" ca="1" si="4"/>
        <v>18</v>
      </c>
      <c r="AG2" s="9">
        <f t="shared" ca="1" si="4"/>
        <v>16</v>
      </c>
      <c r="AH2" s="9">
        <f t="shared" ca="1" si="4"/>
        <v>16</v>
      </c>
      <c r="AI2" s="9">
        <f t="shared" ca="1" si="4"/>
        <v>16</v>
      </c>
      <c r="AJ2" s="9">
        <f t="shared" ca="1" si="4"/>
        <v>11</v>
      </c>
      <c r="AK2" s="113"/>
      <c r="AL2" s="9">
        <f t="shared" ref="AL2:AZ2" ca="1" si="5">CELL("largeur",AL2)</f>
        <v>13</v>
      </c>
      <c r="AM2" s="9">
        <f t="shared" ca="1" si="5"/>
        <v>21</v>
      </c>
      <c r="AN2" s="9">
        <f t="shared" ca="1" si="5"/>
        <v>13</v>
      </c>
      <c r="AO2" s="9">
        <f t="shared" ca="1" si="5"/>
        <v>13</v>
      </c>
      <c r="AP2" s="9">
        <f t="shared" ca="1" si="5"/>
        <v>13</v>
      </c>
      <c r="AQ2" s="9">
        <f t="shared" ca="1" si="5"/>
        <v>13</v>
      </c>
      <c r="AR2" s="9">
        <f t="shared" ca="1" si="5"/>
        <v>16</v>
      </c>
      <c r="AS2" s="9">
        <f t="shared" ca="1" si="5"/>
        <v>18</v>
      </c>
      <c r="AT2" s="9">
        <f t="shared" ca="1" si="5"/>
        <v>16</v>
      </c>
      <c r="AU2" s="9">
        <f t="shared" ca="1" si="5"/>
        <v>16</v>
      </c>
      <c r="AV2" s="9">
        <f t="shared" ca="1" si="5"/>
        <v>18</v>
      </c>
      <c r="AW2" s="9">
        <f t="shared" ca="1" si="5"/>
        <v>16</v>
      </c>
      <c r="AX2" s="9">
        <f t="shared" ca="1" si="5"/>
        <v>16</v>
      </c>
      <c r="AY2" s="9">
        <f t="shared" ca="1" si="5"/>
        <v>16</v>
      </c>
      <c r="AZ2" s="9">
        <f t="shared" ca="1" si="5"/>
        <v>11</v>
      </c>
      <c r="BA2" s="113"/>
      <c r="BB2" s="113"/>
      <c r="BC2" s="113"/>
      <c r="BD2" s="5">
        <v>1</v>
      </c>
      <c r="BE2" s="10" t="s">
        <v>0</v>
      </c>
      <c r="BF2" s="11"/>
    </row>
    <row r="3" spans="1:58" s="114" customFormat="1" x14ac:dyDescent="0.25">
      <c r="A3" s="110"/>
      <c r="B3" s="110"/>
      <c r="C3" s="115">
        <v>13</v>
      </c>
      <c r="D3" s="115">
        <v>21</v>
      </c>
      <c r="E3" s="115">
        <v>13</v>
      </c>
      <c r="F3" s="115">
        <v>13</v>
      </c>
      <c r="G3" s="115">
        <v>13</v>
      </c>
      <c r="H3" s="115">
        <v>13</v>
      </c>
      <c r="I3" s="115">
        <v>16</v>
      </c>
      <c r="J3" s="115">
        <v>18</v>
      </c>
      <c r="K3" s="115">
        <v>16</v>
      </c>
      <c r="L3" s="115">
        <v>16</v>
      </c>
      <c r="M3" s="115">
        <v>18</v>
      </c>
      <c r="N3" s="115">
        <v>16</v>
      </c>
      <c r="O3" s="115">
        <v>16</v>
      </c>
      <c r="P3" s="115">
        <v>16</v>
      </c>
      <c r="Q3" s="115">
        <v>11</v>
      </c>
      <c r="R3" s="115">
        <v>11</v>
      </c>
      <c r="S3" s="115">
        <v>11</v>
      </c>
      <c r="T3" s="115">
        <v>11</v>
      </c>
      <c r="U3" s="112"/>
      <c r="V3" s="115">
        <v>13</v>
      </c>
      <c r="W3" s="115">
        <v>21</v>
      </c>
      <c r="X3" s="115">
        <v>13</v>
      </c>
      <c r="Y3" s="115">
        <v>13</v>
      </c>
      <c r="Z3" s="115">
        <v>13</v>
      </c>
      <c r="AA3" s="115">
        <v>13</v>
      </c>
      <c r="AB3" s="115">
        <v>16</v>
      </c>
      <c r="AC3" s="115">
        <v>18</v>
      </c>
      <c r="AD3" s="115">
        <v>16</v>
      </c>
      <c r="AE3" s="115">
        <v>16</v>
      </c>
      <c r="AF3" s="115">
        <v>18</v>
      </c>
      <c r="AG3" s="115">
        <v>16</v>
      </c>
      <c r="AH3" s="115">
        <v>16</v>
      </c>
      <c r="AI3" s="115">
        <v>16</v>
      </c>
      <c r="AJ3" s="115">
        <v>11</v>
      </c>
      <c r="AK3" s="113"/>
      <c r="AL3" s="115">
        <v>13</v>
      </c>
      <c r="AM3" s="115">
        <v>21</v>
      </c>
      <c r="AN3" s="115">
        <v>13</v>
      </c>
      <c r="AO3" s="115">
        <v>13</v>
      </c>
      <c r="AP3" s="115">
        <v>13</v>
      </c>
      <c r="AQ3" s="115">
        <v>13</v>
      </c>
      <c r="AR3" s="115">
        <v>16</v>
      </c>
      <c r="AS3" s="115">
        <v>18</v>
      </c>
      <c r="AT3" s="115">
        <v>16</v>
      </c>
      <c r="AU3" s="115">
        <v>16</v>
      </c>
      <c r="AV3" s="115">
        <v>18</v>
      </c>
      <c r="AW3" s="115">
        <v>16</v>
      </c>
      <c r="AX3" s="115">
        <v>16</v>
      </c>
      <c r="AY3" s="115">
        <v>16</v>
      </c>
      <c r="AZ3" s="115">
        <v>11</v>
      </c>
      <c r="BA3" s="113"/>
      <c r="BB3" s="113"/>
      <c r="BC3" s="113"/>
      <c r="BD3" s="5">
        <v>1</v>
      </c>
      <c r="BE3" s="13">
        <f ca="1">COUNTA(A1:BD244) + COUNTBLANK(A1:BD244)</f>
        <v>13668</v>
      </c>
      <c r="BF3" s="14" t="str">
        <f>"cellules entre -cells -celdas  "&amp;" " &amp;A1&amp;" et  "&amp;BD244</f>
        <v>cellules entre -cells -celdas   A1 et  BD244</v>
      </c>
    </row>
    <row r="4" spans="1:58" s="114" customFormat="1" ht="21" customHeight="1" x14ac:dyDescent="0.25">
      <c r="A4" s="110"/>
      <c r="B4" s="110"/>
      <c r="C4" s="116" t="s">
        <v>336</v>
      </c>
      <c r="D4" s="110"/>
      <c r="E4" s="110"/>
      <c r="F4" s="110"/>
      <c r="G4" s="110"/>
      <c r="H4" s="110"/>
      <c r="I4" s="110"/>
      <c r="J4" s="110"/>
      <c r="K4" s="110"/>
      <c r="L4" s="110"/>
      <c r="M4" s="110"/>
      <c r="N4" s="110"/>
      <c r="O4" s="110"/>
      <c r="P4" s="110"/>
      <c r="Q4" s="110"/>
      <c r="R4" s="112"/>
      <c r="S4" s="112"/>
      <c r="T4" s="112"/>
      <c r="U4" s="112"/>
      <c r="V4" s="113"/>
      <c r="W4" s="113"/>
      <c r="X4" s="113"/>
      <c r="Y4" s="113"/>
      <c r="Z4" s="113"/>
      <c r="AA4" s="113"/>
      <c r="AB4" s="113"/>
      <c r="AC4" s="113"/>
      <c r="AD4" s="113"/>
      <c r="AE4" s="113"/>
      <c r="AF4" s="113"/>
      <c r="AG4" s="113"/>
      <c r="AH4" s="113"/>
      <c r="AI4" s="113"/>
      <c r="AJ4" s="113"/>
      <c r="AK4" s="113"/>
      <c r="AL4" s="113"/>
      <c r="AM4" s="113"/>
      <c r="AN4" s="113"/>
      <c r="AO4" s="113"/>
      <c r="AP4" s="113"/>
      <c r="AQ4" s="113"/>
      <c r="AR4" s="113"/>
      <c r="AS4" s="113"/>
      <c r="AT4" s="113"/>
      <c r="AU4" s="113"/>
      <c r="AV4" s="113"/>
      <c r="AW4" s="113"/>
      <c r="AX4" s="113"/>
      <c r="AY4" s="113"/>
      <c r="AZ4" s="113"/>
      <c r="BA4" s="113"/>
      <c r="BB4" s="113"/>
      <c r="BC4" s="113"/>
      <c r="BD4" s="5">
        <v>1</v>
      </c>
      <c r="BE4" s="13">
        <f ca="1">COUNTA(A1:BD244)</f>
        <v>1434</v>
      </c>
      <c r="BF4" s="14" t="s">
        <v>2</v>
      </c>
    </row>
    <row r="5" spans="1:58" s="114" customFormat="1" ht="21" customHeight="1" x14ac:dyDescent="0.25">
      <c r="A5" s="110"/>
      <c r="B5" s="110"/>
      <c r="C5" s="541" t="s">
        <v>376</v>
      </c>
      <c r="D5" s="542" t="str">
        <f ca="1">CELL("nomfichier")</f>
        <v>D:\Données\1.UPRT\0-UPRT.fait\1-UPRT.FR-SITE-WEB\ff-fiches-fabrications\ff.fiches.fabrication.2023\ffr.restaurant.2023\[ff.ALLERGENES.Auto.detection.26.01.2026.12h30.xlsx]Transmission des savoirs.2025</v>
      </c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  <c r="P5" s="110"/>
      <c r="Q5" s="110"/>
      <c r="R5" s="112"/>
      <c r="S5" s="112"/>
      <c r="T5" s="112"/>
      <c r="U5" s="112"/>
      <c r="V5" s="113"/>
      <c r="W5" s="113"/>
      <c r="X5" s="113"/>
      <c r="Y5" s="113"/>
      <c r="Z5" s="113"/>
      <c r="AA5" s="113"/>
      <c r="AB5" s="113"/>
      <c r="AC5" s="113"/>
      <c r="AD5" s="113"/>
      <c r="AE5" s="113"/>
      <c r="AF5" s="113"/>
      <c r="AG5" s="113"/>
      <c r="AH5" s="113"/>
      <c r="AI5" s="113"/>
      <c r="AJ5" s="113"/>
      <c r="AK5" s="113"/>
      <c r="AL5" s="113"/>
      <c r="AM5" s="113"/>
      <c r="AN5" s="113"/>
      <c r="AO5" s="113"/>
      <c r="AP5" s="113"/>
      <c r="AQ5" s="113"/>
      <c r="AR5" s="113"/>
      <c r="AS5" s="113"/>
      <c r="AT5" s="113"/>
      <c r="AU5" s="113"/>
      <c r="AV5" s="113"/>
      <c r="AW5" s="113"/>
      <c r="AX5" s="113"/>
      <c r="AY5" s="113"/>
      <c r="AZ5" s="113"/>
      <c r="BA5" s="113"/>
      <c r="BB5" s="117" t="s">
        <v>337</v>
      </c>
      <c r="BC5" s="1" t="str">
        <f>BD244</f>
        <v>BD244</v>
      </c>
      <c r="BD5" s="5">
        <v>1</v>
      </c>
      <c r="BE5" s="13">
        <f ca="1">COUNTBLANK(A1:BD244)</f>
        <v>12234</v>
      </c>
      <c r="BF5" s="14" t="s">
        <v>3</v>
      </c>
    </row>
    <row r="6" spans="1:58" s="114" customFormat="1" ht="30" customHeight="1" x14ac:dyDescent="0.25">
      <c r="A6" s="110"/>
      <c r="B6" s="110"/>
      <c r="C6" s="118" t="s">
        <v>338</v>
      </c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  <c r="P6" s="110"/>
      <c r="Q6" s="110"/>
      <c r="R6" s="112"/>
      <c r="S6" s="112"/>
      <c r="T6" s="112"/>
      <c r="U6" s="112"/>
      <c r="V6" s="118" t="s">
        <v>339</v>
      </c>
      <c r="W6" s="113"/>
      <c r="X6" s="113"/>
      <c r="Y6" s="113"/>
      <c r="Z6" s="113"/>
      <c r="AA6" s="113"/>
      <c r="AB6" s="113"/>
      <c r="AC6" s="113"/>
      <c r="AD6" s="113"/>
      <c r="AE6" s="113"/>
      <c r="AF6" s="113"/>
      <c r="AG6" s="113"/>
      <c r="AH6" s="113"/>
      <c r="AI6" s="113"/>
      <c r="AJ6" s="113"/>
      <c r="AK6" s="113"/>
      <c r="AL6" s="118" t="s">
        <v>340</v>
      </c>
      <c r="AM6" s="113"/>
      <c r="AN6" s="113"/>
      <c r="AO6" s="113"/>
      <c r="AP6" s="113"/>
      <c r="AQ6" s="113"/>
      <c r="AR6" s="113"/>
      <c r="AS6" s="113"/>
      <c r="AT6" s="113"/>
      <c r="AU6" s="113"/>
      <c r="AV6" s="113"/>
      <c r="AW6" s="113"/>
      <c r="AX6" s="113"/>
      <c r="AY6" s="113"/>
      <c r="AZ6" s="113"/>
      <c r="BA6" s="113"/>
      <c r="BB6" s="113"/>
      <c r="BC6" s="113"/>
      <c r="BD6" s="5">
        <v>1</v>
      </c>
      <c r="BE6" s="13">
        <f>SUM(BD1:BD242)+2</f>
        <v>238</v>
      </c>
      <c r="BF6" s="14" t="s">
        <v>4</v>
      </c>
    </row>
    <row r="7" spans="1:58" s="114" customFormat="1" ht="30" customHeight="1" x14ac:dyDescent="0.25">
      <c r="A7" s="110"/>
      <c r="B7" s="110"/>
      <c r="C7" s="118" t="s">
        <v>341</v>
      </c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0"/>
      <c r="R7" s="112"/>
      <c r="S7" s="112"/>
      <c r="T7" s="112"/>
      <c r="U7" s="112"/>
      <c r="V7" s="118" t="s">
        <v>342</v>
      </c>
      <c r="W7" s="112"/>
      <c r="X7" s="112"/>
      <c r="Y7" s="112"/>
      <c r="Z7" s="112"/>
      <c r="AA7" s="112"/>
      <c r="AB7" s="112"/>
      <c r="AC7" s="112"/>
      <c r="AD7" s="112"/>
      <c r="AE7" s="112"/>
      <c r="AF7" s="113"/>
      <c r="AG7" s="112"/>
      <c r="AH7" s="112"/>
      <c r="AI7" s="112"/>
      <c r="AJ7" s="112"/>
      <c r="AK7" s="112"/>
      <c r="AL7" s="118" t="s">
        <v>343</v>
      </c>
      <c r="AM7" s="112"/>
      <c r="AN7" s="112"/>
      <c r="AO7" s="112"/>
      <c r="AP7" s="112"/>
      <c r="AQ7" s="112"/>
      <c r="AR7" s="112"/>
      <c r="AS7" s="113"/>
      <c r="AT7" s="113"/>
      <c r="AU7" s="113"/>
      <c r="AV7" s="113"/>
      <c r="AW7" s="113"/>
      <c r="AX7" s="113"/>
      <c r="AY7" s="113"/>
      <c r="AZ7" s="113"/>
      <c r="BA7" s="113"/>
      <c r="BB7" s="113"/>
      <c r="BC7" s="113"/>
      <c r="BD7" s="5">
        <v>1</v>
      </c>
      <c r="BE7" s="13">
        <f>SUM(A244:BC244)+1</f>
        <v>56</v>
      </c>
      <c r="BF7" s="14" t="s">
        <v>9</v>
      </c>
    </row>
    <row r="8" spans="1:58" s="114" customFormat="1" ht="30" customHeight="1" x14ac:dyDescent="0.25">
      <c r="A8" s="110"/>
      <c r="B8" s="110"/>
      <c r="C8" s="118" t="s">
        <v>344</v>
      </c>
      <c r="D8" s="119"/>
      <c r="E8" s="119"/>
      <c r="F8" s="119"/>
      <c r="G8" s="119"/>
      <c r="H8" s="119"/>
      <c r="I8" s="119"/>
      <c r="J8" s="119"/>
      <c r="K8" s="119"/>
      <c r="L8" s="112"/>
      <c r="M8" s="112"/>
      <c r="N8" s="112"/>
      <c r="O8" s="112"/>
      <c r="P8" s="112"/>
      <c r="Q8" s="110"/>
      <c r="R8" s="112"/>
      <c r="S8" s="112"/>
      <c r="T8" s="112"/>
      <c r="U8" s="112"/>
      <c r="V8" s="118" t="s">
        <v>345</v>
      </c>
      <c r="W8" s="119"/>
      <c r="X8" s="119"/>
      <c r="Y8" s="119"/>
      <c r="Z8" s="119"/>
      <c r="AA8" s="119"/>
      <c r="AB8" s="119"/>
      <c r="AC8" s="119"/>
      <c r="AD8" s="119"/>
      <c r="AE8" s="112"/>
      <c r="AF8" s="113"/>
      <c r="AG8" s="112"/>
      <c r="AH8" s="112"/>
      <c r="AI8" s="112"/>
      <c r="AJ8" s="112"/>
      <c r="AK8" s="112"/>
      <c r="AL8" s="118" t="s">
        <v>346</v>
      </c>
      <c r="AM8" s="119"/>
      <c r="AN8" s="119"/>
      <c r="AO8" s="119"/>
      <c r="AP8" s="119"/>
      <c r="AQ8" s="119"/>
      <c r="AR8" s="119"/>
      <c r="AS8" s="113"/>
      <c r="AT8" s="113"/>
      <c r="AU8" s="113"/>
      <c r="AV8" s="113"/>
      <c r="AW8" s="113"/>
      <c r="AX8" s="113"/>
      <c r="AY8" s="113"/>
      <c r="AZ8" s="113"/>
      <c r="BA8" s="113"/>
      <c r="BB8" s="113"/>
      <c r="BC8" s="113"/>
      <c r="BD8" s="5">
        <v>1</v>
      </c>
    </row>
    <row r="9" spans="1:58" s="114" customFormat="1" ht="30" customHeight="1" x14ac:dyDescent="0.25">
      <c r="A9" s="110"/>
      <c r="B9" s="110"/>
      <c r="C9" s="118" t="s">
        <v>347</v>
      </c>
      <c r="D9" s="119"/>
      <c r="E9" s="119"/>
      <c r="F9" s="119"/>
      <c r="G9" s="119"/>
      <c r="H9" s="119"/>
      <c r="I9" s="119"/>
      <c r="J9" s="119"/>
      <c r="K9" s="119"/>
      <c r="L9" s="112"/>
      <c r="M9" s="112"/>
      <c r="N9" s="112"/>
      <c r="O9" s="112"/>
      <c r="P9" s="112"/>
      <c r="Q9" s="112"/>
      <c r="R9" s="112"/>
      <c r="S9" s="112"/>
      <c r="T9" s="112"/>
      <c r="U9" s="112"/>
      <c r="V9" s="118" t="s">
        <v>348</v>
      </c>
      <c r="W9" s="119"/>
      <c r="X9" s="119"/>
      <c r="Y9" s="119"/>
      <c r="Z9" s="119"/>
      <c r="AA9" s="119"/>
      <c r="AB9" s="119"/>
      <c r="AC9" s="119"/>
      <c r="AD9" s="119"/>
      <c r="AE9" s="112"/>
      <c r="AF9" s="113"/>
      <c r="AG9" s="112"/>
      <c r="AH9" s="112"/>
      <c r="AI9" s="112"/>
      <c r="AJ9" s="112"/>
      <c r="AK9" s="112"/>
      <c r="AL9" s="118" t="s">
        <v>349</v>
      </c>
      <c r="AM9" s="119"/>
      <c r="AN9" s="119"/>
      <c r="AO9" s="119"/>
      <c r="AP9" s="119"/>
      <c r="AQ9" s="119"/>
      <c r="AR9" s="119"/>
      <c r="AS9" s="113"/>
      <c r="AT9" s="113"/>
      <c r="AU9" s="113"/>
      <c r="AV9" s="113"/>
      <c r="AW9" s="113"/>
      <c r="AX9" s="113"/>
      <c r="AY9" s="113"/>
      <c r="AZ9" s="113"/>
      <c r="BA9" s="113"/>
      <c r="BB9" s="113"/>
      <c r="BC9" s="113"/>
      <c r="BD9" s="5">
        <v>1</v>
      </c>
    </row>
    <row r="10" spans="1:58" s="114" customFormat="1" ht="30" customHeight="1" x14ac:dyDescent="0.25">
      <c r="A10" s="110"/>
      <c r="B10" s="110"/>
      <c r="C10" s="118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0"/>
      <c r="U10" s="120"/>
      <c r="V10" s="118"/>
      <c r="W10" s="120"/>
      <c r="X10" s="120"/>
      <c r="Y10" s="120"/>
      <c r="Z10" s="120"/>
      <c r="AA10" s="120"/>
      <c r="AB10" s="120"/>
      <c r="AC10" s="120"/>
      <c r="AD10" s="120"/>
      <c r="AE10" s="120"/>
      <c r="AF10" s="113"/>
      <c r="AG10" s="120"/>
      <c r="AH10" s="120"/>
      <c r="AI10" s="120"/>
      <c r="AJ10" s="120"/>
      <c r="AK10" s="120"/>
      <c r="AL10" s="118"/>
      <c r="AM10" s="120"/>
      <c r="AN10" s="120"/>
      <c r="AO10" s="120"/>
      <c r="AP10" s="120"/>
      <c r="AQ10" s="120"/>
      <c r="AR10" s="120"/>
      <c r="AS10" s="113"/>
      <c r="AT10" s="113"/>
      <c r="AU10" s="113"/>
      <c r="AV10" s="113"/>
      <c r="AW10" s="113"/>
      <c r="AX10" s="113"/>
      <c r="AY10" s="113"/>
      <c r="AZ10" s="113"/>
      <c r="BA10" s="113"/>
      <c r="BB10" s="113"/>
      <c r="BC10" s="113"/>
      <c r="BD10" s="5">
        <v>1</v>
      </c>
    </row>
    <row r="11" spans="1:58" s="114" customFormat="1" ht="30" customHeight="1" x14ac:dyDescent="0.25">
      <c r="A11" s="110"/>
      <c r="B11" s="110"/>
      <c r="C11" s="118" t="s">
        <v>350</v>
      </c>
      <c r="D11" s="120"/>
      <c r="E11" s="120"/>
      <c r="F11" s="120"/>
      <c r="G11" s="120"/>
      <c r="H11" s="120"/>
      <c r="I11" s="120"/>
      <c r="J11" s="120"/>
      <c r="K11" s="120"/>
      <c r="L11" s="120"/>
      <c r="M11" s="120"/>
      <c r="N11" s="120"/>
      <c r="O11" s="120"/>
      <c r="P11" s="120"/>
      <c r="Q11" s="120"/>
      <c r="R11" s="120"/>
      <c r="S11" s="120"/>
      <c r="T11" s="120"/>
      <c r="U11" s="120"/>
      <c r="V11" s="118" t="s">
        <v>351</v>
      </c>
      <c r="W11" s="120"/>
      <c r="X11" s="120"/>
      <c r="Y11" s="120"/>
      <c r="Z11" s="120"/>
      <c r="AA11" s="120"/>
      <c r="AB11" s="120"/>
      <c r="AC11" s="120"/>
      <c r="AD11" s="120"/>
      <c r="AE11" s="120"/>
      <c r="AF11" s="113"/>
      <c r="AG11" s="120"/>
      <c r="AH11" s="120"/>
      <c r="AI11" s="120"/>
      <c r="AJ11" s="120"/>
      <c r="AK11" s="120"/>
      <c r="AL11" s="118" t="s">
        <v>352</v>
      </c>
      <c r="AM11" s="120"/>
      <c r="AN11" s="120"/>
      <c r="AO11" s="120"/>
      <c r="AP11" s="120"/>
      <c r="AQ11" s="120"/>
      <c r="AR11" s="120"/>
      <c r="AS11" s="113"/>
      <c r="AT11" s="113"/>
      <c r="AU11" s="113"/>
      <c r="AV11" s="113"/>
      <c r="AW11" s="113"/>
      <c r="AX11" s="113"/>
      <c r="AY11" s="113"/>
      <c r="AZ11" s="113"/>
      <c r="BA11" s="113"/>
      <c r="BB11" s="113"/>
      <c r="BC11" s="113"/>
      <c r="BD11" s="5">
        <v>1</v>
      </c>
    </row>
    <row r="12" spans="1:58" s="114" customFormat="1" ht="30" customHeight="1" x14ac:dyDescent="0.25">
      <c r="A12" s="110"/>
      <c r="B12" s="110"/>
      <c r="C12" s="118" t="s">
        <v>353</v>
      </c>
      <c r="D12" s="120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0"/>
      <c r="Q12" s="120"/>
      <c r="R12" s="120"/>
      <c r="S12" s="120"/>
      <c r="T12" s="120"/>
      <c r="U12" s="120"/>
      <c r="V12" s="118" t="s">
        <v>354</v>
      </c>
      <c r="W12" s="120"/>
      <c r="X12" s="120"/>
      <c r="Y12" s="120"/>
      <c r="Z12" s="120"/>
      <c r="AA12" s="120"/>
      <c r="AB12" s="120"/>
      <c r="AC12" s="120"/>
      <c r="AD12" s="120"/>
      <c r="AE12" s="120"/>
      <c r="AF12" s="113"/>
      <c r="AG12" s="120"/>
      <c r="AH12" s="120"/>
      <c r="AI12" s="120"/>
      <c r="AJ12" s="120"/>
      <c r="AK12" s="120"/>
      <c r="AL12" s="118" t="s">
        <v>355</v>
      </c>
      <c r="AM12" s="120"/>
      <c r="AN12" s="120"/>
      <c r="AO12" s="120"/>
      <c r="AP12" s="120"/>
      <c r="AQ12" s="120"/>
      <c r="AR12" s="120"/>
      <c r="AS12" s="113"/>
      <c r="AT12" s="113"/>
      <c r="AU12" s="113"/>
      <c r="AV12" s="113"/>
      <c r="AW12" s="113"/>
      <c r="AX12" s="113"/>
      <c r="AY12" s="113"/>
      <c r="AZ12" s="113"/>
      <c r="BA12" s="113"/>
      <c r="BB12" s="113"/>
      <c r="BC12" s="113"/>
      <c r="BD12" s="5">
        <v>1</v>
      </c>
    </row>
    <row r="13" spans="1:58" s="114" customFormat="1" ht="30" customHeight="1" x14ac:dyDescent="0.25">
      <c r="A13" s="110"/>
      <c r="B13" s="110"/>
      <c r="C13" s="118"/>
      <c r="D13" s="120"/>
      <c r="E13" s="120"/>
      <c r="F13" s="120"/>
      <c r="G13" s="120"/>
      <c r="H13" s="120"/>
      <c r="I13" s="120"/>
      <c r="J13" s="120"/>
      <c r="K13" s="120"/>
      <c r="L13" s="120"/>
      <c r="M13" s="120"/>
      <c r="N13" s="120"/>
      <c r="O13" s="120"/>
      <c r="P13" s="120"/>
      <c r="Q13" s="120"/>
      <c r="R13" s="120"/>
      <c r="S13" s="120"/>
      <c r="T13" s="120"/>
      <c r="U13" s="120"/>
      <c r="V13" s="118"/>
      <c r="W13" s="120"/>
      <c r="X13" s="120"/>
      <c r="Y13" s="120"/>
      <c r="Z13" s="120"/>
      <c r="AA13" s="120"/>
      <c r="AB13" s="120"/>
      <c r="AC13" s="120"/>
      <c r="AD13" s="120"/>
      <c r="AE13" s="120"/>
      <c r="AF13" s="113"/>
      <c r="AG13" s="120"/>
      <c r="AH13" s="120"/>
      <c r="AI13" s="120"/>
      <c r="AJ13" s="120"/>
      <c r="AK13" s="120"/>
      <c r="AL13" s="118"/>
      <c r="AM13" s="120"/>
      <c r="AN13" s="120"/>
      <c r="AO13" s="120"/>
      <c r="AP13" s="120"/>
      <c r="AQ13" s="120"/>
      <c r="AR13" s="120"/>
      <c r="AS13" s="113"/>
      <c r="AT13" s="113"/>
      <c r="AU13" s="113"/>
      <c r="AV13" s="113"/>
      <c r="AW13" s="113"/>
      <c r="AX13" s="113"/>
      <c r="AY13" s="113"/>
      <c r="AZ13" s="113"/>
      <c r="BA13" s="113"/>
      <c r="BB13" s="113"/>
      <c r="BC13" s="113"/>
      <c r="BD13" s="5">
        <v>1</v>
      </c>
    </row>
    <row r="14" spans="1:58" s="114" customFormat="1" ht="30" customHeight="1" x14ac:dyDescent="0.25">
      <c r="A14" s="110"/>
      <c r="B14" s="110"/>
      <c r="C14" s="118" t="s">
        <v>356</v>
      </c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18" t="s">
        <v>357</v>
      </c>
      <c r="W14" s="120"/>
      <c r="X14" s="120"/>
      <c r="Y14" s="120"/>
      <c r="Z14" s="120"/>
      <c r="AA14" s="120"/>
      <c r="AB14" s="120"/>
      <c r="AC14" s="120"/>
      <c r="AD14" s="120"/>
      <c r="AE14" s="120"/>
      <c r="AF14" s="113"/>
      <c r="AG14" s="120"/>
      <c r="AH14" s="120"/>
      <c r="AI14" s="120"/>
      <c r="AJ14" s="120"/>
      <c r="AK14" s="120"/>
      <c r="AL14" s="118" t="s">
        <v>358</v>
      </c>
      <c r="AM14" s="120"/>
      <c r="AN14" s="120"/>
      <c r="AO14" s="120"/>
      <c r="AP14" s="120"/>
      <c r="AQ14" s="120"/>
      <c r="AR14" s="120"/>
      <c r="AS14" s="113"/>
      <c r="AT14" s="113"/>
      <c r="AU14" s="113"/>
      <c r="AV14" s="113"/>
      <c r="AW14" s="113"/>
      <c r="AX14" s="113"/>
      <c r="AY14" s="113"/>
      <c r="AZ14" s="113"/>
      <c r="BA14" s="113"/>
      <c r="BB14" s="113"/>
      <c r="BC14" s="113"/>
      <c r="BD14" s="5">
        <v>1</v>
      </c>
    </row>
    <row r="15" spans="1:58" s="114" customFormat="1" ht="30" customHeight="1" x14ac:dyDescent="0.25">
      <c r="A15" s="110"/>
      <c r="B15" s="110"/>
      <c r="C15" s="118" t="s">
        <v>359</v>
      </c>
      <c r="D15" s="120"/>
      <c r="E15" s="120"/>
      <c r="F15" s="120"/>
      <c r="G15" s="120"/>
      <c r="H15" s="120"/>
      <c r="I15" s="120"/>
      <c r="J15" s="120"/>
      <c r="K15" s="120"/>
      <c r="L15" s="120"/>
      <c r="M15" s="120"/>
      <c r="N15" s="120"/>
      <c r="O15" s="120"/>
      <c r="P15" s="120"/>
      <c r="Q15" s="120"/>
      <c r="R15" s="120"/>
      <c r="S15" s="120"/>
      <c r="T15" s="120"/>
      <c r="U15" s="120"/>
      <c r="V15" s="118" t="s">
        <v>360</v>
      </c>
      <c r="W15" s="120"/>
      <c r="X15" s="120"/>
      <c r="Y15" s="120"/>
      <c r="Z15" s="120"/>
      <c r="AA15" s="120"/>
      <c r="AB15" s="120"/>
      <c r="AC15" s="120"/>
      <c r="AD15" s="120"/>
      <c r="AE15" s="120"/>
      <c r="AF15" s="113"/>
      <c r="AG15" s="120"/>
      <c r="AH15" s="120"/>
      <c r="AI15" s="120"/>
      <c r="AJ15" s="120"/>
      <c r="AK15" s="120"/>
      <c r="AL15" s="118" t="s">
        <v>361</v>
      </c>
      <c r="AM15" s="120"/>
      <c r="AN15" s="120"/>
      <c r="AO15" s="120"/>
      <c r="AP15" s="120"/>
      <c r="AQ15" s="120"/>
      <c r="AR15" s="120"/>
      <c r="AS15" s="113"/>
      <c r="AT15" s="113"/>
      <c r="AU15" s="113"/>
      <c r="AV15" s="113"/>
      <c r="AW15" s="113"/>
      <c r="AX15" s="113"/>
      <c r="AY15" s="113"/>
      <c r="AZ15" s="113"/>
      <c r="BA15" s="113"/>
      <c r="BB15" s="113"/>
      <c r="BC15" s="113"/>
      <c r="BD15" s="5">
        <v>1</v>
      </c>
    </row>
    <row r="16" spans="1:58" s="114" customFormat="1" ht="30" customHeight="1" x14ac:dyDescent="0.25">
      <c r="A16" s="110"/>
      <c r="B16" s="110"/>
      <c r="C16" s="118"/>
      <c r="D16" s="120"/>
      <c r="E16" s="120"/>
      <c r="F16" s="120"/>
      <c r="G16" s="120"/>
      <c r="H16" s="120"/>
      <c r="I16" s="120"/>
      <c r="J16" s="120"/>
      <c r="K16" s="120"/>
      <c r="L16" s="120"/>
      <c r="M16" s="120"/>
      <c r="N16" s="120"/>
      <c r="O16" s="120"/>
      <c r="P16" s="120"/>
      <c r="Q16" s="120"/>
      <c r="R16" s="120"/>
      <c r="S16" s="120"/>
      <c r="T16" s="120"/>
      <c r="U16" s="120"/>
      <c r="V16" s="118"/>
      <c r="W16" s="120"/>
      <c r="X16" s="120"/>
      <c r="Y16" s="120"/>
      <c r="Z16" s="120"/>
      <c r="AA16" s="120"/>
      <c r="AB16" s="120"/>
      <c r="AC16" s="120"/>
      <c r="AD16" s="120"/>
      <c r="AE16" s="120"/>
      <c r="AF16" s="113"/>
      <c r="AG16" s="120"/>
      <c r="AH16" s="120"/>
      <c r="AI16" s="120"/>
      <c r="AJ16" s="120"/>
      <c r="AK16" s="120"/>
      <c r="AL16" s="118"/>
      <c r="AM16" s="120"/>
      <c r="AN16" s="120"/>
      <c r="AO16" s="120"/>
      <c r="AP16" s="120"/>
      <c r="AQ16" s="120"/>
      <c r="AR16" s="120"/>
      <c r="AS16" s="113"/>
      <c r="AT16" s="113"/>
      <c r="AU16" s="113"/>
      <c r="AV16" s="113"/>
      <c r="AW16" s="113"/>
      <c r="AX16" s="113"/>
      <c r="AY16" s="113"/>
      <c r="AZ16" s="113"/>
      <c r="BA16" s="113"/>
      <c r="BB16" s="113"/>
      <c r="BC16" s="113"/>
      <c r="BD16" s="5">
        <v>1</v>
      </c>
    </row>
    <row r="17" spans="1:56" s="114" customFormat="1" ht="30" customHeight="1" x14ac:dyDescent="0.25">
      <c r="A17" s="110"/>
      <c r="B17" s="110"/>
      <c r="C17" s="118" t="s">
        <v>588</v>
      </c>
      <c r="D17" s="120"/>
      <c r="E17" s="120"/>
      <c r="F17" s="120"/>
      <c r="G17" s="120"/>
      <c r="H17" s="120"/>
      <c r="I17" s="120"/>
      <c r="J17" s="120"/>
      <c r="K17" s="120"/>
      <c r="L17" s="120"/>
      <c r="M17" s="120"/>
      <c r="N17" s="120"/>
      <c r="O17" s="120"/>
      <c r="P17" s="120"/>
      <c r="Q17" s="120"/>
      <c r="R17" s="120"/>
      <c r="S17" s="120"/>
      <c r="T17" s="120"/>
      <c r="U17" s="120"/>
      <c r="V17" s="118" t="s">
        <v>362</v>
      </c>
      <c r="W17" s="120"/>
      <c r="X17" s="120"/>
      <c r="Y17" s="120"/>
      <c r="Z17" s="120"/>
      <c r="AA17" s="120"/>
      <c r="AB17" s="120"/>
      <c r="AC17" s="120"/>
      <c r="AD17" s="120"/>
      <c r="AE17" s="120"/>
      <c r="AF17" s="113"/>
      <c r="AG17" s="120"/>
      <c r="AH17" s="120"/>
      <c r="AI17" s="120"/>
      <c r="AJ17" s="120"/>
      <c r="AK17" s="120"/>
      <c r="AL17" s="118" t="s">
        <v>363</v>
      </c>
      <c r="AM17" s="120"/>
      <c r="AN17" s="120"/>
      <c r="AO17" s="120"/>
      <c r="AP17" s="120"/>
      <c r="AQ17" s="120"/>
      <c r="AR17" s="120"/>
      <c r="AS17" s="113"/>
      <c r="AT17" s="113"/>
      <c r="AU17" s="113"/>
      <c r="AV17" s="113"/>
      <c r="AW17" s="113"/>
      <c r="AX17" s="113"/>
      <c r="AY17" s="113"/>
      <c r="AZ17" s="113"/>
      <c r="BA17" s="113"/>
      <c r="BB17" s="113"/>
      <c r="BC17" s="113"/>
      <c r="BD17" s="5">
        <v>1</v>
      </c>
    </row>
    <row r="18" spans="1:56" s="114" customFormat="1" ht="30" customHeight="1" x14ac:dyDescent="0.25">
      <c r="A18" s="110"/>
      <c r="B18" s="110"/>
      <c r="C18" s="118" t="s">
        <v>364</v>
      </c>
      <c r="D18" s="120"/>
      <c r="E18" s="120"/>
      <c r="F18" s="120"/>
      <c r="G18" s="120"/>
      <c r="H18" s="120"/>
      <c r="I18" s="120"/>
      <c r="J18" s="120"/>
      <c r="K18" s="120"/>
      <c r="L18" s="120"/>
      <c r="M18" s="120"/>
      <c r="N18" s="120"/>
      <c r="O18" s="120"/>
      <c r="P18" s="120"/>
      <c r="Q18" s="120"/>
      <c r="R18" s="120"/>
      <c r="S18" s="120"/>
      <c r="T18" s="120"/>
      <c r="U18" s="120"/>
      <c r="V18" s="118" t="s">
        <v>365</v>
      </c>
      <c r="W18" s="120"/>
      <c r="X18" s="120"/>
      <c r="Y18" s="120"/>
      <c r="Z18" s="120"/>
      <c r="AA18" s="120"/>
      <c r="AB18" s="120"/>
      <c r="AC18" s="120"/>
      <c r="AD18" s="120"/>
      <c r="AE18" s="120"/>
      <c r="AF18" s="113"/>
      <c r="AG18" s="120"/>
      <c r="AH18" s="120"/>
      <c r="AI18" s="120"/>
      <c r="AJ18" s="120"/>
      <c r="AK18" s="120"/>
      <c r="AL18" s="118" t="s">
        <v>366</v>
      </c>
      <c r="AM18" s="120"/>
      <c r="AN18" s="120"/>
      <c r="AO18" s="120"/>
      <c r="AP18" s="120"/>
      <c r="AQ18" s="120"/>
      <c r="AR18" s="120"/>
      <c r="AS18" s="113"/>
      <c r="AT18" s="113"/>
      <c r="AU18" s="113"/>
      <c r="AV18" s="113"/>
      <c r="AW18" s="113"/>
      <c r="AX18" s="113"/>
      <c r="AY18" s="113"/>
      <c r="AZ18" s="113"/>
      <c r="BA18" s="113"/>
      <c r="BB18" s="113"/>
      <c r="BC18" s="113"/>
      <c r="BD18" s="5">
        <v>1</v>
      </c>
    </row>
    <row r="19" spans="1:56" s="114" customFormat="1" ht="30" customHeight="1" x14ac:dyDescent="0.25">
      <c r="A19" s="110"/>
      <c r="B19" s="110"/>
      <c r="C19" s="118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18"/>
      <c r="W19" s="120"/>
      <c r="X19" s="120"/>
      <c r="Y19" s="120"/>
      <c r="Z19" s="120"/>
      <c r="AA19" s="120"/>
      <c r="AB19" s="120"/>
      <c r="AC19" s="120"/>
      <c r="AD19" s="120"/>
      <c r="AE19" s="120"/>
      <c r="AF19" s="113"/>
      <c r="AG19" s="120"/>
      <c r="AH19" s="120"/>
      <c r="AI19" s="120"/>
      <c r="AJ19" s="120"/>
      <c r="AK19" s="120"/>
      <c r="AL19" s="118"/>
      <c r="AM19" s="120"/>
      <c r="AN19" s="120"/>
      <c r="AO19" s="120"/>
      <c r="AP19" s="120"/>
      <c r="AQ19" s="120"/>
      <c r="AR19" s="120"/>
      <c r="AS19" s="113"/>
      <c r="AT19" s="113"/>
      <c r="AU19" s="113"/>
      <c r="AV19" s="113"/>
      <c r="AW19" s="113"/>
      <c r="AX19" s="113"/>
      <c r="AY19" s="113"/>
      <c r="AZ19" s="113"/>
      <c r="BA19" s="113"/>
      <c r="BB19" s="113"/>
      <c r="BC19" s="113"/>
      <c r="BD19" s="5">
        <v>1</v>
      </c>
    </row>
    <row r="20" spans="1:56" s="114" customFormat="1" ht="30" customHeight="1" x14ac:dyDescent="0.25">
      <c r="A20" s="110"/>
      <c r="B20" s="110"/>
      <c r="C20" s="121" t="s">
        <v>367</v>
      </c>
      <c r="D20" s="120"/>
      <c r="E20" s="120"/>
      <c r="F20" s="120"/>
      <c r="G20" s="120"/>
      <c r="H20" s="120"/>
      <c r="I20" s="120"/>
      <c r="J20" s="120"/>
      <c r="K20" s="120"/>
      <c r="L20" s="120"/>
      <c r="M20" s="120"/>
      <c r="N20" s="120"/>
      <c r="O20" s="120"/>
      <c r="P20" s="120"/>
      <c r="Q20" s="120"/>
      <c r="R20" s="120"/>
      <c r="S20" s="120"/>
      <c r="T20" s="120"/>
      <c r="U20" s="120"/>
      <c r="V20" s="121" t="s">
        <v>368</v>
      </c>
      <c r="W20" s="120"/>
      <c r="X20" s="120"/>
      <c r="Y20" s="120"/>
      <c r="Z20" s="120"/>
      <c r="AA20" s="120"/>
      <c r="AB20" s="120"/>
      <c r="AC20" s="120"/>
      <c r="AD20" s="120"/>
      <c r="AE20" s="120"/>
      <c r="AF20" s="113"/>
      <c r="AG20" s="120"/>
      <c r="AH20" s="120"/>
      <c r="AI20" s="120"/>
      <c r="AJ20" s="120"/>
      <c r="AK20" s="120"/>
      <c r="AL20" s="121" t="s">
        <v>369</v>
      </c>
      <c r="AM20" s="120"/>
      <c r="AN20" s="120"/>
      <c r="AO20" s="120"/>
      <c r="AP20" s="120"/>
      <c r="AQ20" s="120"/>
      <c r="AR20" s="120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5">
        <v>1</v>
      </c>
    </row>
    <row r="21" spans="1:56" s="114" customFormat="1" ht="30" customHeight="1" x14ac:dyDescent="0.25">
      <c r="A21" s="110"/>
      <c r="B21" s="110"/>
      <c r="C21" s="121" t="s">
        <v>370</v>
      </c>
      <c r="D21" s="120"/>
      <c r="E21" s="120"/>
      <c r="F21" s="120"/>
      <c r="G21" s="120"/>
      <c r="H21" s="120"/>
      <c r="I21" s="120"/>
      <c r="J21" s="120"/>
      <c r="K21" s="120"/>
      <c r="L21" s="120"/>
      <c r="M21" s="120"/>
      <c r="N21" s="120"/>
      <c r="O21" s="120"/>
      <c r="P21" s="120"/>
      <c r="Q21" s="120"/>
      <c r="R21" s="120"/>
      <c r="S21" s="120"/>
      <c r="T21" s="120"/>
      <c r="U21" s="120"/>
      <c r="V21" s="121" t="s">
        <v>371</v>
      </c>
      <c r="W21" s="120"/>
      <c r="X21" s="120"/>
      <c r="Y21" s="120"/>
      <c r="Z21" s="120"/>
      <c r="AA21" s="120"/>
      <c r="AB21" s="120"/>
      <c r="AC21" s="120"/>
      <c r="AD21" s="120"/>
      <c r="AE21" s="120"/>
      <c r="AF21" s="113"/>
      <c r="AG21" s="120"/>
      <c r="AH21" s="120"/>
      <c r="AI21" s="120"/>
      <c r="AJ21" s="120"/>
      <c r="AK21" s="120"/>
      <c r="AL21" s="121" t="s">
        <v>372</v>
      </c>
      <c r="AM21" s="120"/>
      <c r="AN21" s="120"/>
      <c r="AO21" s="120"/>
      <c r="AP21" s="120"/>
      <c r="AQ21" s="120"/>
      <c r="AR21" s="120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5"/>
    </row>
    <row r="22" spans="1:56" s="114" customFormat="1" ht="30" customHeight="1" x14ac:dyDescent="0.25">
      <c r="A22" s="110"/>
      <c r="B22" s="110"/>
      <c r="C22" s="121" t="s">
        <v>30</v>
      </c>
      <c r="D22" s="120"/>
      <c r="E22" s="120"/>
      <c r="F22" s="120"/>
      <c r="G22" s="120"/>
      <c r="H22" s="120"/>
      <c r="I22" s="120"/>
      <c r="J22" s="120"/>
      <c r="K22" s="120"/>
      <c r="L22" s="120"/>
      <c r="M22" s="120"/>
      <c r="N22" s="120"/>
      <c r="O22" s="120"/>
      <c r="P22" s="120"/>
      <c r="Q22" s="120"/>
      <c r="R22" s="120"/>
      <c r="S22" s="120"/>
      <c r="T22" s="120"/>
      <c r="U22" s="120"/>
      <c r="V22" s="121" t="s">
        <v>46</v>
      </c>
      <c r="W22" s="120"/>
      <c r="X22" s="120"/>
      <c r="Y22" s="120"/>
      <c r="Z22" s="120"/>
      <c r="AA22" s="120"/>
      <c r="AB22" s="120"/>
      <c r="AC22" s="120"/>
      <c r="AD22" s="120"/>
      <c r="AE22" s="120"/>
      <c r="AF22" s="113"/>
      <c r="AG22" s="120"/>
      <c r="AH22" s="120"/>
      <c r="AI22" s="120"/>
      <c r="AJ22" s="120"/>
      <c r="AK22" s="120"/>
      <c r="AL22" s="121" t="s">
        <v>53</v>
      </c>
      <c r="AM22" s="120"/>
      <c r="AN22" s="120"/>
      <c r="AO22" s="120"/>
      <c r="AP22" s="120"/>
      <c r="AQ22" s="120"/>
      <c r="AR22" s="120"/>
      <c r="AS22" s="113"/>
      <c r="AT22" s="113"/>
      <c r="AU22" s="113"/>
      <c r="AV22" s="113"/>
      <c r="AW22" s="113"/>
      <c r="AX22" s="113"/>
      <c r="AY22" s="113"/>
      <c r="AZ22" s="113"/>
      <c r="BA22" s="113"/>
      <c r="BB22" s="113"/>
      <c r="BC22" s="113"/>
      <c r="BD22" s="5"/>
    </row>
    <row r="23" spans="1:56" s="114" customFormat="1" ht="30" customHeight="1" x14ac:dyDescent="0.25">
      <c r="A23" s="110"/>
      <c r="B23" s="110"/>
      <c r="C23" s="121"/>
      <c r="D23" s="120"/>
      <c r="E23" s="120"/>
      <c r="F23" s="120"/>
      <c r="G23" s="120"/>
      <c r="H23" s="120"/>
      <c r="I23" s="120"/>
      <c r="J23" s="120"/>
      <c r="K23" s="120"/>
      <c r="L23" s="120"/>
      <c r="M23" s="120"/>
      <c r="N23" s="120"/>
      <c r="O23" s="120"/>
      <c r="P23" s="120"/>
      <c r="Q23" s="120"/>
      <c r="R23" s="120"/>
      <c r="S23" s="120"/>
      <c r="T23" s="120"/>
      <c r="U23" s="120"/>
      <c r="V23" s="121"/>
      <c r="W23" s="120"/>
      <c r="X23" s="120"/>
      <c r="Y23" s="120"/>
      <c r="Z23" s="120"/>
      <c r="AA23" s="120"/>
      <c r="AB23" s="120"/>
      <c r="AC23" s="120"/>
      <c r="AD23" s="120"/>
      <c r="AE23" s="120"/>
      <c r="AF23" s="113"/>
      <c r="AG23" s="120"/>
      <c r="AH23" s="120"/>
      <c r="AI23" s="120"/>
      <c r="AJ23" s="120"/>
      <c r="AK23" s="120"/>
      <c r="AL23" s="121"/>
      <c r="AM23" s="120"/>
      <c r="AN23" s="120"/>
      <c r="AO23" s="120"/>
      <c r="AP23" s="120"/>
      <c r="AQ23" s="120"/>
      <c r="AR23" s="120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5"/>
    </row>
    <row r="24" spans="1:56" s="114" customFormat="1" ht="30" customHeight="1" x14ac:dyDescent="0.25">
      <c r="A24" s="110"/>
      <c r="B24" s="110"/>
      <c r="C24" s="121" t="s">
        <v>40</v>
      </c>
      <c r="D24" s="120"/>
      <c r="E24" s="120"/>
      <c r="F24" s="120"/>
      <c r="G24" s="120"/>
      <c r="H24" s="120"/>
      <c r="I24" s="120"/>
      <c r="J24" s="120"/>
      <c r="K24" s="120"/>
      <c r="L24" s="120"/>
      <c r="M24" s="120"/>
      <c r="N24" s="120"/>
      <c r="O24" s="120"/>
      <c r="P24" s="120"/>
      <c r="Q24" s="120"/>
      <c r="R24" s="120"/>
      <c r="S24" s="120"/>
      <c r="T24" s="120"/>
      <c r="U24" s="120"/>
      <c r="V24" s="121" t="s">
        <v>49</v>
      </c>
      <c r="W24" s="120"/>
      <c r="X24" s="120"/>
      <c r="Y24" s="120"/>
      <c r="Z24" s="120"/>
      <c r="AA24" s="120"/>
      <c r="AB24" s="120"/>
      <c r="AC24" s="120"/>
      <c r="AD24" s="120"/>
      <c r="AE24" s="120"/>
      <c r="AF24" s="113"/>
      <c r="AG24" s="120"/>
      <c r="AH24" s="120"/>
      <c r="AI24" s="120"/>
      <c r="AJ24" s="120"/>
      <c r="AK24" s="120"/>
      <c r="AL24" s="121" t="s">
        <v>55</v>
      </c>
      <c r="AM24" s="120"/>
      <c r="AN24" s="120"/>
      <c r="AO24" s="120"/>
      <c r="AP24" s="120"/>
      <c r="AQ24" s="120"/>
      <c r="AR24" s="120"/>
      <c r="AS24" s="113"/>
      <c r="AT24" s="113"/>
      <c r="AU24" s="113"/>
      <c r="AV24" s="113"/>
      <c r="AW24" s="113"/>
      <c r="AX24" s="113"/>
      <c r="AY24" s="113"/>
      <c r="AZ24" s="113"/>
      <c r="BA24" s="113"/>
      <c r="BB24" s="113"/>
      <c r="BC24" s="113"/>
      <c r="BD24" s="5"/>
    </row>
    <row r="25" spans="1:56" s="114" customFormat="1" ht="30" customHeight="1" x14ac:dyDescent="0.25">
      <c r="A25" s="110"/>
      <c r="B25" s="110"/>
      <c r="C25" s="121" t="s">
        <v>42</v>
      </c>
      <c r="D25" s="120"/>
      <c r="E25" s="120"/>
      <c r="F25" s="120"/>
      <c r="G25" s="120"/>
      <c r="H25" s="120"/>
      <c r="I25" s="120"/>
      <c r="J25" s="120"/>
      <c r="K25" s="120"/>
      <c r="L25" s="120"/>
      <c r="M25" s="120"/>
      <c r="N25" s="120"/>
      <c r="O25" s="120"/>
      <c r="P25" s="120"/>
      <c r="Q25" s="120"/>
      <c r="R25" s="120"/>
      <c r="S25" s="120"/>
      <c r="T25" s="120"/>
      <c r="U25" s="120"/>
      <c r="V25" s="121" t="s">
        <v>50</v>
      </c>
      <c r="W25" s="120"/>
      <c r="X25" s="120"/>
      <c r="Y25" s="120"/>
      <c r="Z25" s="120"/>
      <c r="AA25" s="120"/>
      <c r="AB25" s="120"/>
      <c r="AC25" s="120"/>
      <c r="AD25" s="120"/>
      <c r="AE25" s="120"/>
      <c r="AF25" s="113"/>
      <c r="AG25" s="120"/>
      <c r="AH25" s="120"/>
      <c r="AI25" s="120"/>
      <c r="AJ25" s="120"/>
      <c r="AK25" s="120"/>
      <c r="AL25" s="121" t="s">
        <v>67</v>
      </c>
      <c r="AM25" s="120"/>
      <c r="AN25" s="120"/>
      <c r="AO25" s="120"/>
      <c r="AP25" s="120"/>
      <c r="AQ25" s="120"/>
      <c r="AR25" s="120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5"/>
    </row>
    <row r="26" spans="1:56" s="114" customFormat="1" ht="30" customHeight="1" x14ac:dyDescent="0.25">
      <c r="A26" s="110"/>
      <c r="B26" s="110"/>
      <c r="C26" s="121"/>
      <c r="D26" s="120"/>
      <c r="E26" s="120"/>
      <c r="F26" s="120"/>
      <c r="G26" s="120"/>
      <c r="H26" s="120"/>
      <c r="I26" s="120"/>
      <c r="J26" s="120"/>
      <c r="K26" s="120"/>
      <c r="L26" s="120"/>
      <c r="M26" s="120"/>
      <c r="N26" s="120"/>
      <c r="O26" s="120"/>
      <c r="P26" s="120"/>
      <c r="Q26" s="120"/>
      <c r="R26" s="120"/>
      <c r="S26" s="120"/>
      <c r="T26" s="120"/>
      <c r="U26" s="120"/>
      <c r="V26" s="118"/>
      <c r="W26" s="120"/>
      <c r="X26" s="120"/>
      <c r="Y26" s="120"/>
      <c r="Z26" s="120"/>
      <c r="AA26" s="120"/>
      <c r="AB26" s="120"/>
      <c r="AC26" s="120"/>
      <c r="AD26" s="120"/>
      <c r="AE26" s="120"/>
      <c r="AF26" s="113"/>
      <c r="AG26" s="120"/>
      <c r="AH26" s="120"/>
      <c r="AI26" s="120"/>
      <c r="AJ26" s="120"/>
      <c r="AK26" s="120"/>
      <c r="AL26" s="118"/>
      <c r="AM26" s="120"/>
      <c r="AN26" s="120"/>
      <c r="AO26" s="120"/>
      <c r="AP26" s="120"/>
      <c r="AQ26" s="120"/>
      <c r="AR26" s="120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5"/>
    </row>
    <row r="27" spans="1:56" s="114" customFormat="1" ht="30" customHeight="1" x14ac:dyDescent="0.25">
      <c r="A27" s="110"/>
      <c r="B27" s="110"/>
      <c r="C27" s="118" t="s">
        <v>373</v>
      </c>
      <c r="D27" s="120"/>
      <c r="E27" s="120"/>
      <c r="F27" s="120"/>
      <c r="G27" s="120"/>
      <c r="H27" s="120"/>
      <c r="I27" s="120"/>
      <c r="J27" s="120"/>
      <c r="K27" s="120"/>
      <c r="L27" s="120"/>
      <c r="M27" s="120"/>
      <c r="N27" s="120"/>
      <c r="O27" s="120"/>
      <c r="P27" s="120"/>
      <c r="Q27" s="120"/>
      <c r="R27" s="120"/>
      <c r="S27" s="120"/>
      <c r="T27" s="120"/>
      <c r="U27" s="120"/>
      <c r="V27" s="118" t="s">
        <v>374</v>
      </c>
      <c r="W27" s="120"/>
      <c r="X27" s="120"/>
      <c r="Y27" s="120"/>
      <c r="Z27" s="120"/>
      <c r="AA27" s="120"/>
      <c r="AB27" s="120"/>
      <c r="AC27" s="120"/>
      <c r="AD27" s="120"/>
      <c r="AE27" s="120"/>
      <c r="AF27" s="113"/>
      <c r="AG27" s="120"/>
      <c r="AH27" s="120"/>
      <c r="AI27" s="120"/>
      <c r="AJ27" s="120"/>
      <c r="AK27" s="120"/>
      <c r="AL27" s="118" t="s">
        <v>375</v>
      </c>
      <c r="AM27" s="120"/>
      <c r="AN27" s="120"/>
      <c r="AO27" s="120"/>
      <c r="AP27" s="120"/>
      <c r="AQ27" s="120"/>
      <c r="AR27" s="120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5">
        <v>1</v>
      </c>
    </row>
    <row r="28" spans="1:56" s="114" customFormat="1" ht="30" customHeight="1" x14ac:dyDescent="0.25">
      <c r="A28" s="110"/>
      <c r="B28" s="110"/>
      <c r="C28" s="118"/>
      <c r="D28" s="120"/>
      <c r="E28" s="120"/>
      <c r="F28" s="120"/>
      <c r="G28" s="120"/>
      <c r="H28" s="120"/>
      <c r="I28" s="120"/>
      <c r="J28" s="120"/>
      <c r="K28" s="120"/>
      <c r="L28" s="120"/>
      <c r="M28" s="120"/>
      <c r="N28" s="120"/>
      <c r="O28" s="120"/>
      <c r="P28" s="120"/>
      <c r="Q28" s="120"/>
      <c r="R28" s="120"/>
      <c r="S28" s="120"/>
      <c r="T28" s="120"/>
      <c r="U28" s="120"/>
      <c r="V28" s="118"/>
      <c r="W28" s="120"/>
      <c r="X28" s="120"/>
      <c r="Y28" s="120"/>
      <c r="Z28" s="120"/>
      <c r="AA28" s="120"/>
      <c r="AB28" s="120"/>
      <c r="AC28" s="120"/>
      <c r="AD28" s="120"/>
      <c r="AE28" s="120"/>
      <c r="AF28" s="113"/>
      <c r="AG28" s="120"/>
      <c r="AH28" s="120"/>
      <c r="AI28" s="120"/>
      <c r="AJ28" s="120"/>
      <c r="AK28" s="120"/>
      <c r="AL28" s="118"/>
      <c r="AM28" s="120"/>
      <c r="AN28" s="120"/>
      <c r="AO28" s="120"/>
      <c r="AP28" s="120"/>
      <c r="AQ28" s="120"/>
      <c r="AR28" s="120"/>
      <c r="AS28" s="113"/>
      <c r="AT28" s="113"/>
      <c r="AU28" s="113"/>
      <c r="AV28" s="113"/>
      <c r="AW28" s="113"/>
      <c r="AX28" s="113"/>
      <c r="AY28" s="113"/>
      <c r="AZ28" s="113"/>
      <c r="BA28" s="113"/>
      <c r="BB28" s="113"/>
      <c r="BC28" s="113"/>
      <c r="BD28" s="5">
        <v>1</v>
      </c>
    </row>
    <row r="29" spans="1:56" s="114" customFormat="1" ht="21" customHeight="1" x14ac:dyDescent="0.25">
      <c r="A29" s="110"/>
      <c r="B29" s="110"/>
      <c r="C29" s="122" t="s">
        <v>376</v>
      </c>
      <c r="D29" s="123" t="str">
        <f ca="1">CELL("nomfichier")</f>
        <v>D:\Données\1.UPRT\0-UPRT.fait\1-UPRT.FR-SITE-WEB\ff-fiches-fabrications\ff.fiches.fabrication.2023\ffr.restaurant.2023\[ff.ALLERGENES.Auto.detection.26.01.2026.12h30.xlsx]Transmission des savoirs.2025</v>
      </c>
      <c r="E29" s="120"/>
      <c r="F29" s="120"/>
      <c r="G29" s="120"/>
      <c r="H29" s="120"/>
      <c r="I29" s="120"/>
      <c r="J29" s="120"/>
      <c r="K29" s="120"/>
      <c r="L29" s="120"/>
      <c r="M29" s="120"/>
      <c r="N29" s="120"/>
      <c r="O29" s="120"/>
      <c r="P29" s="120"/>
      <c r="Q29" s="120"/>
      <c r="R29" s="120"/>
      <c r="S29" s="120"/>
      <c r="T29" s="120"/>
      <c r="U29" s="120"/>
      <c r="V29" s="118"/>
      <c r="W29" s="120"/>
      <c r="X29" s="120"/>
      <c r="Y29" s="120"/>
      <c r="Z29" s="120"/>
      <c r="AA29" s="120"/>
      <c r="AB29" s="120"/>
      <c r="AC29" s="120"/>
      <c r="AD29" s="120"/>
      <c r="AE29" s="120"/>
      <c r="AF29" s="113"/>
      <c r="AG29" s="120"/>
      <c r="AH29" s="120"/>
      <c r="AI29" s="120"/>
      <c r="AJ29" s="120"/>
      <c r="AK29" s="120"/>
      <c r="AL29" s="118"/>
      <c r="AM29" s="120"/>
      <c r="AN29" s="120"/>
      <c r="AO29" s="120"/>
      <c r="AP29" s="120"/>
      <c r="AQ29" s="120"/>
      <c r="AR29" s="120"/>
      <c r="AS29" s="113"/>
      <c r="AT29" s="113"/>
      <c r="AU29" s="113"/>
      <c r="AV29" s="113"/>
      <c r="AW29" s="113"/>
      <c r="AX29" s="113"/>
      <c r="AY29" s="113"/>
      <c r="AZ29" s="113"/>
      <c r="BA29" s="113"/>
      <c r="BB29" s="113"/>
      <c r="BC29" s="113"/>
      <c r="BD29" s="5">
        <v>1</v>
      </c>
    </row>
    <row r="30" spans="1:56" s="114" customFormat="1" ht="21" customHeight="1" x14ac:dyDescent="0.25">
      <c r="A30" s="110"/>
      <c r="B30" s="110"/>
      <c r="C30" s="123"/>
      <c r="D30" s="123"/>
      <c r="E30" s="120"/>
      <c r="F30" s="120"/>
      <c r="G30" s="120"/>
      <c r="H30" s="120"/>
      <c r="I30" s="120"/>
      <c r="J30" s="120"/>
      <c r="K30" s="120"/>
      <c r="L30" s="120"/>
      <c r="M30" s="120"/>
      <c r="N30" s="120"/>
      <c r="O30" s="120"/>
      <c r="P30" s="120"/>
      <c r="Q30" s="120"/>
      <c r="R30" s="120"/>
      <c r="S30" s="120"/>
      <c r="T30" s="120"/>
      <c r="U30" s="120"/>
      <c r="V30" s="121"/>
      <c r="W30" s="120"/>
      <c r="X30" s="120"/>
      <c r="Y30" s="120"/>
      <c r="Z30" s="120"/>
      <c r="AA30" s="120"/>
      <c r="AB30" s="120"/>
      <c r="AC30" s="120"/>
      <c r="AD30" s="120"/>
      <c r="AE30" s="120"/>
      <c r="AF30" s="113"/>
      <c r="AG30" s="120"/>
      <c r="AH30" s="120"/>
      <c r="AI30" s="120"/>
      <c r="AJ30" s="120"/>
      <c r="AK30" s="120"/>
      <c r="AL30" s="121"/>
      <c r="AM30" s="120"/>
      <c r="AN30" s="120"/>
      <c r="AO30" s="120"/>
      <c r="AP30" s="120"/>
      <c r="AQ30" s="120"/>
      <c r="AR30" s="120"/>
      <c r="AS30" s="113"/>
      <c r="AT30" s="113"/>
      <c r="AU30" s="113"/>
      <c r="AV30" s="113"/>
      <c r="AW30" s="113"/>
      <c r="AX30" s="113"/>
      <c r="AY30" s="113"/>
      <c r="AZ30" s="113"/>
      <c r="BA30" s="113"/>
      <c r="BB30" s="113"/>
      <c r="BC30" s="113"/>
      <c r="BD30" s="5">
        <v>1</v>
      </c>
    </row>
    <row r="31" spans="1:56" s="114" customFormat="1" ht="21" customHeight="1" x14ac:dyDescent="0.25">
      <c r="A31" s="110"/>
      <c r="B31" s="110"/>
      <c r="C31" s="124"/>
      <c r="D31" s="123"/>
      <c r="E31" s="120"/>
      <c r="F31" s="120"/>
      <c r="G31" s="120"/>
      <c r="H31" s="120"/>
      <c r="I31" s="125" t="s">
        <v>377</v>
      </c>
      <c r="J31" s="126" t="s">
        <v>378</v>
      </c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18"/>
      <c r="W31" s="120"/>
      <c r="X31" s="120"/>
      <c r="Y31" s="120"/>
      <c r="Z31" s="120"/>
      <c r="AA31" s="120"/>
      <c r="AB31" s="120"/>
      <c r="AC31" s="120"/>
      <c r="AD31" s="120"/>
      <c r="AE31" s="120"/>
      <c r="AF31" s="113"/>
      <c r="AG31" s="120"/>
      <c r="AH31" s="120"/>
      <c r="AI31" s="120"/>
      <c r="AJ31" s="120"/>
      <c r="AK31" s="120"/>
      <c r="AL31" s="118"/>
      <c r="AM31" s="120"/>
      <c r="AN31" s="120"/>
      <c r="AO31" s="120"/>
      <c r="AP31" s="120"/>
      <c r="AQ31" s="120"/>
      <c r="AR31" s="120"/>
      <c r="AS31" s="113"/>
      <c r="AT31" s="113"/>
      <c r="AU31" s="113"/>
      <c r="AV31" s="113"/>
      <c r="AW31" s="113"/>
      <c r="AX31" s="113"/>
      <c r="AY31" s="113"/>
      <c r="AZ31" s="113"/>
      <c r="BA31" s="113"/>
      <c r="BB31" s="113"/>
      <c r="BC31" s="113"/>
      <c r="BD31" s="5">
        <v>1</v>
      </c>
    </row>
    <row r="32" spans="1:56" s="114" customFormat="1" ht="21" customHeight="1" x14ac:dyDescent="0.25">
      <c r="A32" s="110"/>
      <c r="B32" s="110"/>
      <c r="C32" s="123"/>
      <c r="D32" s="123"/>
      <c r="E32" s="120"/>
      <c r="F32" s="120"/>
      <c r="G32" s="120"/>
      <c r="H32" s="120"/>
      <c r="I32" s="120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18"/>
      <c r="W32" s="120"/>
      <c r="X32" s="120"/>
      <c r="Y32" s="120"/>
      <c r="Z32" s="120"/>
      <c r="AA32" s="120"/>
      <c r="AB32" s="120"/>
      <c r="AC32" s="120"/>
      <c r="AD32" s="120"/>
      <c r="AE32" s="120"/>
      <c r="AF32" s="113"/>
      <c r="AG32" s="120"/>
      <c r="AH32" s="120"/>
      <c r="AI32" s="120"/>
      <c r="AJ32" s="120"/>
      <c r="AK32" s="120"/>
      <c r="AL32" s="118"/>
      <c r="AM32" s="120"/>
      <c r="AN32" s="120"/>
      <c r="AO32" s="120"/>
      <c r="AP32" s="120"/>
      <c r="AQ32" s="120"/>
      <c r="AR32" s="120"/>
      <c r="AS32" s="113"/>
      <c r="AT32" s="113"/>
      <c r="AU32" s="113"/>
      <c r="AV32" s="113"/>
      <c r="AW32" s="113"/>
      <c r="AX32" s="113"/>
      <c r="AY32" s="113"/>
      <c r="AZ32" s="113"/>
      <c r="BA32" s="113"/>
      <c r="BB32" s="113"/>
      <c r="BC32" s="113"/>
      <c r="BD32" s="5">
        <v>1</v>
      </c>
    </row>
    <row r="33" spans="1:58" s="114" customFormat="1" ht="21" customHeight="1" x14ac:dyDescent="0.25">
      <c r="A33" s="110">
        <v>1</v>
      </c>
      <c r="B33" s="110"/>
      <c r="C33" s="118" t="s">
        <v>379</v>
      </c>
      <c r="D33" s="120"/>
      <c r="E33" s="120"/>
      <c r="F33" s="120"/>
      <c r="G33" s="120"/>
      <c r="H33" s="120"/>
      <c r="I33" s="120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18"/>
      <c r="W33" s="120"/>
      <c r="X33" s="120"/>
      <c r="Y33" s="120"/>
      <c r="Z33" s="120"/>
      <c r="AA33" s="120"/>
      <c r="AB33" s="120"/>
      <c r="AC33" s="120"/>
      <c r="AD33" s="120"/>
      <c r="AE33" s="120"/>
      <c r="AF33" s="113"/>
      <c r="AG33" s="120"/>
      <c r="AH33" s="120"/>
      <c r="AI33" s="120"/>
      <c r="AJ33" s="120"/>
      <c r="AK33" s="120"/>
      <c r="AL33" s="118"/>
      <c r="AM33" s="120"/>
      <c r="AN33" s="120"/>
      <c r="AO33" s="120"/>
      <c r="AP33" s="120"/>
      <c r="AQ33" s="120"/>
      <c r="AR33" s="120"/>
      <c r="AS33" s="113"/>
      <c r="AT33" s="113"/>
      <c r="AU33" s="113"/>
      <c r="AV33" s="113"/>
      <c r="AW33" s="113"/>
      <c r="AX33" s="113"/>
      <c r="AY33" s="113"/>
      <c r="AZ33" s="113"/>
      <c r="BA33" s="113"/>
      <c r="BB33" s="113"/>
      <c r="BC33" s="113"/>
      <c r="BD33" s="5">
        <v>1</v>
      </c>
    </row>
    <row r="34" spans="1:58" s="114" customFormat="1" ht="21" customHeight="1" x14ac:dyDescent="0.25">
      <c r="A34" s="110"/>
      <c r="B34" s="110"/>
      <c r="C34" s="118"/>
      <c r="D34" s="118" t="s">
        <v>380</v>
      </c>
      <c r="E34" s="120"/>
      <c r="F34" s="120"/>
      <c r="G34" s="120"/>
      <c r="H34" s="120"/>
      <c r="I34" s="120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18"/>
      <c r="W34" s="120"/>
      <c r="X34" s="120"/>
      <c r="Y34" s="120"/>
      <c r="Z34" s="120"/>
      <c r="AA34" s="120"/>
      <c r="AB34" s="120"/>
      <c r="AC34" s="120"/>
      <c r="AD34" s="120"/>
      <c r="AE34" s="120"/>
      <c r="AF34" s="113"/>
      <c r="AG34" s="120"/>
      <c r="AH34" s="120"/>
      <c r="AI34" s="120"/>
      <c r="AJ34" s="120"/>
      <c r="AK34" s="120"/>
      <c r="AL34" s="118"/>
      <c r="AM34" s="120"/>
      <c r="AN34" s="120"/>
      <c r="AO34" s="120"/>
      <c r="AP34" s="120"/>
      <c r="AQ34" s="120"/>
      <c r="AR34" s="120"/>
      <c r="AS34" s="113"/>
      <c r="AT34" s="113"/>
      <c r="AU34" s="113"/>
      <c r="AV34" s="113"/>
      <c r="AW34" s="113"/>
      <c r="AX34" s="113"/>
      <c r="AY34" s="113"/>
      <c r="AZ34" s="113"/>
      <c r="BA34" s="113"/>
      <c r="BB34" s="113"/>
      <c r="BC34" s="113"/>
      <c r="BD34" s="5">
        <v>1</v>
      </c>
    </row>
    <row r="35" spans="1:58" ht="21" customHeight="1" x14ac:dyDescent="0.35">
      <c r="A35" s="110">
        <v>1</v>
      </c>
      <c r="B35" s="110">
        <v>1</v>
      </c>
      <c r="C35" s="127" t="s">
        <v>381</v>
      </c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>
        <v>1</v>
      </c>
      <c r="S35" s="110">
        <v>1</v>
      </c>
      <c r="T35" s="110"/>
      <c r="U35" s="110"/>
      <c r="V35" s="645"/>
      <c r="W35" s="645"/>
      <c r="X35" s="645"/>
      <c r="Y35" s="645"/>
      <c r="Z35" s="120"/>
      <c r="AA35" s="120"/>
      <c r="AB35" s="120"/>
      <c r="AC35" s="120"/>
      <c r="AD35" s="120"/>
      <c r="AE35" s="120"/>
      <c r="AF35" s="113"/>
      <c r="AG35" s="120"/>
      <c r="AH35" s="120"/>
      <c r="AI35" s="120"/>
      <c r="AJ35" s="120"/>
      <c r="AK35" s="120"/>
      <c r="AL35" s="645"/>
      <c r="AM35" s="645"/>
      <c r="AN35" s="645"/>
      <c r="AO35" s="645"/>
      <c r="AP35" s="120"/>
      <c r="AQ35" s="120"/>
      <c r="AR35" s="120"/>
      <c r="AS35" s="128"/>
      <c r="AT35" s="128"/>
      <c r="AU35" s="128"/>
      <c r="AV35" s="128"/>
      <c r="AW35" s="128"/>
      <c r="AX35" s="128"/>
      <c r="AY35" s="128"/>
      <c r="AZ35" s="128"/>
      <c r="BA35" s="128"/>
      <c r="BB35" s="128"/>
      <c r="BC35" s="128"/>
      <c r="BD35" s="5">
        <v>1</v>
      </c>
      <c r="BE35" s="114"/>
      <c r="BF35" s="114"/>
    </row>
    <row r="36" spans="1:58" ht="21" customHeight="1" x14ac:dyDescent="0.35">
      <c r="A36" s="110"/>
      <c r="B36" s="110"/>
      <c r="C36" s="127" t="s">
        <v>382</v>
      </c>
      <c r="D36" s="110"/>
      <c r="E36" s="110"/>
      <c r="F36" s="110"/>
      <c r="G36" s="110"/>
      <c r="H36" s="110"/>
      <c r="I36" s="110"/>
      <c r="J36" s="110"/>
      <c r="K36" s="110"/>
      <c r="L36" s="110"/>
      <c r="M36" s="110"/>
      <c r="N36" s="110"/>
      <c r="O36" s="110"/>
      <c r="P36" s="110"/>
      <c r="Q36" s="110"/>
      <c r="R36" s="110"/>
      <c r="S36" s="110"/>
      <c r="T36" s="110"/>
      <c r="U36" s="110"/>
      <c r="V36" s="110"/>
      <c r="W36" s="110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0"/>
      <c r="AI36" s="110"/>
      <c r="AJ36" s="110"/>
      <c r="AK36" s="110"/>
      <c r="AL36" s="110"/>
      <c r="AM36" s="110"/>
      <c r="AN36" s="110"/>
      <c r="AO36" s="110"/>
      <c r="AP36" s="110"/>
      <c r="AQ36" s="110"/>
      <c r="AR36" s="110"/>
      <c r="AS36" s="110"/>
      <c r="AT36" s="110"/>
      <c r="AU36" s="110"/>
      <c r="AV36" s="110"/>
      <c r="AW36" s="110"/>
      <c r="AX36" s="110"/>
      <c r="AY36" s="110"/>
      <c r="AZ36" s="110"/>
      <c r="BA36" s="110"/>
      <c r="BB36" s="110"/>
      <c r="BC36" s="110"/>
      <c r="BD36" s="5">
        <v>1</v>
      </c>
      <c r="BE36" s="114"/>
      <c r="BF36" s="114"/>
    </row>
    <row r="37" spans="1:58" ht="21" customHeight="1" x14ac:dyDescent="0.35">
      <c r="A37" s="110"/>
      <c r="B37" s="110"/>
      <c r="C37" s="127" t="s">
        <v>383</v>
      </c>
      <c r="D37" s="110"/>
      <c r="E37" s="110"/>
      <c r="F37" s="110"/>
      <c r="G37" s="110"/>
      <c r="H37" s="110"/>
      <c r="I37" s="110"/>
      <c r="J37" s="110"/>
      <c r="K37" s="110"/>
      <c r="L37" s="110"/>
      <c r="M37" s="110"/>
      <c r="N37" s="110"/>
      <c r="O37" s="110"/>
      <c r="P37" s="110"/>
      <c r="Q37" s="110"/>
      <c r="R37" s="110"/>
      <c r="S37" s="110"/>
      <c r="T37" s="110"/>
      <c r="U37" s="110"/>
      <c r="V37" s="110"/>
      <c r="W37" s="110"/>
      <c r="X37" s="110"/>
      <c r="Y37" s="110"/>
      <c r="Z37" s="110"/>
      <c r="AA37" s="110"/>
      <c r="AB37" s="110"/>
      <c r="AC37" s="110"/>
      <c r="AD37" s="110"/>
      <c r="AE37" s="110"/>
      <c r="AF37" s="110"/>
      <c r="AG37" s="110"/>
      <c r="AH37" s="110"/>
      <c r="AI37" s="110"/>
      <c r="AJ37" s="110"/>
      <c r="AK37" s="110"/>
      <c r="AL37" s="110"/>
      <c r="AM37" s="110"/>
      <c r="AN37" s="110"/>
      <c r="AO37" s="110"/>
      <c r="AP37" s="110"/>
      <c r="AQ37" s="110"/>
      <c r="AR37" s="110"/>
      <c r="AS37" s="110"/>
      <c r="AT37" s="110"/>
      <c r="AU37" s="110"/>
      <c r="AV37" s="110"/>
      <c r="AW37" s="110"/>
      <c r="AX37" s="110"/>
      <c r="AY37" s="110"/>
      <c r="AZ37" s="110"/>
      <c r="BA37" s="110"/>
      <c r="BB37" s="110"/>
      <c r="BC37" s="110"/>
      <c r="BD37" s="5">
        <v>1</v>
      </c>
      <c r="BE37" s="114"/>
      <c r="BF37" s="114"/>
    </row>
    <row r="38" spans="1:58" ht="21" customHeight="1" x14ac:dyDescent="0.25">
      <c r="A38" s="110"/>
      <c r="B38" s="110"/>
      <c r="C38" s="110"/>
      <c r="D38" s="110"/>
      <c r="E38" s="110"/>
      <c r="F38" s="110"/>
      <c r="G38" s="110"/>
      <c r="H38" s="110"/>
      <c r="I38" s="110"/>
      <c r="J38" s="110"/>
      <c r="K38" s="110"/>
      <c r="L38" s="110"/>
      <c r="M38" s="110"/>
      <c r="N38" s="110"/>
      <c r="O38" s="110"/>
      <c r="P38" s="110"/>
      <c r="Q38" s="110"/>
      <c r="R38" s="110"/>
      <c r="S38" s="110"/>
      <c r="T38" s="110"/>
      <c r="U38" s="110"/>
      <c r="V38" s="110"/>
      <c r="W38" s="110"/>
      <c r="X38" s="110"/>
      <c r="Y38" s="110"/>
      <c r="Z38" s="110"/>
      <c r="AA38" s="110"/>
      <c r="AB38" s="110"/>
      <c r="AC38" s="110"/>
      <c r="AD38" s="110"/>
      <c r="AE38" s="110"/>
      <c r="AF38" s="110"/>
      <c r="AG38" s="110"/>
      <c r="AH38" s="110"/>
      <c r="AI38" s="110"/>
      <c r="AJ38" s="110"/>
      <c r="AK38" s="110"/>
      <c r="AL38" s="110"/>
      <c r="AM38" s="110"/>
      <c r="AN38" s="110"/>
      <c r="AO38" s="110"/>
      <c r="AP38" s="110"/>
      <c r="AQ38" s="110"/>
      <c r="AR38" s="110"/>
      <c r="AS38" s="110"/>
      <c r="AT38" s="110"/>
      <c r="AU38" s="110"/>
      <c r="AV38" s="110"/>
      <c r="AW38" s="110"/>
      <c r="AX38" s="110"/>
      <c r="AY38" s="110"/>
      <c r="AZ38" s="110"/>
      <c r="BA38" s="110"/>
      <c r="BB38" s="110"/>
      <c r="BC38" s="110"/>
      <c r="BD38" s="5">
        <v>1</v>
      </c>
      <c r="BE38" s="114"/>
      <c r="BF38" s="114"/>
    </row>
    <row r="39" spans="1:58" ht="21" customHeight="1" x14ac:dyDescent="0.25">
      <c r="B39" s="130" t="s">
        <v>384</v>
      </c>
      <c r="C39" s="131" t="s">
        <v>385</v>
      </c>
      <c r="F39" s="131"/>
      <c r="G39" s="131"/>
      <c r="H39" s="131"/>
      <c r="I39" s="110"/>
      <c r="J39" s="110"/>
      <c r="K39" s="110"/>
      <c r="L39" s="110"/>
      <c r="M39" s="110"/>
      <c r="N39" s="110"/>
      <c r="O39" s="110"/>
      <c r="P39" s="110"/>
      <c r="Q39" s="110"/>
      <c r="R39" s="110"/>
      <c r="S39" s="110"/>
      <c r="T39" s="110"/>
      <c r="U39" s="110"/>
      <c r="V39" s="110"/>
      <c r="W39" s="110"/>
      <c r="X39" s="110"/>
      <c r="Y39" s="110"/>
      <c r="Z39" s="110"/>
      <c r="AA39" s="110"/>
      <c r="AB39" s="110"/>
      <c r="AC39" s="110"/>
      <c r="AD39" s="110"/>
      <c r="AE39" s="110"/>
      <c r="AF39" s="110"/>
      <c r="AG39" s="110"/>
      <c r="AH39" s="110"/>
      <c r="AI39" s="110"/>
      <c r="AJ39" s="110"/>
      <c r="AK39" s="110"/>
      <c r="AL39" s="110"/>
      <c r="AM39" s="110"/>
      <c r="AN39" s="110"/>
      <c r="AO39" s="110"/>
      <c r="AP39" s="110"/>
      <c r="AQ39" s="110"/>
      <c r="AR39" s="110"/>
      <c r="AS39" s="110"/>
      <c r="AT39" s="110"/>
      <c r="AU39" s="110"/>
      <c r="AV39" s="110"/>
      <c r="AW39" s="110"/>
      <c r="AX39" s="110"/>
      <c r="AY39" s="110"/>
      <c r="AZ39" s="110"/>
      <c r="BA39" s="110"/>
      <c r="BB39" s="110"/>
      <c r="BC39" s="110"/>
      <c r="BD39" s="5">
        <v>1</v>
      </c>
      <c r="BE39" s="114"/>
      <c r="BF39" s="114"/>
    </row>
    <row r="40" spans="1:58" ht="21" customHeight="1" thickBot="1" x14ac:dyDescent="0.3">
      <c r="B40" s="110">
        <v>1</v>
      </c>
      <c r="C40" s="110">
        <v>1</v>
      </c>
      <c r="D40" s="110">
        <v>1</v>
      </c>
      <c r="E40" s="110">
        <v>1</v>
      </c>
      <c r="F40" s="110">
        <v>1</v>
      </c>
      <c r="G40" s="110">
        <v>1</v>
      </c>
      <c r="H40" s="110">
        <v>1</v>
      </c>
      <c r="I40" s="110"/>
      <c r="J40" s="110"/>
      <c r="K40" s="110"/>
      <c r="L40" s="110"/>
      <c r="M40" s="110"/>
      <c r="N40" s="110"/>
      <c r="O40" s="110"/>
      <c r="P40" s="110"/>
      <c r="Q40" s="110"/>
      <c r="R40" s="110"/>
      <c r="S40" s="110"/>
      <c r="T40" s="110"/>
      <c r="U40" s="110"/>
      <c r="V40" s="110"/>
      <c r="W40" s="110"/>
      <c r="X40" s="110"/>
      <c r="Y40" s="110"/>
      <c r="Z40" s="110"/>
      <c r="AA40" s="110"/>
      <c r="AB40" s="110"/>
      <c r="AC40" s="110"/>
      <c r="AD40" s="110"/>
      <c r="AE40" s="110"/>
      <c r="AF40" s="110"/>
      <c r="AG40" s="110"/>
      <c r="AH40" s="110"/>
      <c r="AI40" s="110"/>
      <c r="AJ40" s="110"/>
      <c r="AK40" s="110"/>
      <c r="AL40" s="110"/>
      <c r="AM40" s="110"/>
      <c r="AN40" s="110"/>
      <c r="AO40" s="110"/>
      <c r="AP40" s="110"/>
      <c r="AQ40" s="110"/>
      <c r="AR40" s="110"/>
      <c r="AS40" s="110"/>
      <c r="AT40" s="110"/>
      <c r="AU40" s="110"/>
      <c r="AV40" s="110"/>
      <c r="AW40" s="110"/>
      <c r="AX40" s="110"/>
      <c r="AY40" s="110"/>
      <c r="AZ40" s="110"/>
      <c r="BA40" s="110"/>
      <c r="BB40" s="110"/>
      <c r="BC40" s="110"/>
      <c r="BD40" s="5">
        <v>1</v>
      </c>
      <c r="BE40" s="114"/>
      <c r="BF40" s="114"/>
    </row>
    <row r="41" spans="1:58" ht="21" customHeight="1" x14ac:dyDescent="0.25">
      <c r="B41" s="612" t="s">
        <v>384</v>
      </c>
      <c r="C41" s="646" t="s">
        <v>386</v>
      </c>
      <c r="D41" s="646"/>
      <c r="E41" s="646"/>
      <c r="F41" s="646"/>
      <c r="G41" s="646"/>
      <c r="H41" s="647"/>
      <c r="I41" s="110"/>
      <c r="J41" s="110"/>
      <c r="K41" s="110"/>
      <c r="L41" s="110"/>
      <c r="M41" s="110"/>
      <c r="N41" s="110"/>
      <c r="O41" s="110"/>
      <c r="P41" s="110"/>
      <c r="Q41" s="110"/>
      <c r="R41" s="110"/>
      <c r="S41" s="110"/>
      <c r="T41" s="110"/>
      <c r="U41" s="110"/>
      <c r="V41" s="110"/>
      <c r="W41" s="110"/>
      <c r="X41" s="110"/>
      <c r="Y41" s="110"/>
      <c r="Z41" s="110"/>
      <c r="AA41" s="110"/>
      <c r="AB41" s="110"/>
      <c r="AC41" s="110"/>
      <c r="AD41" s="110"/>
      <c r="AE41" s="110"/>
      <c r="AF41" s="110"/>
      <c r="AG41" s="110"/>
      <c r="AH41" s="110"/>
      <c r="AI41" s="110"/>
      <c r="AJ41" s="110"/>
      <c r="AK41" s="110"/>
      <c r="AL41" s="110"/>
      <c r="AM41" s="110"/>
      <c r="AN41" s="110"/>
      <c r="AO41" s="110"/>
      <c r="AP41" s="110"/>
      <c r="AQ41" s="110"/>
      <c r="AR41" s="110"/>
      <c r="AS41" s="110"/>
      <c r="AT41" s="110"/>
      <c r="AU41" s="110"/>
      <c r="AV41" s="110"/>
      <c r="AW41" s="110"/>
      <c r="AX41" s="110"/>
      <c r="AY41" s="110"/>
      <c r="AZ41" s="110"/>
      <c r="BA41" s="110"/>
      <c r="BB41" s="110"/>
      <c r="BC41" s="110"/>
      <c r="BD41" s="5">
        <v>1</v>
      </c>
      <c r="BE41" s="114"/>
      <c r="BF41" s="114"/>
    </row>
    <row r="42" spans="1:58" ht="21" customHeight="1" x14ac:dyDescent="0.25">
      <c r="B42" s="613"/>
      <c r="D42" s="128"/>
      <c r="E42" s="128"/>
      <c r="F42" s="128"/>
      <c r="G42" s="128"/>
      <c r="H42" s="133"/>
      <c r="I42" s="110"/>
      <c r="J42" s="110"/>
      <c r="K42" s="110"/>
      <c r="L42" s="110"/>
      <c r="M42" s="110"/>
      <c r="N42" s="134" t="s">
        <v>387</v>
      </c>
      <c r="O42" s="110"/>
      <c r="P42" s="110"/>
      <c r="Q42" s="110"/>
      <c r="R42" s="110"/>
      <c r="S42" s="110"/>
      <c r="T42" s="110"/>
      <c r="U42" s="110"/>
      <c r="V42" s="110"/>
      <c r="W42" s="110"/>
      <c r="X42" s="110"/>
      <c r="Y42" s="110"/>
      <c r="Z42" s="110"/>
      <c r="AA42" s="110"/>
      <c r="AB42" s="110"/>
      <c r="AC42" s="110"/>
      <c r="AD42" s="110"/>
      <c r="AE42" s="110"/>
      <c r="AF42" s="110"/>
      <c r="AG42" s="110"/>
      <c r="AH42" s="110"/>
      <c r="AI42" s="110"/>
      <c r="AJ42" s="110"/>
      <c r="AK42" s="110"/>
      <c r="AL42" s="110"/>
      <c r="AM42" s="110"/>
      <c r="AN42" s="110"/>
      <c r="AO42" s="110"/>
      <c r="AP42" s="110"/>
      <c r="AQ42" s="110"/>
      <c r="AR42" s="110"/>
      <c r="AS42" s="110"/>
      <c r="AT42" s="110"/>
      <c r="AU42" s="110"/>
      <c r="AV42" s="110"/>
      <c r="AW42" s="110"/>
      <c r="AX42" s="110"/>
      <c r="AY42" s="110"/>
      <c r="AZ42" s="110"/>
      <c r="BA42" s="110"/>
      <c r="BB42" s="110"/>
      <c r="BC42" s="110"/>
      <c r="BD42" s="5">
        <v>1</v>
      </c>
      <c r="BE42" s="114"/>
      <c r="BF42" s="114"/>
    </row>
    <row r="43" spans="1:58" ht="21" customHeight="1" x14ac:dyDescent="0.25">
      <c r="B43" s="648" t="str">
        <f>C41</f>
        <v>Quelques liens hypertexte internes exemple de formules</v>
      </c>
      <c r="C43" s="135" t="str">
        <f>ADDRESS(ROW(),COLUMN(),4)</f>
        <v>C43</v>
      </c>
      <c r="D43" s="136" t="str">
        <f>_xlfn.UNICHAR(128269)</f>
        <v>🔍</v>
      </c>
      <c r="E43" s="128" t="str">
        <f ca="1">_xlfn.FORMULATEXT(D43)</f>
        <v>=UNICAR(128269)</v>
      </c>
      <c r="F43" s="128"/>
      <c r="G43" s="128"/>
      <c r="H43" s="133"/>
      <c r="I43" s="110"/>
      <c r="J43" s="110">
        <v>1</v>
      </c>
      <c r="K43" s="110"/>
      <c r="L43" s="110"/>
      <c r="M43" s="110"/>
      <c r="N43" s="134" t="s">
        <v>388</v>
      </c>
      <c r="O43" s="110"/>
      <c r="P43" s="110"/>
      <c r="Q43" s="110"/>
      <c r="R43" s="110"/>
      <c r="S43" s="110"/>
      <c r="T43" s="110"/>
      <c r="U43" s="110"/>
      <c r="V43" s="110"/>
      <c r="W43" s="110"/>
      <c r="X43" s="110"/>
      <c r="Y43" s="110"/>
      <c r="Z43" s="110"/>
      <c r="AA43" s="110"/>
      <c r="AB43" s="110"/>
      <c r="AC43" s="110"/>
      <c r="AD43" s="110"/>
      <c r="AE43" s="110"/>
      <c r="AF43" s="110"/>
      <c r="AG43" s="110"/>
      <c r="AH43" s="110"/>
      <c r="AI43" s="110"/>
      <c r="AJ43" s="110"/>
      <c r="AK43" s="110"/>
      <c r="AL43" s="110"/>
      <c r="AM43" s="110"/>
      <c r="AN43" s="110"/>
      <c r="AO43" s="110"/>
      <c r="AP43" s="110"/>
      <c r="AQ43" s="110"/>
      <c r="AR43" s="110"/>
      <c r="AS43" s="110"/>
      <c r="AT43" s="110"/>
      <c r="AU43" s="110"/>
      <c r="AV43" s="110"/>
      <c r="AW43" s="110"/>
      <c r="AX43" s="110"/>
      <c r="AY43" s="110"/>
      <c r="AZ43" s="110"/>
      <c r="BA43" s="110"/>
      <c r="BB43" s="110"/>
      <c r="BC43" s="110"/>
      <c r="BD43" s="5">
        <v>1</v>
      </c>
      <c r="BE43" s="114"/>
      <c r="BF43" s="114"/>
    </row>
    <row r="44" spans="1:58" ht="21" customHeight="1" x14ac:dyDescent="0.25">
      <c r="B44" s="648"/>
      <c r="C44" s="128" t="s">
        <v>389</v>
      </c>
      <c r="D44" s="136"/>
      <c r="E44" s="128"/>
      <c r="F44" s="128"/>
      <c r="G44" s="128"/>
      <c r="H44" s="133"/>
      <c r="I44" s="110"/>
      <c r="J44" s="110">
        <v>1</v>
      </c>
      <c r="K44" s="110"/>
      <c r="L44" s="110"/>
      <c r="M44" s="110"/>
      <c r="N44" s="134" t="s">
        <v>390</v>
      </c>
      <c r="O44" s="110"/>
      <c r="P44" s="110"/>
      <c r="Q44" s="110"/>
      <c r="R44" s="110"/>
      <c r="S44" s="110"/>
      <c r="T44" s="110"/>
      <c r="U44" s="110"/>
      <c r="V44" s="110"/>
      <c r="W44" s="110"/>
      <c r="X44" s="110"/>
      <c r="Y44" s="110"/>
      <c r="Z44" s="110"/>
      <c r="AA44" s="110"/>
      <c r="AB44" s="110"/>
      <c r="AC44" s="110"/>
      <c r="AD44" s="110"/>
      <c r="AE44" s="110"/>
      <c r="AF44" s="110"/>
      <c r="AG44" s="110"/>
      <c r="AH44" s="110"/>
      <c r="AI44" s="110"/>
      <c r="AJ44" s="110"/>
      <c r="AK44" s="110"/>
      <c r="AL44" s="110"/>
      <c r="AM44" s="110"/>
      <c r="AN44" s="110"/>
      <c r="AO44" s="110"/>
      <c r="AP44" s="110"/>
      <c r="AQ44" s="110"/>
      <c r="AR44" s="110"/>
      <c r="AS44" s="110"/>
      <c r="AT44" s="110"/>
      <c r="AU44" s="110"/>
      <c r="AV44" s="110"/>
      <c r="AW44" s="110"/>
      <c r="AX44" s="110"/>
      <c r="AY44" s="110"/>
      <c r="AZ44" s="110"/>
      <c r="BA44" s="110"/>
      <c r="BB44" s="110"/>
      <c r="BC44" s="110"/>
      <c r="BD44" s="5">
        <v>1</v>
      </c>
      <c r="BE44" s="114"/>
      <c r="BF44" s="114"/>
    </row>
    <row r="45" spans="1:58" ht="21" customHeight="1" x14ac:dyDescent="0.25">
      <c r="B45" s="648"/>
      <c r="C45" s="128" t="s">
        <v>391</v>
      </c>
      <c r="D45" s="136"/>
      <c r="E45" s="128"/>
      <c r="F45" s="128"/>
      <c r="G45" s="128"/>
      <c r="H45" s="133"/>
      <c r="I45" s="110"/>
      <c r="J45" s="110">
        <v>1</v>
      </c>
      <c r="K45" s="110"/>
      <c r="L45" s="110"/>
      <c r="M45" s="110"/>
      <c r="N45" s="137" t="s">
        <v>392</v>
      </c>
      <c r="O45" s="110"/>
      <c r="P45" s="110"/>
      <c r="Q45" s="110"/>
      <c r="R45" s="110"/>
      <c r="S45" s="110"/>
      <c r="T45" s="110"/>
      <c r="U45" s="110"/>
      <c r="V45" s="110"/>
      <c r="W45" s="110"/>
      <c r="X45" s="110"/>
      <c r="Y45" s="110"/>
      <c r="Z45" s="110"/>
      <c r="AA45" s="110"/>
      <c r="AB45" s="110"/>
      <c r="AC45" s="110"/>
      <c r="AD45" s="110"/>
      <c r="AE45" s="110"/>
      <c r="AF45" s="110"/>
      <c r="AG45" s="110"/>
      <c r="AH45" s="110"/>
      <c r="AI45" s="110"/>
      <c r="AJ45" s="110"/>
      <c r="AK45" s="110"/>
      <c r="AL45" s="110"/>
      <c r="AM45" s="110"/>
      <c r="AN45" s="110"/>
      <c r="AO45" s="110"/>
      <c r="AP45" s="110"/>
      <c r="AQ45" s="110"/>
      <c r="AR45" s="110"/>
      <c r="AS45" s="110"/>
      <c r="AT45" s="110"/>
      <c r="AU45" s="110"/>
      <c r="AV45" s="110"/>
      <c r="AW45" s="110"/>
      <c r="AX45" s="110"/>
      <c r="AY45" s="110"/>
      <c r="AZ45" s="110"/>
      <c r="BA45" s="110"/>
      <c r="BB45" s="110"/>
      <c r="BC45" s="110"/>
      <c r="BD45" s="5">
        <v>1</v>
      </c>
      <c r="BE45" s="114"/>
      <c r="BF45" s="114"/>
    </row>
    <row r="46" spans="1:58" ht="21" customHeight="1" x14ac:dyDescent="0.25">
      <c r="B46" s="648"/>
      <c r="C46" s="138" t="s">
        <v>393</v>
      </c>
      <c r="D46" s="136"/>
      <c r="E46" s="128"/>
      <c r="F46" s="128"/>
      <c r="G46" s="128"/>
      <c r="H46" s="133"/>
      <c r="I46" s="110"/>
      <c r="J46" s="110">
        <v>1</v>
      </c>
      <c r="K46" s="110"/>
      <c r="L46" s="110"/>
      <c r="M46" s="110"/>
      <c r="N46" s="134" t="s">
        <v>394</v>
      </c>
      <c r="O46" s="110"/>
      <c r="P46" s="110"/>
      <c r="Q46" s="110"/>
      <c r="R46" s="110"/>
      <c r="S46" s="110"/>
      <c r="T46" s="110"/>
      <c r="U46" s="110"/>
      <c r="V46" s="110"/>
      <c r="W46" s="110"/>
      <c r="X46" s="110"/>
      <c r="Y46" s="110"/>
      <c r="Z46" s="110"/>
      <c r="AA46" s="110"/>
      <c r="AB46" s="110"/>
      <c r="AC46" s="110"/>
      <c r="AD46" s="110"/>
      <c r="AE46" s="110"/>
      <c r="AF46" s="110"/>
      <c r="AG46" s="110"/>
      <c r="AH46" s="110"/>
      <c r="AI46" s="110"/>
      <c r="AJ46" s="110"/>
      <c r="AK46" s="110"/>
      <c r="AL46" s="110"/>
      <c r="AM46" s="110"/>
      <c r="AN46" s="110"/>
      <c r="AO46" s="110"/>
      <c r="AP46" s="110"/>
      <c r="AQ46" s="110"/>
      <c r="AR46" s="110"/>
      <c r="AS46" s="110"/>
      <c r="AT46" s="110"/>
      <c r="AU46" s="110"/>
      <c r="AV46" s="110"/>
      <c r="AW46" s="110"/>
      <c r="AX46" s="110"/>
      <c r="AY46" s="110"/>
      <c r="AZ46" s="110"/>
      <c r="BA46" s="110"/>
      <c r="BB46" s="110"/>
      <c r="BC46" s="110"/>
      <c r="BD46" s="5">
        <v>1</v>
      </c>
      <c r="BE46" s="114"/>
      <c r="BF46" s="114"/>
    </row>
    <row r="47" spans="1:58" ht="21" customHeight="1" x14ac:dyDescent="0.25">
      <c r="B47" s="648"/>
      <c r="C47" s="138"/>
      <c r="D47" s="136"/>
      <c r="E47" s="128"/>
      <c r="F47" s="128"/>
      <c r="G47" s="128"/>
      <c r="H47" s="133"/>
      <c r="I47" s="110"/>
      <c r="J47" s="110">
        <v>1</v>
      </c>
      <c r="K47" s="110"/>
      <c r="L47" s="110"/>
      <c r="M47" s="110"/>
      <c r="N47" s="134" t="s">
        <v>395</v>
      </c>
      <c r="O47" s="110"/>
      <c r="P47" s="110"/>
      <c r="Q47" s="110"/>
      <c r="R47" s="110"/>
      <c r="S47" s="110"/>
      <c r="T47" s="110"/>
      <c r="U47" s="110"/>
      <c r="V47" s="110"/>
      <c r="W47" s="110"/>
      <c r="X47" s="110"/>
      <c r="Y47" s="110"/>
      <c r="Z47" s="110"/>
      <c r="AA47" s="110"/>
      <c r="AB47" s="110"/>
      <c r="AC47" s="110"/>
      <c r="AD47" s="110"/>
      <c r="AE47" s="110"/>
      <c r="AF47" s="110"/>
      <c r="AG47" s="110"/>
      <c r="AH47" s="110"/>
      <c r="AI47" s="110"/>
      <c r="AJ47" s="110"/>
      <c r="AK47" s="110"/>
      <c r="AL47" s="110"/>
      <c r="AM47" s="110"/>
      <c r="AN47" s="110"/>
      <c r="AO47" s="110"/>
      <c r="AP47" s="110"/>
      <c r="AQ47" s="110"/>
      <c r="AR47" s="110"/>
      <c r="AS47" s="110"/>
      <c r="AT47" s="110"/>
      <c r="AU47" s="110"/>
      <c r="AV47" s="110"/>
      <c r="AW47" s="110"/>
      <c r="AX47" s="110"/>
      <c r="AY47" s="110"/>
      <c r="AZ47" s="110"/>
      <c r="BA47" s="110"/>
      <c r="BB47" s="110"/>
      <c r="BC47" s="110"/>
      <c r="BD47" s="5">
        <v>1</v>
      </c>
      <c r="BE47" s="114"/>
      <c r="BF47" s="114"/>
    </row>
    <row r="48" spans="1:58" ht="21" customHeight="1" x14ac:dyDescent="0.25">
      <c r="B48" s="648"/>
      <c r="C48" s="650" t="s">
        <v>396</v>
      </c>
      <c r="D48" s="650"/>
      <c r="E48" s="650"/>
      <c r="F48" s="650"/>
      <c r="G48" s="650"/>
      <c r="H48" s="651"/>
      <c r="I48" s="110"/>
      <c r="J48" s="110">
        <v>1</v>
      </c>
      <c r="K48" s="110">
        <v>1</v>
      </c>
      <c r="L48" s="110">
        <v>1</v>
      </c>
      <c r="M48" s="110"/>
      <c r="N48" s="110"/>
      <c r="O48" s="110"/>
      <c r="P48" s="110"/>
      <c r="Q48" s="110"/>
      <c r="R48" s="110"/>
      <c r="S48" s="110"/>
      <c r="T48" s="110"/>
      <c r="U48" s="110"/>
      <c r="V48" s="110"/>
      <c r="W48" s="110"/>
      <c r="X48" s="110"/>
      <c r="Y48" s="110"/>
      <c r="Z48" s="110"/>
      <c r="AA48" s="110"/>
      <c r="AB48" s="110"/>
      <c r="AC48" s="110"/>
      <c r="AD48" s="110"/>
      <c r="AE48" s="110"/>
      <c r="AF48" s="110"/>
      <c r="AG48" s="110"/>
      <c r="AH48" s="110"/>
      <c r="AI48" s="110"/>
      <c r="AJ48" s="110"/>
      <c r="AK48" s="110"/>
      <c r="AL48" s="110"/>
      <c r="AM48" s="110"/>
      <c r="AN48" s="110"/>
      <c r="AO48" s="110"/>
      <c r="AP48" s="110"/>
      <c r="AQ48" s="110"/>
      <c r="AR48" s="110"/>
      <c r="AS48" s="110"/>
      <c r="AT48" s="110"/>
      <c r="AU48" s="110"/>
      <c r="AV48" s="110"/>
      <c r="AW48" s="110"/>
      <c r="AX48" s="110"/>
      <c r="AY48" s="110"/>
      <c r="AZ48" s="110"/>
      <c r="BA48" s="110"/>
      <c r="BB48" s="110"/>
      <c r="BC48" s="110"/>
      <c r="BD48" s="5">
        <v>1</v>
      </c>
      <c r="BE48" s="114"/>
      <c r="BF48" s="114"/>
    </row>
    <row r="49" spans="2:58" ht="21" customHeight="1" x14ac:dyDescent="0.25">
      <c r="B49" s="648"/>
      <c r="C49" s="650"/>
      <c r="D49" s="650"/>
      <c r="E49" s="650"/>
      <c r="F49" s="650"/>
      <c r="G49" s="650"/>
      <c r="H49" s="651"/>
      <c r="I49" s="110"/>
      <c r="J49" s="110">
        <v>1</v>
      </c>
      <c r="K49" s="110">
        <v>1</v>
      </c>
      <c r="L49" s="110">
        <v>1</v>
      </c>
      <c r="M49" s="110"/>
      <c r="N49" s="139" t="s">
        <v>397</v>
      </c>
      <c r="O49" s="140"/>
      <c r="P49" s="141" t="s">
        <v>398</v>
      </c>
      <c r="Q49" s="140"/>
      <c r="R49" s="110"/>
      <c r="S49" s="110"/>
      <c r="T49" s="110"/>
      <c r="U49" s="110"/>
      <c r="V49" s="110"/>
      <c r="W49" s="110"/>
      <c r="X49" s="110"/>
      <c r="Y49" s="110"/>
      <c r="Z49" s="110"/>
      <c r="AA49" s="110"/>
      <c r="AB49" s="110"/>
      <c r="AC49" s="110"/>
      <c r="AD49" s="110"/>
      <c r="AE49" s="110"/>
      <c r="AF49" s="110"/>
      <c r="AG49" s="110"/>
      <c r="AH49" s="110"/>
      <c r="AI49" s="110"/>
      <c r="AJ49" s="110"/>
      <c r="AK49" s="110"/>
      <c r="AL49" s="110"/>
      <c r="AM49" s="110"/>
      <c r="AN49" s="110"/>
      <c r="AO49" s="110"/>
      <c r="AP49" s="110"/>
      <c r="AQ49" s="110"/>
      <c r="AR49" s="110"/>
      <c r="AS49" s="110"/>
      <c r="AT49" s="110"/>
      <c r="AU49" s="110"/>
      <c r="AV49" s="110"/>
      <c r="AW49" s="110"/>
      <c r="AX49" s="110"/>
      <c r="AY49" s="110"/>
      <c r="AZ49" s="110"/>
      <c r="BA49" s="110"/>
      <c r="BB49" s="110"/>
      <c r="BC49" s="110"/>
      <c r="BD49" s="5">
        <v>1</v>
      </c>
      <c r="BE49" s="114"/>
      <c r="BF49" s="114"/>
    </row>
    <row r="50" spans="2:58" ht="21" customHeight="1" x14ac:dyDescent="0.25">
      <c r="B50" s="648"/>
      <c r="C50" s="142" t="s">
        <v>399</v>
      </c>
      <c r="D50" s="128"/>
      <c r="E50" s="128" t="s">
        <v>400</v>
      </c>
      <c r="F50" s="128"/>
      <c r="G50" s="128"/>
      <c r="H50" s="133"/>
      <c r="I50" s="110"/>
      <c r="J50" s="110">
        <v>1</v>
      </c>
      <c r="K50" s="110">
        <v>1</v>
      </c>
      <c r="L50" s="110">
        <v>1</v>
      </c>
      <c r="M50" s="110"/>
      <c r="N50" s="143" t="s">
        <v>401</v>
      </c>
      <c r="O50" s="143" t="s">
        <v>66</v>
      </c>
      <c r="P50" s="143" t="s">
        <v>402</v>
      </c>
      <c r="Q50" s="140" t="s">
        <v>403</v>
      </c>
      <c r="R50" s="110"/>
      <c r="S50" s="110"/>
      <c r="T50" s="110"/>
      <c r="U50" s="110"/>
      <c r="V50" s="110"/>
      <c r="W50" s="110"/>
      <c r="X50" s="110"/>
      <c r="Y50" s="110"/>
      <c r="Z50" s="110"/>
      <c r="AA50" s="110"/>
      <c r="AB50" s="110"/>
      <c r="AC50" s="110"/>
      <c r="AD50" s="110"/>
      <c r="AE50" s="110"/>
      <c r="AF50" s="110"/>
      <c r="AG50" s="110"/>
      <c r="AH50" s="110"/>
      <c r="AI50" s="110"/>
      <c r="AJ50" s="110"/>
      <c r="AK50" s="110"/>
      <c r="AL50" s="110"/>
      <c r="AM50" s="110"/>
      <c r="AN50" s="110"/>
      <c r="AO50" s="110"/>
      <c r="AP50" s="110"/>
      <c r="AQ50" s="110"/>
      <c r="AR50" s="110"/>
      <c r="AS50" s="110"/>
      <c r="AT50" s="110"/>
      <c r="AU50" s="110"/>
      <c r="AV50" s="110"/>
      <c r="AW50" s="110"/>
      <c r="AX50" s="110"/>
      <c r="AY50" s="110"/>
      <c r="AZ50" s="110"/>
      <c r="BA50" s="110"/>
      <c r="BB50" s="110"/>
      <c r="BC50" s="110"/>
      <c r="BD50" s="5">
        <v>1</v>
      </c>
    </row>
    <row r="51" spans="2:58" ht="21" customHeight="1" x14ac:dyDescent="0.25">
      <c r="B51" s="648"/>
      <c r="C51" s="144" t="str">
        <f>HYPERLINK("#"&amp;ADDRESS(ROW(C43),COLUMN(C43),4))</f>
        <v>#C43</v>
      </c>
      <c r="D51" s="145" t="str">
        <f ca="1">_xlfn.FORMULATEXT(C51)</f>
        <v>=LIEN_HYPERTEXTE("#"&amp;ADRESSE(LIGNE(C43);COLONNE(C43);4))</v>
      </c>
      <c r="E51" s="145"/>
      <c r="F51" s="145"/>
      <c r="G51" s="145"/>
      <c r="H51" s="146"/>
      <c r="I51" s="110"/>
      <c r="J51" s="110">
        <v>1</v>
      </c>
      <c r="K51" s="110">
        <v>1</v>
      </c>
      <c r="L51" s="110">
        <v>1</v>
      </c>
      <c r="M51" s="110"/>
      <c r="N51" s="140" t="s">
        <v>404</v>
      </c>
      <c r="O51" s="140" t="s">
        <v>405</v>
      </c>
      <c r="P51" s="147" t="str">
        <f>N51 &amp; " " &amp; O51</f>
        <v>Robert Spière</v>
      </c>
      <c r="Q51" s="148" t="str">
        <f ca="1">_xlfn.FORMULATEXT(P51)</f>
        <v>=N51 &amp; " " &amp; O51</v>
      </c>
      <c r="R51" s="110"/>
      <c r="S51" s="110"/>
      <c r="T51" s="110"/>
      <c r="U51" s="110"/>
      <c r="V51" s="110"/>
      <c r="W51" s="110"/>
      <c r="X51" s="110"/>
      <c r="Y51" s="110"/>
      <c r="Z51" s="110"/>
      <c r="AA51" s="110"/>
      <c r="AB51" s="110"/>
      <c r="AC51" s="110"/>
      <c r="AD51" s="110"/>
      <c r="AE51" s="110"/>
      <c r="AF51" s="110"/>
      <c r="AG51" s="110"/>
      <c r="AH51" s="110"/>
      <c r="AI51" s="110"/>
      <c r="AJ51" s="110"/>
      <c r="AK51" s="110"/>
      <c r="AL51" s="110"/>
      <c r="AM51" s="110"/>
      <c r="AN51" s="110"/>
      <c r="AO51" s="110"/>
      <c r="AP51" s="110"/>
      <c r="AQ51" s="110"/>
      <c r="AR51" s="110"/>
      <c r="AS51" s="110"/>
      <c r="AT51" s="110"/>
      <c r="AU51" s="110"/>
      <c r="AV51" s="110"/>
      <c r="AW51" s="110"/>
      <c r="AX51" s="110"/>
      <c r="AY51" s="110"/>
      <c r="AZ51" s="110"/>
      <c r="BA51" s="110"/>
      <c r="BB51" s="110"/>
      <c r="BC51" s="110"/>
      <c r="BD51" s="5">
        <v>1</v>
      </c>
    </row>
    <row r="52" spans="2:58" ht="21" customHeight="1" x14ac:dyDescent="0.25">
      <c r="B52" s="648"/>
      <c r="C52" s="149"/>
      <c r="D52" s="145"/>
      <c r="E52" s="145"/>
      <c r="F52" s="145"/>
      <c r="G52" s="145"/>
      <c r="H52" s="146"/>
      <c r="I52" s="110"/>
      <c r="J52" s="110">
        <v>1</v>
      </c>
      <c r="K52" s="110">
        <v>1</v>
      </c>
      <c r="L52" s="110">
        <v>1</v>
      </c>
      <c r="M52" s="110"/>
      <c r="N52" s="140" t="s">
        <v>406</v>
      </c>
      <c r="O52" s="140" t="s">
        <v>407</v>
      </c>
      <c r="P52" s="147" t="str">
        <f>_xlfn.CONCAT(N52," ",O52)</f>
        <v>Guillaume Tell</v>
      </c>
      <c r="Q52" s="148" t="str">
        <f ca="1">_xlfn.FORMULATEXT(P52)</f>
        <v>=CONCAT(N52;" ";O52)</v>
      </c>
      <c r="R52" s="110"/>
      <c r="S52" s="110"/>
      <c r="T52" s="110"/>
      <c r="U52" s="110"/>
      <c r="V52" s="110"/>
      <c r="W52" s="110"/>
      <c r="X52" s="110"/>
      <c r="Y52" s="110"/>
      <c r="Z52" s="110"/>
      <c r="AA52" s="110"/>
      <c r="AB52" s="110"/>
      <c r="AC52" s="110"/>
      <c r="AD52" s="110"/>
      <c r="AE52" s="110"/>
      <c r="AF52" s="110"/>
      <c r="AG52" s="110"/>
      <c r="AH52" s="110"/>
      <c r="AI52" s="110"/>
      <c r="AJ52" s="110"/>
      <c r="AK52" s="110"/>
      <c r="AL52" s="110"/>
      <c r="AM52" s="110"/>
      <c r="AN52" s="110"/>
      <c r="AO52" s="110"/>
      <c r="AP52" s="110"/>
      <c r="AQ52" s="110"/>
      <c r="AR52" s="110"/>
      <c r="AS52" s="110"/>
      <c r="AT52" s="110"/>
      <c r="AU52" s="110"/>
      <c r="AV52" s="110"/>
      <c r="AW52" s="110"/>
      <c r="AX52" s="110"/>
      <c r="AY52" s="110"/>
      <c r="AZ52" s="110"/>
      <c r="BA52" s="110"/>
      <c r="BB52" s="110"/>
      <c r="BC52" s="110"/>
      <c r="BD52" s="5">
        <v>1</v>
      </c>
    </row>
    <row r="53" spans="2:58" ht="21" customHeight="1" x14ac:dyDescent="0.25">
      <c r="B53" s="648"/>
      <c r="C53" s="149"/>
      <c r="D53" s="128"/>
      <c r="E53" s="128"/>
      <c r="F53" s="128"/>
      <c r="G53" s="128"/>
      <c r="H53" s="133"/>
      <c r="I53" s="110"/>
      <c r="J53" s="110">
        <v>1</v>
      </c>
      <c r="K53" s="110">
        <v>1</v>
      </c>
      <c r="L53" s="110">
        <v>1</v>
      </c>
      <c r="M53" s="110"/>
      <c r="N53" s="110"/>
      <c r="O53" s="110"/>
      <c r="P53" s="110"/>
      <c r="Q53" s="110"/>
      <c r="R53" s="110"/>
      <c r="S53" s="110"/>
      <c r="T53" s="110"/>
      <c r="U53" s="110"/>
      <c r="V53" s="110"/>
      <c r="W53" s="110"/>
      <c r="X53" s="110"/>
      <c r="Y53" s="110"/>
      <c r="Z53" s="110"/>
      <c r="AA53" s="110"/>
      <c r="AB53" s="110"/>
      <c r="AC53" s="110"/>
      <c r="AD53" s="110"/>
      <c r="AE53" s="110"/>
      <c r="AF53" s="110"/>
      <c r="AG53" s="110"/>
      <c r="AH53" s="110"/>
      <c r="AI53" s="110"/>
      <c r="AJ53" s="110"/>
      <c r="AK53" s="110"/>
      <c r="AL53" s="110"/>
      <c r="AM53" s="110"/>
      <c r="AN53" s="110"/>
      <c r="AO53" s="110"/>
      <c r="AP53" s="110"/>
      <c r="AQ53" s="110"/>
      <c r="AR53" s="110"/>
      <c r="AS53" s="110"/>
      <c r="AT53" s="110"/>
      <c r="AU53" s="110"/>
      <c r="AV53" s="110"/>
      <c r="AW53" s="110"/>
      <c r="AX53" s="110"/>
      <c r="AY53" s="110"/>
      <c r="AZ53" s="110"/>
      <c r="BA53" s="110"/>
      <c r="BB53" s="110"/>
      <c r="BC53" s="110"/>
      <c r="BD53" s="5">
        <v>1</v>
      </c>
    </row>
    <row r="54" spans="2:58" ht="21" customHeight="1" x14ac:dyDescent="0.25">
      <c r="B54" s="648"/>
      <c r="C54" s="150" t="str">
        <f>HYPERLINK("#"&amp;ADDRESS(ROW(C43),COLUMN(C43),4)," 🔗 Lien")</f>
        <v xml:space="preserve"> 🔗 Lien</v>
      </c>
      <c r="D54" s="652" t="str">
        <f ca="1">_xlfn.FORMULATEXT(C54)</f>
        <v>=LIEN_HYPERTEXTE("#"&amp;ADRESSE(LIGNE(C43);COLONNE(C43);4);" 🔗 Lien")</v>
      </c>
      <c r="E54" s="652"/>
      <c r="F54" s="652"/>
      <c r="G54" s="652"/>
      <c r="H54" s="653"/>
      <c r="I54" s="110"/>
      <c r="J54" s="110">
        <v>1</v>
      </c>
      <c r="K54" s="110">
        <v>1</v>
      </c>
      <c r="L54" s="110">
        <v>1</v>
      </c>
      <c r="M54" s="110"/>
      <c r="N54" s="143" t="s">
        <v>408</v>
      </c>
      <c r="O54" s="139" t="s">
        <v>409</v>
      </c>
      <c r="P54" s="151"/>
      <c r="Q54" s="140" t="s">
        <v>403</v>
      </c>
      <c r="R54" s="110"/>
      <c r="S54" s="110"/>
      <c r="T54" s="110"/>
      <c r="U54" s="110"/>
      <c r="V54" s="110"/>
      <c r="W54" s="110"/>
      <c r="X54" s="110"/>
      <c r="Y54" s="110"/>
      <c r="Z54" s="110"/>
      <c r="AA54" s="110"/>
      <c r="AB54" s="110"/>
      <c r="AC54" s="110"/>
      <c r="AD54" s="110"/>
      <c r="AE54" s="110"/>
      <c r="AF54" s="110"/>
      <c r="AG54" s="110"/>
      <c r="AH54" s="110"/>
      <c r="AI54" s="110"/>
      <c r="AJ54" s="110"/>
      <c r="AK54" s="110"/>
      <c r="AL54" s="110"/>
      <c r="AM54" s="110"/>
      <c r="AN54" s="110"/>
      <c r="AO54" s="110"/>
      <c r="AP54" s="110"/>
      <c r="AQ54" s="110"/>
      <c r="AR54" s="110"/>
      <c r="AS54" s="110"/>
      <c r="AT54" s="110"/>
      <c r="AU54" s="110"/>
      <c r="AV54" s="110"/>
      <c r="AW54" s="110"/>
      <c r="AX54" s="110"/>
      <c r="AY54" s="110"/>
      <c r="AZ54" s="110"/>
      <c r="BA54" s="110"/>
      <c r="BB54" s="110"/>
      <c r="BC54" s="110"/>
      <c r="BD54" s="5">
        <v>1</v>
      </c>
    </row>
    <row r="55" spans="2:58" ht="21" customHeight="1" x14ac:dyDescent="0.25">
      <c r="B55" s="648"/>
      <c r="C55" s="149"/>
      <c r="D55" s="652"/>
      <c r="E55" s="652"/>
      <c r="F55" s="652"/>
      <c r="G55" s="652"/>
      <c r="H55" s="653"/>
      <c r="I55" s="110"/>
      <c r="J55" s="110">
        <v>1</v>
      </c>
      <c r="K55" s="110">
        <v>1</v>
      </c>
      <c r="L55" s="110">
        <v>1</v>
      </c>
      <c r="M55" s="110"/>
      <c r="N55" s="140" t="s">
        <v>410</v>
      </c>
      <c r="O55" s="152" t="str">
        <f>LEFT(N55,SEARCH(" ",N55)-1)</f>
        <v>Guillaume</v>
      </c>
      <c r="P55" s="148" t="s">
        <v>411</v>
      </c>
      <c r="Q55" s="110"/>
      <c r="R55" s="110"/>
      <c r="S55" s="110"/>
      <c r="T55" s="110"/>
      <c r="U55" s="110"/>
      <c r="V55" s="110"/>
      <c r="W55" s="110"/>
      <c r="X55" s="110"/>
      <c r="Y55" s="110"/>
      <c r="Z55" s="110"/>
      <c r="AA55" s="110"/>
      <c r="AB55" s="110"/>
      <c r="AC55" s="110"/>
      <c r="AD55" s="110"/>
      <c r="AE55" s="110"/>
      <c r="AF55" s="110"/>
      <c r="AG55" s="110"/>
      <c r="AH55" s="110"/>
      <c r="AI55" s="110"/>
      <c r="AJ55" s="110"/>
      <c r="AK55" s="110"/>
      <c r="AL55" s="110"/>
      <c r="AM55" s="110"/>
      <c r="AN55" s="110"/>
      <c r="AO55" s="110"/>
      <c r="AP55" s="110"/>
      <c r="AQ55" s="110"/>
      <c r="AR55" s="110"/>
      <c r="AS55" s="110"/>
      <c r="AT55" s="110"/>
      <c r="AU55" s="110"/>
      <c r="AV55" s="110"/>
      <c r="AW55" s="110"/>
      <c r="AX55" s="110"/>
      <c r="AY55" s="110"/>
      <c r="AZ55" s="110"/>
      <c r="BA55" s="110"/>
      <c r="BB55" s="110"/>
      <c r="BC55" s="110"/>
      <c r="BD55" s="5">
        <v>1</v>
      </c>
    </row>
    <row r="56" spans="2:58" ht="21" customHeight="1" x14ac:dyDescent="0.25">
      <c r="B56" s="648"/>
      <c r="C56" s="149"/>
      <c r="D56" s="153"/>
      <c r="E56" s="153"/>
      <c r="F56" s="153"/>
      <c r="G56" s="153"/>
      <c r="H56" s="154"/>
      <c r="I56" s="110"/>
      <c r="J56" s="110">
        <v>1</v>
      </c>
      <c r="K56" s="110">
        <v>1</v>
      </c>
      <c r="L56" s="110">
        <v>1</v>
      </c>
      <c r="M56" s="110"/>
      <c r="N56" s="140" t="s">
        <v>410</v>
      </c>
      <c r="O56" s="152" t="str">
        <f>RIGHT(N56,LEN(N56)-SEARCH(" ",N56))</f>
        <v>Tell</v>
      </c>
      <c r="P56" s="148" t="str">
        <f ca="1">_xlfn.FORMULATEXT(O56)</f>
        <v>=DROITE(N56;NBCAR(N56)-CHERCHE(" ";N56))</v>
      </c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0"/>
      <c r="AK56" s="110"/>
      <c r="AL56" s="110"/>
      <c r="AM56" s="110"/>
      <c r="AN56" s="110"/>
      <c r="AO56" s="110"/>
      <c r="AP56" s="110"/>
      <c r="AQ56" s="110"/>
      <c r="AR56" s="110"/>
      <c r="AS56" s="110"/>
      <c r="AT56" s="110"/>
      <c r="AU56" s="110"/>
      <c r="AV56" s="110"/>
      <c r="AW56" s="110"/>
      <c r="AX56" s="110"/>
      <c r="AY56" s="110"/>
      <c r="AZ56" s="110"/>
      <c r="BA56" s="110"/>
      <c r="BB56" s="110"/>
      <c r="BC56" s="110"/>
      <c r="BD56" s="5">
        <v>1</v>
      </c>
    </row>
    <row r="57" spans="2:58" ht="21" customHeight="1" x14ac:dyDescent="0.25">
      <c r="B57" s="648"/>
      <c r="C57" s="150" t="str">
        <f>HYPERLINK("#"&amp;ADDRESS(ROW(C43),COLUMN(C43),4)," 🔗 ICI")</f>
        <v xml:space="preserve"> 🔗 ICI</v>
      </c>
      <c r="D57" s="654" t="str">
        <f ca="1">_xlfn.FORMULATEXT(C57)</f>
        <v>=LIEN_HYPERTEXTE("#"&amp;ADRESSE(LIGNE(C43);COLONNE(C43);4);" 🔗 ICI")</v>
      </c>
      <c r="E57" s="654"/>
      <c r="F57" s="654"/>
      <c r="G57" s="654"/>
      <c r="H57" s="655"/>
      <c r="I57" s="110"/>
      <c r="J57" s="110">
        <v>1</v>
      </c>
      <c r="K57" s="110">
        <v>1</v>
      </c>
      <c r="L57" s="110">
        <v>1</v>
      </c>
      <c r="M57" s="110"/>
      <c r="N57" s="155" t="s">
        <v>412</v>
      </c>
      <c r="O57" s="156" t="str">
        <f>LEFT(N57,SEARCH(",",N57)-1)</f>
        <v>Guillaume</v>
      </c>
      <c r="P57" s="148" t="str">
        <f ca="1">_xlfn.FORMULATEXT(O57)</f>
        <v>=GAUCHE(N57;CHERCHE(",";N57)-1)</v>
      </c>
      <c r="Q57" s="148"/>
      <c r="R57" s="140"/>
      <c r="S57" s="140"/>
      <c r="T57" s="140"/>
      <c r="U57" s="110"/>
      <c r="V57" s="110"/>
      <c r="W57" s="110"/>
      <c r="X57" s="110"/>
      <c r="Y57" s="110"/>
      <c r="Z57" s="110"/>
      <c r="AA57" s="110"/>
      <c r="AB57" s="110"/>
      <c r="AC57" s="110"/>
      <c r="AD57" s="110"/>
      <c r="AE57" s="110"/>
      <c r="AF57" s="110"/>
      <c r="AG57" s="110"/>
      <c r="AH57" s="110"/>
      <c r="AI57" s="110"/>
      <c r="AJ57" s="110"/>
      <c r="AK57" s="110"/>
      <c r="AL57" s="110"/>
      <c r="AM57" s="110"/>
      <c r="AN57" s="110"/>
      <c r="AO57" s="110"/>
      <c r="AP57" s="110"/>
      <c r="AQ57" s="110"/>
      <c r="AR57" s="110"/>
      <c r="AS57" s="110"/>
      <c r="AT57" s="110"/>
      <c r="AU57" s="110"/>
      <c r="AV57" s="110"/>
      <c r="AW57" s="110"/>
      <c r="AX57" s="110"/>
      <c r="AY57" s="110"/>
      <c r="AZ57" s="110"/>
      <c r="BA57" s="110"/>
      <c r="BB57" s="110"/>
      <c r="BC57" s="110"/>
      <c r="BD57" s="5">
        <v>1</v>
      </c>
    </row>
    <row r="58" spans="2:58" ht="21" customHeight="1" x14ac:dyDescent="0.25">
      <c r="B58" s="648"/>
      <c r="C58" s="149"/>
      <c r="D58" s="654"/>
      <c r="E58" s="654"/>
      <c r="F58" s="654"/>
      <c r="G58" s="654"/>
      <c r="H58" s="655"/>
      <c r="I58" s="110"/>
      <c r="J58" s="110">
        <v>1</v>
      </c>
      <c r="K58" s="110">
        <v>1</v>
      </c>
      <c r="L58" s="110">
        <v>1</v>
      </c>
      <c r="M58" s="110"/>
      <c r="N58" s="110">
        <v>1</v>
      </c>
      <c r="O58" s="156" t="str">
        <f>RIGHT(N57,LEN(N57)-SEARCH(",",N57))</f>
        <v>Tell</v>
      </c>
      <c r="P58" s="148" t="str">
        <f ca="1">_xlfn.FORMULATEXT(O58)</f>
        <v>=DROITE(N57;NBCAR(N57)-CHERCHE(",";N57))</v>
      </c>
      <c r="U58" s="110"/>
      <c r="V58" s="110"/>
      <c r="W58" s="110"/>
      <c r="X58" s="110"/>
      <c r="Y58" s="110"/>
      <c r="Z58" s="110"/>
      <c r="AA58" s="110"/>
      <c r="AB58" s="110"/>
      <c r="AC58" s="110"/>
      <c r="AD58" s="110"/>
      <c r="AE58" s="110"/>
      <c r="AF58" s="110"/>
      <c r="AG58" s="110"/>
      <c r="AH58" s="110"/>
      <c r="AI58" s="110"/>
      <c r="AJ58" s="110"/>
      <c r="AK58" s="110"/>
      <c r="AL58" s="110"/>
      <c r="AM58" s="110"/>
      <c r="AN58" s="110"/>
      <c r="AO58" s="110"/>
      <c r="AP58" s="110"/>
      <c r="AQ58" s="110"/>
      <c r="AR58" s="110"/>
      <c r="AS58" s="110"/>
      <c r="AT58" s="110"/>
      <c r="AU58" s="110"/>
      <c r="AV58" s="110"/>
      <c r="AW58" s="110"/>
      <c r="AX58" s="110"/>
      <c r="AY58" s="110"/>
      <c r="AZ58" s="110"/>
      <c r="BA58" s="110"/>
      <c r="BB58" s="110"/>
      <c r="BC58" s="110"/>
      <c r="BD58" s="5">
        <v>1</v>
      </c>
    </row>
    <row r="59" spans="2:58" ht="21" customHeight="1" x14ac:dyDescent="0.25">
      <c r="B59" s="648"/>
      <c r="C59" s="149"/>
      <c r="D59" s="148"/>
      <c r="E59" s="148"/>
      <c r="F59" s="148"/>
      <c r="G59" s="148"/>
      <c r="H59" s="157"/>
      <c r="I59" s="110"/>
      <c r="J59" s="110"/>
      <c r="K59" s="110"/>
      <c r="L59" s="110"/>
      <c r="M59" s="110"/>
      <c r="N59" s="110">
        <v>1</v>
      </c>
      <c r="O59" s="140" t="s">
        <v>413</v>
      </c>
      <c r="P59" s="110"/>
      <c r="Q59" s="110"/>
      <c r="R59" s="110"/>
      <c r="S59" s="110"/>
      <c r="T59" s="110"/>
      <c r="U59" s="110"/>
      <c r="V59" s="110"/>
      <c r="W59" s="110"/>
      <c r="X59" s="110"/>
      <c r="Y59" s="110"/>
      <c r="Z59" s="110"/>
      <c r="AA59" s="110"/>
      <c r="AB59" s="110"/>
      <c r="AC59" s="110"/>
      <c r="AD59" s="110"/>
      <c r="AE59" s="110"/>
      <c r="AF59" s="110"/>
      <c r="AG59" s="110"/>
      <c r="AH59" s="110"/>
      <c r="AI59" s="110"/>
      <c r="AJ59" s="110"/>
      <c r="AK59" s="110"/>
      <c r="AL59" s="110"/>
      <c r="AM59" s="110"/>
      <c r="AN59" s="110"/>
      <c r="AO59" s="110"/>
      <c r="AP59" s="110"/>
      <c r="AQ59" s="110"/>
      <c r="AR59" s="110"/>
      <c r="AS59" s="110"/>
      <c r="AT59" s="110"/>
      <c r="AU59" s="110"/>
      <c r="AV59" s="110"/>
      <c r="AW59" s="110"/>
      <c r="AX59" s="110"/>
      <c r="AY59" s="110"/>
      <c r="AZ59" s="110"/>
      <c r="BA59" s="110"/>
      <c r="BB59" s="110"/>
      <c r="BC59" s="110"/>
      <c r="BD59" s="5">
        <v>1</v>
      </c>
    </row>
    <row r="60" spans="2:58" ht="21" customHeight="1" x14ac:dyDescent="0.25">
      <c r="B60" s="648"/>
      <c r="C60" s="158" t="str">
        <f>HYPERLINK("#"&amp;ADDRESS(ROW(C43),COLUMN(C43),4)," 🔗 "&amp;ADDRESS(ROW(C43),COLUMN(C43),4))</f>
        <v xml:space="preserve"> 🔗 C43</v>
      </c>
      <c r="D60" s="654" t="str">
        <f ca="1">_xlfn.FORMULATEXT(C60)</f>
        <v>=LIEN_HYPERTEXTE("#"&amp;ADRESSE(LIGNE(C43);COLONNE(C43);4);" 🔗 "&amp;ADRESSE(LIGNE(C43);COLONNE(C43);4))</v>
      </c>
      <c r="E60" s="654"/>
      <c r="F60" s="654"/>
      <c r="G60" s="654"/>
      <c r="H60" s="655"/>
      <c r="I60" s="110"/>
      <c r="J60" s="110"/>
      <c r="K60" s="110"/>
      <c r="L60" s="110"/>
      <c r="M60" s="110"/>
      <c r="O60" s="110"/>
      <c r="P60" s="159"/>
      <c r="Q60" s="160" t="s">
        <v>414</v>
      </c>
      <c r="R60" s="161" t="s">
        <v>415</v>
      </c>
      <c r="S60" s="159"/>
      <c r="T60" s="159"/>
      <c r="U60" s="110"/>
      <c r="V60" s="110"/>
      <c r="W60" s="110"/>
      <c r="X60" s="110"/>
      <c r="Y60" s="110"/>
      <c r="Z60" s="110"/>
      <c r="AA60" s="110"/>
      <c r="AB60" s="110"/>
      <c r="AC60" s="110"/>
      <c r="AD60" s="110"/>
      <c r="AE60" s="110"/>
      <c r="AF60" s="110"/>
      <c r="AG60" s="110"/>
      <c r="AH60" s="110"/>
      <c r="AI60" s="110"/>
      <c r="AJ60" s="110"/>
      <c r="AK60" s="110"/>
      <c r="AL60" s="110"/>
      <c r="AM60" s="110"/>
      <c r="AN60" s="110"/>
      <c r="AO60" s="110"/>
      <c r="AP60" s="110"/>
      <c r="AQ60" s="110"/>
      <c r="AR60" s="110"/>
      <c r="AS60" s="110"/>
      <c r="AT60" s="110"/>
      <c r="AU60" s="110"/>
      <c r="AV60" s="110"/>
      <c r="AW60" s="110"/>
      <c r="AX60" s="110"/>
      <c r="AY60" s="110"/>
      <c r="AZ60" s="110"/>
      <c r="BA60" s="110"/>
      <c r="BB60" s="110"/>
      <c r="BC60" s="110"/>
      <c r="BD60" s="5">
        <v>1</v>
      </c>
    </row>
    <row r="61" spans="2:58" ht="21" customHeight="1" x14ac:dyDescent="0.25">
      <c r="B61" s="648"/>
      <c r="C61" s="149"/>
      <c r="D61" s="654"/>
      <c r="E61" s="654"/>
      <c r="F61" s="654"/>
      <c r="G61" s="654"/>
      <c r="H61" s="655"/>
      <c r="I61" s="110"/>
      <c r="J61" s="110"/>
      <c r="K61" s="110"/>
      <c r="L61" s="110"/>
      <c r="M61" s="110"/>
      <c r="N61" s="110"/>
      <c r="O61" s="110"/>
      <c r="P61" s="110"/>
      <c r="Q61" s="110"/>
      <c r="R61" s="110"/>
      <c r="S61" s="110"/>
      <c r="T61" s="110"/>
      <c r="U61" s="110"/>
      <c r="V61" s="110"/>
      <c r="W61" s="110"/>
      <c r="X61" s="110"/>
      <c r="Y61" s="110"/>
      <c r="Z61" s="110"/>
      <c r="AA61" s="110"/>
      <c r="AB61" s="110"/>
      <c r="AC61" s="110"/>
      <c r="AD61" s="110"/>
      <c r="AE61" s="110"/>
      <c r="AF61" s="110"/>
      <c r="AG61" s="110"/>
      <c r="AH61" s="110"/>
      <c r="AI61" s="110"/>
      <c r="AJ61" s="110"/>
      <c r="AK61" s="110"/>
      <c r="AL61" s="110"/>
      <c r="AM61" s="110"/>
      <c r="AN61" s="110"/>
      <c r="AO61" s="110"/>
      <c r="AP61" s="110"/>
      <c r="AQ61" s="110"/>
      <c r="AR61" s="110"/>
      <c r="AS61" s="110"/>
      <c r="AT61" s="110"/>
      <c r="AU61" s="110"/>
      <c r="AV61" s="110"/>
      <c r="AW61" s="110"/>
      <c r="AX61" s="110"/>
      <c r="AY61" s="110"/>
      <c r="AZ61" s="110"/>
      <c r="BA61" s="110"/>
      <c r="BB61" s="110"/>
      <c r="BC61" s="110"/>
      <c r="BD61" s="5">
        <v>1</v>
      </c>
    </row>
    <row r="62" spans="2:58" ht="21" customHeight="1" thickBot="1" x14ac:dyDescent="0.3">
      <c r="B62" s="648"/>
      <c r="C62" s="149"/>
      <c r="D62" s="128"/>
      <c r="E62" s="128"/>
      <c r="F62" s="128"/>
      <c r="G62" s="128"/>
      <c r="H62" s="133"/>
      <c r="I62" s="110"/>
      <c r="J62" s="110"/>
      <c r="K62" s="110"/>
      <c r="L62" s="110"/>
      <c r="M62" s="110"/>
      <c r="N62" s="110"/>
      <c r="O62" s="110"/>
      <c r="P62" s="110"/>
      <c r="Q62" s="110"/>
      <c r="R62" s="110"/>
      <c r="S62" s="110"/>
      <c r="T62" s="110"/>
      <c r="U62" s="110"/>
      <c r="V62" s="110"/>
      <c r="W62" s="110"/>
      <c r="X62" s="110"/>
      <c r="Y62" s="110"/>
      <c r="Z62" s="110"/>
      <c r="AA62" s="110"/>
      <c r="AB62" s="110"/>
      <c r="AC62" s="110"/>
      <c r="AD62" s="110"/>
      <c r="AE62" s="110"/>
      <c r="AF62" s="110"/>
      <c r="AG62" s="110"/>
      <c r="AH62" s="110"/>
      <c r="AI62" s="110"/>
      <c r="AJ62" s="110"/>
      <c r="AK62" s="110"/>
      <c r="AL62" s="110"/>
      <c r="AM62" s="110"/>
      <c r="AN62" s="110"/>
      <c r="AO62" s="110"/>
      <c r="AP62" s="110"/>
      <c r="AQ62" s="110"/>
      <c r="AR62" s="110"/>
      <c r="AS62" s="110"/>
      <c r="AT62" s="110"/>
      <c r="AU62" s="110"/>
      <c r="AV62" s="110"/>
      <c r="AW62" s="110"/>
      <c r="AX62" s="110"/>
      <c r="AY62" s="110"/>
      <c r="AZ62" s="110"/>
      <c r="BA62" s="110"/>
      <c r="BB62" s="110"/>
      <c r="BC62" s="110"/>
      <c r="BD62" s="5">
        <v>1</v>
      </c>
    </row>
    <row r="63" spans="2:58" ht="21" customHeight="1" x14ac:dyDescent="0.25">
      <c r="B63" s="648"/>
      <c r="C63" s="158" t="str">
        <f>HYPERLINK("#"&amp;ADDRESS(ROW(C43),COLUMN(C43),4),"◀"&amp;ADDRESS(ROW(C43),COLUMN(C43),4))</f>
        <v>◀C43</v>
      </c>
      <c r="D63" s="656" t="str">
        <f ca="1">_xlfn.FORMULATEXT(C63)</f>
        <v>=LIEN_HYPERTEXTE("#"&amp;ADRESSE(LIGNE(C43);COLONNE(C43);4);"◀"&amp;ADRESSE(LIGNE(C43);COLONNE(C43);4))</v>
      </c>
      <c r="E63" s="656"/>
      <c r="F63" s="656"/>
      <c r="G63" s="656"/>
      <c r="H63" s="657"/>
      <c r="I63" s="110"/>
      <c r="J63" s="162" t="s">
        <v>416</v>
      </c>
      <c r="K63" s="163"/>
      <c r="L63" s="163"/>
      <c r="M63" s="163"/>
      <c r="N63" s="163"/>
      <c r="O63" s="163"/>
      <c r="P63" s="164"/>
      <c r="Q63" s="110"/>
      <c r="R63" s="110"/>
      <c r="S63" s="110"/>
      <c r="T63" s="110"/>
      <c r="U63" s="110"/>
      <c r="V63" s="110"/>
      <c r="W63" s="110"/>
      <c r="X63" s="110"/>
      <c r="Y63" s="110"/>
      <c r="Z63" s="110"/>
      <c r="AA63" s="110"/>
      <c r="AB63" s="110"/>
      <c r="AC63" s="110"/>
      <c r="AD63" s="110"/>
      <c r="AE63" s="110"/>
      <c r="AF63" s="110"/>
      <c r="AG63" s="110"/>
      <c r="AH63" s="110"/>
      <c r="AI63" s="110"/>
      <c r="AJ63" s="110"/>
      <c r="AK63" s="110"/>
      <c r="AL63" s="110"/>
      <c r="AM63" s="110"/>
      <c r="AN63" s="110"/>
      <c r="AO63" s="110"/>
      <c r="AP63" s="110"/>
      <c r="AQ63" s="110"/>
      <c r="AR63" s="110"/>
      <c r="AS63" s="110"/>
      <c r="AT63" s="110"/>
      <c r="AU63" s="110"/>
      <c r="AV63" s="110"/>
      <c r="AW63" s="110"/>
      <c r="AX63" s="110"/>
      <c r="AY63" s="110"/>
      <c r="AZ63" s="110"/>
      <c r="BA63" s="110"/>
      <c r="BB63" s="110"/>
      <c r="BC63" s="110"/>
      <c r="BD63" s="5">
        <v>1</v>
      </c>
    </row>
    <row r="64" spans="2:58" ht="21" customHeight="1" x14ac:dyDescent="0.25">
      <c r="B64" s="648"/>
      <c r="C64" s="149"/>
      <c r="D64" s="656"/>
      <c r="E64" s="656"/>
      <c r="F64" s="656"/>
      <c r="G64" s="656"/>
      <c r="H64" s="657"/>
      <c r="I64" s="110"/>
      <c r="J64" s="165" t="s">
        <v>417</v>
      </c>
      <c r="K64" s="166"/>
      <c r="L64" s="166"/>
      <c r="M64" s="166"/>
      <c r="N64" s="166"/>
      <c r="O64" s="166"/>
      <c r="P64" s="167"/>
      <c r="Q64" s="110"/>
      <c r="R64" s="110"/>
      <c r="S64" s="110"/>
      <c r="T64" s="110"/>
      <c r="U64" s="110"/>
      <c r="V64" s="110"/>
      <c r="W64" s="110"/>
      <c r="X64" s="110"/>
      <c r="Y64" s="110"/>
      <c r="Z64" s="110"/>
      <c r="AA64" s="110"/>
      <c r="AB64" s="110"/>
      <c r="AC64" s="110"/>
      <c r="AD64" s="110"/>
      <c r="AE64" s="110"/>
      <c r="AF64" s="110"/>
      <c r="AG64" s="110"/>
      <c r="AH64" s="110"/>
      <c r="AI64" s="110"/>
      <c r="AJ64" s="110"/>
      <c r="AK64" s="110"/>
      <c r="AL64" s="110"/>
      <c r="AM64" s="110"/>
      <c r="AN64" s="110"/>
      <c r="AO64" s="110"/>
      <c r="AP64" s="110"/>
      <c r="AQ64" s="110"/>
      <c r="AR64" s="110"/>
      <c r="AS64" s="110"/>
      <c r="AT64" s="110"/>
      <c r="AU64" s="110"/>
      <c r="AV64" s="110"/>
      <c r="AW64" s="110"/>
      <c r="AX64" s="110"/>
      <c r="AY64" s="110"/>
      <c r="AZ64" s="110"/>
      <c r="BA64" s="110"/>
      <c r="BB64" s="110"/>
      <c r="BC64" s="110"/>
      <c r="BD64" s="5">
        <v>1</v>
      </c>
    </row>
    <row r="65" spans="2:56" ht="21" customHeight="1" x14ac:dyDescent="0.25">
      <c r="B65" s="648"/>
      <c r="C65" s="149"/>
      <c r="D65" s="153"/>
      <c r="E65" s="153"/>
      <c r="F65" s="153"/>
      <c r="G65" s="153"/>
      <c r="H65" s="154"/>
      <c r="I65" s="110"/>
      <c r="J65" s="165" t="s">
        <v>418</v>
      </c>
      <c r="K65" s="166"/>
      <c r="L65" s="166"/>
      <c r="M65" s="166"/>
      <c r="N65" s="166"/>
      <c r="O65" s="166"/>
      <c r="P65" s="167"/>
      <c r="Q65" s="110"/>
      <c r="R65" s="110"/>
      <c r="S65" s="110"/>
      <c r="T65" s="110"/>
      <c r="U65" s="110"/>
      <c r="V65" s="110"/>
      <c r="W65" s="110"/>
      <c r="X65" s="110"/>
      <c r="Y65" s="110"/>
      <c r="Z65" s="110"/>
      <c r="AA65" s="110"/>
      <c r="AB65" s="110"/>
      <c r="AC65" s="110"/>
      <c r="AD65" s="110"/>
      <c r="AE65" s="110"/>
      <c r="AF65" s="110"/>
      <c r="AG65" s="110"/>
      <c r="AH65" s="110"/>
      <c r="AI65" s="110"/>
      <c r="AJ65" s="110"/>
      <c r="AK65" s="110"/>
      <c r="AL65" s="110"/>
      <c r="AM65" s="110"/>
      <c r="AN65" s="110"/>
      <c r="AO65" s="110"/>
      <c r="AP65" s="110"/>
      <c r="AQ65" s="110"/>
      <c r="AR65" s="110"/>
      <c r="AS65" s="110"/>
      <c r="AT65" s="110"/>
      <c r="AU65" s="110"/>
      <c r="AV65" s="110"/>
      <c r="AW65" s="110"/>
      <c r="AX65" s="110"/>
      <c r="AY65" s="110"/>
      <c r="AZ65" s="110"/>
      <c r="BA65" s="110"/>
      <c r="BB65" s="110"/>
      <c r="BC65" s="110"/>
      <c r="BD65" s="5">
        <v>1</v>
      </c>
    </row>
    <row r="66" spans="2:56" ht="21" customHeight="1" x14ac:dyDescent="0.25">
      <c r="B66" s="648"/>
      <c r="C66" s="158" t="str">
        <f>HYPERLINK("#"&amp;ADDRESS(ROW(C43),COLUMN(C43),4),_xlfn.UNICHAR(128269)&amp;ADDRESS(ROW(C43),COLUMN(C43),4))</f>
        <v>🔍C43</v>
      </c>
      <c r="D66" s="629" t="str">
        <f ca="1">_xlfn.FORMULATEXT(C66)</f>
        <v>=LIEN_HYPERTEXTE("#"&amp;ADRESSE(LIGNE(C43);COLONNE(C43);4);UNICAR(128269)&amp;ADRESSE(LIGNE(C43);COLONNE(C43);4))</v>
      </c>
      <c r="E66" s="629"/>
      <c r="F66" s="629"/>
      <c r="G66" s="629"/>
      <c r="H66" s="630"/>
      <c r="I66" s="110"/>
      <c r="J66" s="165" t="s">
        <v>419</v>
      </c>
      <c r="K66" s="166"/>
      <c r="L66" s="166"/>
      <c r="M66" s="166"/>
      <c r="N66" s="166"/>
      <c r="O66" s="166"/>
      <c r="P66" s="167"/>
      <c r="Q66" s="110"/>
      <c r="R66" s="110"/>
      <c r="S66" s="110"/>
      <c r="T66" s="110"/>
      <c r="U66" s="110"/>
      <c r="V66" s="110"/>
      <c r="W66" s="110"/>
      <c r="X66" s="110"/>
      <c r="Y66" s="110"/>
      <c r="Z66" s="110"/>
      <c r="AA66" s="110"/>
      <c r="AB66" s="110"/>
      <c r="AC66" s="110"/>
      <c r="AD66" s="110"/>
      <c r="AE66" s="110"/>
      <c r="AF66" s="110"/>
      <c r="AG66" s="110"/>
      <c r="AH66" s="110"/>
      <c r="AI66" s="110"/>
      <c r="AJ66" s="110"/>
      <c r="AK66" s="110"/>
      <c r="AL66" s="110"/>
      <c r="AM66" s="110"/>
      <c r="AN66" s="110"/>
      <c r="AO66" s="110"/>
      <c r="AP66" s="110"/>
      <c r="AQ66" s="110"/>
      <c r="AR66" s="110"/>
      <c r="AS66" s="110"/>
      <c r="AT66" s="110"/>
      <c r="AU66" s="110"/>
      <c r="AV66" s="110"/>
      <c r="AW66" s="110"/>
      <c r="AX66" s="110"/>
      <c r="AY66" s="110"/>
      <c r="AZ66" s="110"/>
      <c r="BA66" s="110"/>
      <c r="BB66" s="110"/>
      <c r="BC66" s="110"/>
      <c r="BD66" s="5">
        <v>1</v>
      </c>
    </row>
    <row r="67" spans="2:56" ht="21" customHeight="1" x14ac:dyDescent="0.25">
      <c r="B67" s="648"/>
      <c r="C67" s="149"/>
      <c r="D67" s="629"/>
      <c r="E67" s="629"/>
      <c r="F67" s="629"/>
      <c r="G67" s="629"/>
      <c r="H67" s="630"/>
      <c r="I67" s="110"/>
      <c r="J67" s="170" t="s">
        <v>420</v>
      </c>
      <c r="K67" s="171"/>
      <c r="L67" s="171"/>
      <c r="M67" s="171"/>
      <c r="N67" s="171"/>
      <c r="O67" s="171"/>
      <c r="P67" s="172"/>
      <c r="Q67" s="110"/>
      <c r="R67" s="110"/>
      <c r="S67" s="110"/>
      <c r="T67" s="110"/>
      <c r="U67" s="110"/>
      <c r="V67" s="110"/>
      <c r="W67" s="110"/>
      <c r="X67" s="110"/>
      <c r="Y67" s="110"/>
      <c r="Z67" s="110"/>
      <c r="AA67" s="110"/>
      <c r="AB67" s="110"/>
      <c r="AC67" s="110"/>
      <c r="AD67" s="110"/>
      <c r="AE67" s="110"/>
      <c r="AF67" s="110"/>
      <c r="AG67" s="110"/>
      <c r="AH67" s="110"/>
      <c r="AI67" s="110"/>
      <c r="AJ67" s="110"/>
      <c r="AK67" s="110"/>
      <c r="AL67" s="110"/>
      <c r="AM67" s="110"/>
      <c r="AN67" s="110"/>
      <c r="AO67" s="110"/>
      <c r="AP67" s="110"/>
      <c r="AQ67" s="110"/>
      <c r="AR67" s="110"/>
      <c r="AS67" s="110"/>
      <c r="AT67" s="110"/>
      <c r="AU67" s="110"/>
      <c r="AV67" s="110"/>
      <c r="AW67" s="110"/>
      <c r="AX67" s="110"/>
      <c r="AY67" s="110"/>
      <c r="AZ67" s="110"/>
      <c r="BA67" s="110"/>
      <c r="BB67" s="110"/>
      <c r="BC67" s="110"/>
      <c r="BD67" s="5">
        <v>1</v>
      </c>
    </row>
    <row r="68" spans="2:56" ht="21" customHeight="1" x14ac:dyDescent="0.25">
      <c r="B68" s="648"/>
      <c r="C68" s="149"/>
      <c r="D68" s="168"/>
      <c r="E68" s="168"/>
      <c r="F68" s="168"/>
      <c r="G68" s="168"/>
      <c r="H68" s="169"/>
      <c r="I68" s="110"/>
      <c r="J68" s="173">
        <v>14</v>
      </c>
      <c r="K68" s="174">
        <v>14</v>
      </c>
      <c r="L68" s="174">
        <v>14</v>
      </c>
      <c r="M68" s="174">
        <v>14</v>
      </c>
      <c r="N68" s="174">
        <v>14</v>
      </c>
      <c r="O68" s="174">
        <v>14</v>
      </c>
      <c r="P68" s="175">
        <v>14</v>
      </c>
      <c r="Q68" s="176" t="s">
        <v>421</v>
      </c>
      <c r="R68" s="110"/>
      <c r="S68" s="110"/>
      <c r="T68" s="110"/>
      <c r="U68" s="110"/>
      <c r="V68" s="110"/>
      <c r="W68" s="110"/>
      <c r="X68" s="110"/>
      <c r="Y68" s="110"/>
      <c r="Z68" s="110"/>
      <c r="AA68" s="110"/>
      <c r="AB68" s="110"/>
      <c r="AC68" s="110"/>
      <c r="AD68" s="110"/>
      <c r="AE68" s="110"/>
      <c r="AF68" s="110"/>
      <c r="AG68" s="110"/>
      <c r="AH68" s="110"/>
      <c r="AI68" s="110"/>
      <c r="AJ68" s="110"/>
      <c r="AK68" s="110"/>
      <c r="AL68" s="110"/>
      <c r="AM68" s="110"/>
      <c r="AN68" s="110"/>
      <c r="AO68" s="110"/>
      <c r="AP68" s="110"/>
      <c r="AQ68" s="110"/>
      <c r="AR68" s="110"/>
      <c r="AS68" s="110"/>
      <c r="AT68" s="110"/>
      <c r="AU68" s="110"/>
      <c r="AV68" s="110"/>
      <c r="AW68" s="110"/>
      <c r="AX68" s="110"/>
      <c r="AY68" s="110"/>
      <c r="AZ68" s="110"/>
      <c r="BA68" s="110"/>
      <c r="BB68" s="110"/>
      <c r="BC68" s="110"/>
      <c r="BD68" s="5">
        <v>1</v>
      </c>
    </row>
    <row r="69" spans="2:56" ht="21" customHeight="1" thickBot="1" x14ac:dyDescent="0.3">
      <c r="B69" s="648"/>
      <c r="C69" s="177"/>
      <c r="D69" s="178" t="s">
        <v>422</v>
      </c>
      <c r="E69" s="168" t="str">
        <f>C43</f>
        <v>C43</v>
      </c>
      <c r="F69" s="179" t="s">
        <v>423</v>
      </c>
      <c r="G69" s="168"/>
      <c r="H69" s="169"/>
      <c r="I69" s="110"/>
      <c r="J69" s="180">
        <f t="shared" ref="J69:O69" ca="1" si="6">CELL("largeur",J69)</f>
        <v>18</v>
      </c>
      <c r="K69" s="181">
        <f t="shared" ca="1" si="6"/>
        <v>16</v>
      </c>
      <c r="L69" s="181">
        <f t="shared" ca="1" si="6"/>
        <v>16</v>
      </c>
      <c r="M69" s="181">
        <f t="shared" ca="1" si="6"/>
        <v>18</v>
      </c>
      <c r="N69" s="181">
        <f t="shared" ca="1" si="6"/>
        <v>16</v>
      </c>
      <c r="O69" s="181">
        <f t="shared" ca="1" si="6"/>
        <v>16</v>
      </c>
      <c r="P69" s="182">
        <f ca="1">CELL("largeur",P69)</f>
        <v>16</v>
      </c>
      <c r="Q69" s="176" t="s">
        <v>424</v>
      </c>
      <c r="R69" s="110"/>
      <c r="S69" s="110"/>
      <c r="T69" s="110"/>
      <c r="U69" s="110"/>
      <c r="V69" s="110"/>
      <c r="W69" s="110"/>
      <c r="X69" s="110"/>
      <c r="Y69" s="110"/>
      <c r="Z69" s="110"/>
      <c r="AA69" s="110"/>
      <c r="AB69" s="110"/>
      <c r="AC69" s="110"/>
      <c r="AD69" s="110"/>
      <c r="AE69" s="110"/>
      <c r="AF69" s="110"/>
      <c r="AG69" s="110"/>
      <c r="AH69" s="110"/>
      <c r="AI69" s="110"/>
      <c r="AJ69" s="110"/>
      <c r="AK69" s="110"/>
      <c r="AL69" s="110"/>
      <c r="AM69" s="110"/>
      <c r="AN69" s="110"/>
      <c r="AO69" s="110"/>
      <c r="AP69" s="110"/>
      <c r="AQ69" s="110"/>
      <c r="AR69" s="110"/>
      <c r="AS69" s="110"/>
      <c r="AT69" s="110"/>
      <c r="AU69" s="110"/>
      <c r="AV69" s="110"/>
      <c r="AW69" s="110"/>
      <c r="AX69" s="110"/>
      <c r="AY69" s="110"/>
      <c r="AZ69" s="110"/>
      <c r="BA69" s="110"/>
      <c r="BB69" s="110"/>
      <c r="BC69" s="110"/>
      <c r="BD69" s="5">
        <v>1</v>
      </c>
    </row>
    <row r="70" spans="2:56" ht="21" customHeight="1" x14ac:dyDescent="0.25">
      <c r="B70" s="648"/>
      <c r="C70" s="631" t="s">
        <v>425</v>
      </c>
      <c r="D70" s="631"/>
      <c r="E70" s="631"/>
      <c r="F70" s="631"/>
      <c r="G70" s="631"/>
      <c r="H70" s="632"/>
      <c r="I70" s="110"/>
      <c r="K70" s="110"/>
      <c r="L70" s="110"/>
      <c r="M70" s="110"/>
      <c r="N70" s="110"/>
      <c r="O70" s="110"/>
      <c r="P70" s="110"/>
      <c r="Q70" s="110"/>
      <c r="R70" s="110"/>
      <c r="S70" s="110"/>
      <c r="T70" s="110"/>
      <c r="U70" s="110"/>
      <c r="V70" s="110"/>
      <c r="W70" s="110"/>
      <c r="X70" s="110"/>
      <c r="Y70" s="110"/>
      <c r="Z70" s="110"/>
      <c r="AA70" s="110"/>
      <c r="AB70" s="110"/>
      <c r="AC70" s="110"/>
      <c r="AD70" s="110"/>
      <c r="AE70" s="110"/>
      <c r="AF70" s="110"/>
      <c r="AG70" s="110"/>
      <c r="AH70" s="110"/>
      <c r="AI70" s="110"/>
      <c r="AJ70" s="110"/>
      <c r="AK70" s="110"/>
      <c r="AL70" s="110"/>
      <c r="AM70" s="110"/>
      <c r="AN70" s="110"/>
      <c r="AO70" s="110"/>
      <c r="AP70" s="110"/>
      <c r="AQ70" s="110"/>
      <c r="AR70" s="110"/>
      <c r="AS70" s="110"/>
      <c r="AT70" s="110"/>
      <c r="AU70" s="110"/>
      <c r="AV70" s="110"/>
      <c r="AW70" s="110"/>
      <c r="AX70" s="110"/>
      <c r="AY70" s="110"/>
      <c r="AZ70" s="110"/>
      <c r="BA70" s="110"/>
      <c r="BB70" s="110"/>
      <c r="BC70" s="110"/>
      <c r="BD70" s="5">
        <v>1</v>
      </c>
    </row>
    <row r="71" spans="2:56" ht="21" customHeight="1" x14ac:dyDescent="0.25">
      <c r="B71" s="648"/>
      <c r="C71" s="631"/>
      <c r="D71" s="631"/>
      <c r="E71" s="631"/>
      <c r="F71" s="631"/>
      <c r="G71" s="631"/>
      <c r="H71" s="632"/>
      <c r="I71" s="110"/>
      <c r="J71" s="183" t="s">
        <v>426</v>
      </c>
      <c r="K71" s="110"/>
      <c r="L71" s="110"/>
      <c r="M71" s="110"/>
      <c r="N71" s="110"/>
      <c r="O71" s="110"/>
      <c r="P71" s="110"/>
      <c r="Q71" s="110"/>
      <c r="R71" s="110"/>
      <c r="S71" s="110"/>
      <c r="T71" s="110"/>
      <c r="U71" s="110"/>
      <c r="V71" s="110"/>
      <c r="W71" s="110"/>
      <c r="X71" s="110"/>
      <c r="Y71" s="110"/>
      <c r="Z71" s="110"/>
      <c r="AA71" s="110"/>
      <c r="AB71" s="110"/>
      <c r="AC71" s="110"/>
      <c r="AD71" s="110"/>
      <c r="AE71" s="110"/>
      <c r="AF71" s="110"/>
      <c r="AG71" s="110"/>
      <c r="AH71" s="110"/>
      <c r="AI71" s="110"/>
      <c r="AJ71" s="110"/>
      <c r="AK71" s="110"/>
      <c r="AL71" s="110"/>
      <c r="AM71" s="110"/>
      <c r="AN71" s="110"/>
      <c r="AO71" s="110"/>
      <c r="AP71" s="110"/>
      <c r="AQ71" s="110"/>
      <c r="AR71" s="110"/>
      <c r="AS71" s="110"/>
      <c r="AT71" s="110"/>
      <c r="AU71" s="110"/>
      <c r="AV71" s="110"/>
      <c r="AW71" s="110"/>
      <c r="AX71" s="110"/>
      <c r="AY71" s="110"/>
      <c r="AZ71" s="110"/>
      <c r="BA71" s="110"/>
      <c r="BB71" s="110"/>
      <c r="BC71" s="110"/>
      <c r="BD71" s="5">
        <v>1</v>
      </c>
    </row>
    <row r="72" spans="2:56" ht="21" customHeight="1" x14ac:dyDescent="0.25">
      <c r="B72" s="648"/>
      <c r="C72" s="149"/>
      <c r="D72" s="184"/>
      <c r="E72" s="184"/>
      <c r="F72" s="184"/>
      <c r="G72" s="184"/>
      <c r="H72" s="185"/>
      <c r="I72" s="110"/>
      <c r="J72" s="186" t="s">
        <v>427</v>
      </c>
      <c r="K72" s="110"/>
      <c r="L72" s="110"/>
      <c r="M72" s="110"/>
      <c r="O72" s="187"/>
      <c r="P72" s="188" t="s">
        <v>428</v>
      </c>
      <c r="Q72" s="161" t="s">
        <v>429</v>
      </c>
      <c r="R72" s="187"/>
      <c r="S72" s="187"/>
      <c r="T72" s="187"/>
      <c r="U72" s="110"/>
      <c r="V72" s="110"/>
      <c r="W72" s="110"/>
      <c r="X72" s="110"/>
      <c r="Y72" s="110"/>
      <c r="Z72" s="110"/>
      <c r="AA72" s="110"/>
      <c r="AB72" s="110"/>
      <c r="AC72" s="110"/>
      <c r="AD72" s="110"/>
      <c r="AE72" s="110"/>
      <c r="AF72" s="110"/>
      <c r="AG72" s="110"/>
      <c r="AH72" s="110"/>
      <c r="AI72" s="110"/>
      <c r="AJ72" s="110"/>
      <c r="AK72" s="110"/>
      <c r="AL72" s="110"/>
      <c r="AM72" s="110"/>
      <c r="AN72" s="110"/>
      <c r="AO72" s="110"/>
      <c r="AP72" s="110"/>
      <c r="AQ72" s="110"/>
      <c r="AR72" s="110"/>
      <c r="AS72" s="110"/>
      <c r="AT72" s="110"/>
      <c r="AU72" s="110"/>
      <c r="AV72" s="110"/>
      <c r="AW72" s="110"/>
      <c r="AX72" s="110"/>
      <c r="AY72" s="110"/>
      <c r="AZ72" s="110"/>
      <c r="BA72" s="110"/>
      <c r="BB72" s="110"/>
      <c r="BC72" s="110"/>
      <c r="BD72" s="5">
        <v>1</v>
      </c>
    </row>
    <row r="73" spans="2:56" ht="21" customHeight="1" thickBot="1" x14ac:dyDescent="0.3">
      <c r="B73" s="648"/>
      <c r="C73" s="189" t="s">
        <v>430</v>
      </c>
      <c r="D73" s="184"/>
      <c r="E73" s="184"/>
      <c r="F73" s="184"/>
      <c r="G73" s="184"/>
      <c r="H73" s="185"/>
      <c r="I73" s="110"/>
      <c r="J73" s="190" t="s">
        <v>431</v>
      </c>
      <c r="K73" s="110"/>
      <c r="L73" s="110"/>
      <c r="M73" s="110"/>
      <c r="N73" s="110"/>
      <c r="O73" s="110"/>
      <c r="P73" s="110"/>
      <c r="Q73" s="110"/>
      <c r="R73" s="110"/>
      <c r="S73" s="110"/>
      <c r="T73" s="110"/>
      <c r="U73" s="110"/>
      <c r="V73" s="110"/>
      <c r="W73" s="110"/>
      <c r="X73" s="110"/>
      <c r="Y73" s="110"/>
      <c r="Z73" s="110"/>
      <c r="AA73" s="110"/>
      <c r="AB73" s="110"/>
      <c r="AC73" s="110"/>
      <c r="AD73" s="110"/>
      <c r="AE73" s="110"/>
      <c r="AF73" s="110"/>
      <c r="AG73" s="110"/>
      <c r="AH73" s="110"/>
      <c r="AI73" s="110"/>
      <c r="AJ73" s="110"/>
      <c r="AK73" s="110"/>
      <c r="AL73" s="110"/>
      <c r="AM73" s="110"/>
      <c r="AN73" s="110"/>
      <c r="AO73" s="110"/>
      <c r="AP73" s="110"/>
      <c r="AQ73" s="110"/>
      <c r="AR73" s="110"/>
      <c r="AS73" s="110"/>
      <c r="AT73" s="110"/>
      <c r="AU73" s="110"/>
      <c r="AV73" s="110"/>
      <c r="AW73" s="110"/>
      <c r="AX73" s="110"/>
      <c r="AY73" s="110"/>
      <c r="AZ73" s="110"/>
      <c r="BA73" s="110"/>
      <c r="BB73" s="110"/>
      <c r="BC73" s="110"/>
      <c r="BD73" s="5">
        <v>1</v>
      </c>
    </row>
    <row r="74" spans="2:56" ht="21" customHeight="1" x14ac:dyDescent="0.25">
      <c r="B74" s="648"/>
      <c r="C74" s="191" t="s">
        <v>432</v>
      </c>
      <c r="D74" s="184"/>
      <c r="E74" s="184"/>
      <c r="F74" s="184"/>
      <c r="G74" s="184"/>
      <c r="H74" s="185"/>
      <c r="I74" s="110"/>
      <c r="J74" s="192" t="s">
        <v>433</v>
      </c>
      <c r="K74" s="110"/>
      <c r="L74" s="110"/>
      <c r="M74" s="110"/>
      <c r="N74" s="193" t="s">
        <v>384</v>
      </c>
      <c r="O74" s="633" t="s">
        <v>434</v>
      </c>
      <c r="P74" s="633"/>
      <c r="Q74" s="633"/>
      <c r="R74" s="633"/>
      <c r="S74" s="634"/>
      <c r="T74" s="110"/>
      <c r="U74" s="110"/>
      <c r="V74" s="110"/>
      <c r="W74" s="110"/>
      <c r="X74" s="110"/>
      <c r="Y74" s="110"/>
      <c r="Z74" s="110"/>
      <c r="AA74" s="110"/>
      <c r="AB74" s="110"/>
      <c r="AC74" s="110"/>
      <c r="AD74" s="110"/>
      <c r="AE74" s="110"/>
      <c r="AF74" s="110"/>
      <c r="AG74" s="110"/>
      <c r="AH74" s="110"/>
      <c r="AI74" s="110"/>
      <c r="AJ74" s="110"/>
      <c r="AK74" s="110"/>
      <c r="AL74" s="110"/>
      <c r="AM74" s="110"/>
      <c r="AN74" s="110"/>
      <c r="AO74" s="110"/>
      <c r="AP74" s="110"/>
      <c r="AQ74" s="110"/>
      <c r="AR74" s="110"/>
      <c r="AS74" s="110"/>
      <c r="AT74" s="110"/>
      <c r="AU74" s="110"/>
      <c r="AV74" s="110"/>
      <c r="AW74" s="110"/>
      <c r="AX74" s="110"/>
      <c r="AY74" s="110"/>
      <c r="AZ74" s="110"/>
      <c r="BA74" s="110"/>
      <c r="BB74" s="110"/>
      <c r="BC74" s="110"/>
      <c r="BD74" s="5">
        <v>1</v>
      </c>
    </row>
    <row r="75" spans="2:56" ht="21" customHeight="1" x14ac:dyDescent="0.25">
      <c r="B75" s="648"/>
      <c r="C75" s="635" t="s">
        <v>435</v>
      </c>
      <c r="D75" s="635"/>
      <c r="E75" s="635"/>
      <c r="F75" s="635"/>
      <c r="G75" s="635"/>
      <c r="H75" s="636"/>
      <c r="I75" s="110"/>
      <c r="J75" s="194" t="s">
        <v>436</v>
      </c>
      <c r="K75" s="110"/>
      <c r="L75" s="110"/>
      <c r="M75" s="110"/>
      <c r="N75" s="637">
        <v>3</v>
      </c>
      <c r="O75"/>
      <c r="P75" s="195" t="s">
        <v>437</v>
      </c>
      <c r="Q75" s="196" t="s">
        <v>438</v>
      </c>
      <c r="R75" s="197"/>
      <c r="S75" s="198"/>
      <c r="T75" s="110"/>
      <c r="U75" s="110"/>
      <c r="V75" s="110"/>
      <c r="W75" s="110"/>
      <c r="X75" s="110"/>
      <c r="Y75" s="110"/>
      <c r="Z75" s="110"/>
      <c r="AA75" s="110"/>
      <c r="AB75" s="110"/>
      <c r="AC75" s="110"/>
      <c r="AD75" s="110"/>
      <c r="AE75" s="110"/>
      <c r="AF75" s="110"/>
      <c r="AG75" s="110"/>
      <c r="AH75" s="110"/>
      <c r="AI75" s="110"/>
      <c r="AJ75" s="110"/>
      <c r="AK75" s="110"/>
      <c r="AL75" s="110"/>
      <c r="AM75" s="110"/>
      <c r="AN75" s="110"/>
      <c r="AO75" s="110"/>
      <c r="AP75" s="110"/>
      <c r="AQ75" s="110"/>
      <c r="AR75" s="110"/>
      <c r="AS75" s="110"/>
      <c r="AT75" s="110"/>
      <c r="AU75" s="110"/>
      <c r="AV75" s="110"/>
      <c r="AW75" s="110"/>
      <c r="AX75" s="110"/>
      <c r="AY75" s="110"/>
      <c r="AZ75" s="110"/>
      <c r="BA75" s="110"/>
      <c r="BB75" s="110"/>
      <c r="BC75" s="110"/>
      <c r="BD75" s="5">
        <v>1</v>
      </c>
    </row>
    <row r="76" spans="2:56" ht="21" customHeight="1" x14ac:dyDescent="0.25">
      <c r="B76" s="648"/>
      <c r="C76" s="635"/>
      <c r="D76" s="635"/>
      <c r="E76" s="635"/>
      <c r="F76" s="635"/>
      <c r="G76" s="635"/>
      <c r="H76" s="636"/>
      <c r="I76" s="110"/>
      <c r="J76" s="199" t="s">
        <v>439</v>
      </c>
      <c r="K76" s="110"/>
      <c r="L76" s="110"/>
      <c r="M76" s="110"/>
      <c r="N76" s="637"/>
      <c r="O76" s="8"/>
      <c r="P76" s="8"/>
      <c r="Q76" s="8"/>
      <c r="R76" s="8"/>
      <c r="S76" s="200"/>
      <c r="T76" s="110"/>
      <c r="U76" s="110"/>
      <c r="V76" s="110"/>
      <c r="W76" s="110"/>
      <c r="X76" s="110"/>
      <c r="Y76" s="110"/>
      <c r="Z76" s="110"/>
      <c r="AA76" s="110"/>
      <c r="AB76" s="110"/>
      <c r="AC76" s="110"/>
      <c r="AD76" s="110"/>
      <c r="AE76" s="110"/>
      <c r="AF76" s="110"/>
      <c r="AG76" s="110"/>
      <c r="AH76" s="110"/>
      <c r="AI76" s="110"/>
      <c r="AJ76" s="110"/>
      <c r="AK76" s="110"/>
      <c r="AL76" s="110"/>
      <c r="AM76" s="110"/>
      <c r="AN76" s="110"/>
      <c r="AO76" s="110"/>
      <c r="AP76" s="110"/>
      <c r="AQ76" s="110"/>
      <c r="AR76" s="110"/>
      <c r="AS76" s="110"/>
      <c r="AT76" s="110"/>
      <c r="AU76" s="110"/>
      <c r="AV76" s="110"/>
      <c r="AW76" s="110"/>
      <c r="AX76" s="110"/>
      <c r="AY76" s="110"/>
      <c r="AZ76" s="110"/>
      <c r="BA76" s="110"/>
      <c r="BB76" s="110"/>
      <c r="BC76" s="110"/>
      <c r="BD76" s="5">
        <v>1</v>
      </c>
    </row>
    <row r="77" spans="2:56" ht="21" customHeight="1" x14ac:dyDescent="0.25">
      <c r="B77" s="648"/>
      <c r="C77" s="191"/>
      <c r="D77" s="184"/>
      <c r="E77" s="184"/>
      <c r="F77" s="184"/>
      <c r="G77" s="184"/>
      <c r="H77" s="185"/>
      <c r="I77" s="110"/>
      <c r="J77" s="201" t="s">
        <v>440</v>
      </c>
      <c r="K77" s="110"/>
      <c r="L77" s="110"/>
      <c r="M77" s="110"/>
      <c r="N77" s="637"/>
      <c r="O77" s="65"/>
      <c r="P77" s="65"/>
      <c r="Q77" s="202" t="s">
        <v>441</v>
      </c>
      <c r="R77" s="203">
        <v>6</v>
      </c>
      <c r="S77" s="204"/>
      <c r="T77" s="110"/>
      <c r="U77" s="110"/>
      <c r="V77" s="110"/>
      <c r="W77" s="110"/>
      <c r="X77" s="110"/>
      <c r="Y77" s="110"/>
      <c r="Z77" s="110"/>
      <c r="AA77" s="110"/>
      <c r="AB77" s="110"/>
      <c r="AC77" s="110"/>
      <c r="AD77" s="110"/>
      <c r="AE77" s="110"/>
      <c r="AF77" s="110"/>
      <c r="AG77" s="110"/>
      <c r="AH77" s="110"/>
      <c r="AI77" s="110"/>
      <c r="AJ77" s="110"/>
      <c r="AK77" s="110"/>
      <c r="AL77" s="110"/>
      <c r="AM77" s="110"/>
      <c r="AN77" s="110"/>
      <c r="AO77" s="110"/>
      <c r="AP77" s="110"/>
      <c r="AQ77" s="110"/>
      <c r="AR77" s="110"/>
      <c r="AS77" s="110"/>
      <c r="AT77" s="110"/>
      <c r="AU77" s="110"/>
      <c r="AV77" s="110"/>
      <c r="AW77" s="110"/>
      <c r="AX77" s="110"/>
      <c r="AY77" s="110"/>
      <c r="AZ77" s="110"/>
      <c r="BA77" s="110"/>
      <c r="BB77" s="110"/>
      <c r="BC77" s="110"/>
      <c r="BD77" s="5">
        <v>1</v>
      </c>
    </row>
    <row r="78" spans="2:56" ht="21" customHeight="1" x14ac:dyDescent="0.25">
      <c r="B78" s="648"/>
      <c r="C78" s="205" t="str">
        <f>HYPERLINK("# c131",_xlfn.UNICHAR(128269)&amp;" 🔗 Lien")</f>
        <v>🔍 🔗 Lien</v>
      </c>
      <c r="D78" s="206" t="str">
        <f ca="1">_xlfn.FORMULATEXT(C78)</f>
        <v>=LIEN_HYPERTEXTE("# c131";UNICAR(128269)&amp;" 🔗 Lien")</v>
      </c>
      <c r="E78" s="128"/>
      <c r="F78" s="128"/>
      <c r="G78" s="128"/>
      <c r="H78" s="133"/>
      <c r="I78" s="110"/>
      <c r="J78" s="207" t="s">
        <v>442</v>
      </c>
      <c r="K78" s="110"/>
      <c r="L78" s="110"/>
      <c r="M78" s="110"/>
      <c r="N78" s="637"/>
      <c r="O78" s="65"/>
      <c r="P78" s="65"/>
      <c r="Q78" s="202" t="s">
        <v>443</v>
      </c>
      <c r="R78" s="203">
        <v>4</v>
      </c>
      <c r="S78" s="204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0"/>
      <c r="AK78" s="110"/>
      <c r="AL78" s="110"/>
      <c r="AM78" s="110"/>
      <c r="AN78" s="110"/>
      <c r="AO78" s="110"/>
      <c r="AP78" s="110"/>
      <c r="AQ78" s="110"/>
      <c r="AR78" s="110"/>
      <c r="AS78" s="110"/>
      <c r="AT78" s="110"/>
      <c r="AU78" s="110"/>
      <c r="AV78" s="110"/>
      <c r="AW78" s="110"/>
      <c r="AX78" s="110"/>
      <c r="AY78" s="110"/>
      <c r="AZ78" s="110"/>
      <c r="BA78" s="110"/>
      <c r="BB78" s="110"/>
      <c r="BC78" s="110"/>
      <c r="BD78" s="5">
        <v>1</v>
      </c>
    </row>
    <row r="79" spans="2:56" ht="21" customHeight="1" x14ac:dyDescent="0.25">
      <c r="B79" s="648"/>
      <c r="C79" s="208"/>
      <c r="D79" s="206"/>
      <c r="E79" s="128"/>
      <c r="F79" s="128"/>
      <c r="G79" s="128"/>
      <c r="H79" s="133"/>
      <c r="I79" s="110"/>
      <c r="J79" s="209" t="s">
        <v>444</v>
      </c>
      <c r="K79" s="110"/>
      <c r="L79" s="110"/>
      <c r="M79" s="110"/>
      <c r="N79" s="637"/>
      <c r="O79" s="65"/>
      <c r="P79" s="65"/>
      <c r="Q79" s="65" t="s">
        <v>445</v>
      </c>
      <c r="R79" s="69" t="str">
        <f>MID(Q75,R77,R78)</f>
        <v>4522</v>
      </c>
      <c r="S79" s="204"/>
      <c r="T79" s="110"/>
      <c r="U79" s="110"/>
      <c r="V79" s="110"/>
      <c r="W79" s="110"/>
      <c r="X79" s="110"/>
      <c r="Y79" s="110"/>
      <c r="Z79" s="110"/>
      <c r="AA79" s="110"/>
      <c r="AB79" s="110"/>
      <c r="AC79" s="110"/>
      <c r="AD79" s="110"/>
      <c r="AE79" s="110"/>
      <c r="AF79" s="110"/>
      <c r="AG79" s="110"/>
      <c r="AH79" s="110"/>
      <c r="AI79" s="110"/>
      <c r="AJ79" s="110"/>
      <c r="AK79" s="110"/>
      <c r="AL79" s="110"/>
      <c r="AM79" s="110"/>
      <c r="AN79" s="110"/>
      <c r="AO79" s="110"/>
      <c r="AP79" s="110"/>
      <c r="AQ79" s="110"/>
      <c r="AR79" s="110"/>
      <c r="AS79" s="110"/>
      <c r="AT79" s="110"/>
      <c r="AU79" s="110"/>
      <c r="AV79" s="110"/>
      <c r="AW79" s="110"/>
      <c r="AX79" s="110"/>
      <c r="AY79" s="110"/>
      <c r="AZ79" s="110"/>
      <c r="BA79" s="110"/>
      <c r="BB79" s="110"/>
      <c r="BC79" s="110"/>
      <c r="BD79" s="5">
        <v>1</v>
      </c>
    </row>
    <row r="80" spans="2:56" ht="21" customHeight="1" x14ac:dyDescent="0.25">
      <c r="B80" s="648"/>
      <c r="C80" s="205" t="str">
        <f>HYPERLINK("#c131",_xlfn.UNICHAR(128269)&amp;"La bas")</f>
        <v>🔍La bas</v>
      </c>
      <c r="D80" s="206" t="str">
        <f ca="1">_xlfn.FORMULATEXT(C80)</f>
        <v>=LIEN_HYPERTEXTE("#c131";UNICAR(128269)&amp;"La bas")</v>
      </c>
      <c r="E80" s="128"/>
      <c r="F80" s="128"/>
      <c r="G80" s="128"/>
      <c r="H80" s="133"/>
      <c r="I80" s="110"/>
      <c r="J80" s="210" t="s">
        <v>446</v>
      </c>
      <c r="K80" s="110"/>
      <c r="L80" s="110"/>
      <c r="M80" s="110"/>
      <c r="N80" s="637"/>
      <c r="O80" s="65"/>
      <c r="P80" s="65"/>
      <c r="Q80" s="65"/>
      <c r="R80" s="65"/>
      <c r="S80" s="204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N80" s="110"/>
      <c r="AO80" s="110"/>
      <c r="AP80" s="110"/>
      <c r="AQ80" s="110"/>
      <c r="AR80" s="110"/>
      <c r="AS80" s="110"/>
      <c r="AT80" s="110"/>
      <c r="AU80" s="110"/>
      <c r="AV80" s="110"/>
      <c r="AW80" s="110"/>
      <c r="AX80" s="110"/>
      <c r="AY80" s="110"/>
      <c r="AZ80" s="110"/>
      <c r="BA80" s="110"/>
      <c r="BB80" s="110"/>
      <c r="BC80" s="110"/>
      <c r="BD80" s="5">
        <v>1</v>
      </c>
    </row>
    <row r="81" spans="2:56" ht="21" customHeight="1" x14ac:dyDescent="0.25">
      <c r="B81" s="648"/>
      <c r="C81" s="208"/>
      <c r="D81" s="206"/>
      <c r="E81" s="128"/>
      <c r="F81" s="128"/>
      <c r="G81" s="128"/>
      <c r="H81" s="133"/>
      <c r="I81" s="110"/>
      <c r="J81" s="211" t="s">
        <v>447</v>
      </c>
      <c r="K81" s="110"/>
      <c r="L81" s="110"/>
      <c r="M81" s="110"/>
      <c r="N81" s="637"/>
      <c r="O81" s="639" t="s">
        <v>448</v>
      </c>
      <c r="P81" s="639"/>
      <c r="Q81" s="639"/>
      <c r="R81" s="639"/>
      <c r="S81" s="640"/>
      <c r="T81" s="110"/>
      <c r="U81" s="110"/>
      <c r="V81" s="110"/>
      <c r="W81" s="110"/>
      <c r="X81" s="110"/>
      <c r="Y81" s="110"/>
      <c r="Z81" s="110"/>
      <c r="AA81" s="110"/>
      <c r="AB81" s="110"/>
      <c r="AC81" s="110"/>
      <c r="AD81" s="110"/>
      <c r="AE81" s="110"/>
      <c r="AF81" s="110"/>
      <c r="AG81" s="110"/>
      <c r="AH81" s="110"/>
      <c r="AI81" s="110"/>
      <c r="AJ81" s="110"/>
      <c r="AK81" s="110"/>
      <c r="AL81" s="110"/>
      <c r="AM81" s="110"/>
      <c r="AN81" s="110"/>
      <c r="AO81" s="110"/>
      <c r="AP81" s="110"/>
      <c r="AQ81" s="110"/>
      <c r="AR81" s="110"/>
      <c r="AS81" s="110"/>
      <c r="AT81" s="110"/>
      <c r="AU81" s="110"/>
      <c r="AV81" s="110"/>
      <c r="AW81" s="110"/>
      <c r="AX81" s="110"/>
      <c r="AY81" s="110"/>
      <c r="AZ81" s="110"/>
      <c r="BA81" s="110"/>
      <c r="BB81" s="110"/>
      <c r="BC81" s="110"/>
      <c r="BD81" s="5">
        <v>1</v>
      </c>
    </row>
    <row r="82" spans="2:56" ht="21" customHeight="1" x14ac:dyDescent="0.25">
      <c r="B82" s="648"/>
      <c r="C82" s="212" t="str">
        <f>HYPERLINK("# c131"," 🔗 Cliquez")</f>
        <v xml:space="preserve"> 🔗 Cliquez</v>
      </c>
      <c r="D82" s="206" t="str">
        <f ca="1">_xlfn.FORMULATEXT(C82)</f>
        <v>=LIEN_HYPERTEXTE("# c131";" 🔗 Cliquez")</v>
      </c>
      <c r="E82" s="128"/>
      <c r="F82" s="128"/>
      <c r="G82" s="128"/>
      <c r="H82" s="133"/>
      <c r="I82" s="110"/>
      <c r="J82" s="213" t="s">
        <v>449</v>
      </c>
      <c r="K82" s="110"/>
      <c r="L82" s="110"/>
      <c r="M82" s="110"/>
      <c r="N82" s="637"/>
      <c r="O82" s="639"/>
      <c r="P82" s="639"/>
      <c r="Q82" s="639"/>
      <c r="R82" s="639"/>
      <c r="S82" s="640"/>
      <c r="T82" s="110"/>
      <c r="U82" s="110"/>
      <c r="V82" s="110"/>
      <c r="W82" s="110"/>
      <c r="X82" s="110"/>
      <c r="Y82" s="110"/>
      <c r="Z82" s="110"/>
      <c r="AA82" s="110"/>
      <c r="AB82" s="110"/>
      <c r="AC82" s="110"/>
      <c r="AD82" s="110"/>
      <c r="AE82" s="110"/>
      <c r="AF82" s="110"/>
      <c r="AG82" s="110"/>
      <c r="AH82" s="110"/>
      <c r="AI82" s="110"/>
      <c r="AJ82" s="110"/>
      <c r="AK82" s="110"/>
      <c r="AL82" s="110"/>
      <c r="AM82" s="110"/>
      <c r="AN82" s="110"/>
      <c r="AO82" s="110"/>
      <c r="AP82" s="110"/>
      <c r="AQ82" s="110"/>
      <c r="AR82" s="110"/>
      <c r="AS82" s="110"/>
      <c r="AT82" s="110"/>
      <c r="AU82" s="110"/>
      <c r="AV82" s="110"/>
      <c r="AW82" s="110"/>
      <c r="AX82" s="110"/>
      <c r="AY82" s="110"/>
      <c r="AZ82" s="110"/>
      <c r="BA82" s="110"/>
      <c r="BB82" s="110"/>
      <c r="BC82" s="110"/>
      <c r="BD82" s="5">
        <v>1</v>
      </c>
    </row>
    <row r="83" spans="2:56" ht="21" customHeight="1" x14ac:dyDescent="0.25">
      <c r="B83" s="648"/>
      <c r="C83" s="128"/>
      <c r="D83" s="128"/>
      <c r="E83" s="128"/>
      <c r="F83" s="128"/>
      <c r="G83" s="128"/>
      <c r="H83" s="133"/>
      <c r="I83" s="110"/>
      <c r="J83" s="214" t="s">
        <v>450</v>
      </c>
      <c r="K83" s="110"/>
      <c r="L83" s="110"/>
      <c r="M83" s="110"/>
      <c r="N83" s="637"/>
      <c r="O83" s="215">
        <v>11</v>
      </c>
      <c r="P83" s="215">
        <v>11</v>
      </c>
      <c r="Q83" s="215">
        <v>11</v>
      </c>
      <c r="R83" s="215">
        <v>11</v>
      </c>
      <c r="S83" s="216">
        <v>11</v>
      </c>
      <c r="T83" s="110"/>
      <c r="U83" s="110"/>
      <c r="V83" s="110"/>
      <c r="W83" s="110"/>
      <c r="X83" s="110"/>
      <c r="Y83" s="110"/>
      <c r="Z83" s="110"/>
      <c r="AA83" s="110"/>
      <c r="AB83" s="110"/>
      <c r="AC83" s="110"/>
      <c r="AD83" s="110"/>
      <c r="AE83" s="110"/>
      <c r="AF83" s="110"/>
      <c r="AG83" s="110"/>
      <c r="AH83" s="110"/>
      <c r="AI83" s="110"/>
      <c r="AJ83" s="110"/>
      <c r="AK83" s="110"/>
      <c r="AL83" s="110"/>
      <c r="AM83" s="110"/>
      <c r="AN83" s="110"/>
      <c r="AO83" s="110"/>
      <c r="AP83" s="110"/>
      <c r="AQ83" s="110"/>
      <c r="AR83" s="110"/>
      <c r="AS83" s="110"/>
      <c r="AT83" s="110"/>
      <c r="AU83" s="110"/>
      <c r="AV83" s="110"/>
      <c r="AW83" s="110"/>
      <c r="AX83" s="110"/>
      <c r="AY83" s="110"/>
      <c r="AZ83" s="110"/>
      <c r="BA83" s="110"/>
      <c r="BB83" s="110"/>
      <c r="BC83" s="110"/>
      <c r="BD83" s="5">
        <v>1</v>
      </c>
    </row>
    <row r="84" spans="2:56" ht="21" customHeight="1" thickBot="1" x14ac:dyDescent="0.3">
      <c r="B84" s="648"/>
      <c r="C84" s="138" t="s">
        <v>451</v>
      </c>
      <c r="D84" s="128"/>
      <c r="E84" s="128"/>
      <c r="F84" s="128"/>
      <c r="G84" s="128"/>
      <c r="H84" s="133"/>
      <c r="I84" s="110"/>
      <c r="J84" s="217" t="s">
        <v>452</v>
      </c>
      <c r="K84" s="110"/>
      <c r="L84" s="110"/>
      <c r="M84" s="110"/>
      <c r="N84" s="638"/>
      <c r="O84" s="181">
        <f t="shared" ref="O84:S84" ca="1" si="7">CELL("largeur",O84)</f>
        <v>16</v>
      </c>
      <c r="P84" s="181">
        <f t="shared" ca="1" si="7"/>
        <v>16</v>
      </c>
      <c r="Q84" s="181">
        <f t="shared" ca="1" si="7"/>
        <v>11</v>
      </c>
      <c r="R84" s="181">
        <f t="shared" ca="1" si="7"/>
        <v>11</v>
      </c>
      <c r="S84" s="182">
        <f t="shared" ca="1" si="7"/>
        <v>11</v>
      </c>
      <c r="T84" s="110"/>
      <c r="U84" s="110"/>
      <c r="V84" s="110"/>
      <c r="W84" s="110"/>
      <c r="X84" s="110"/>
      <c r="Y84" s="110"/>
      <c r="Z84" s="110"/>
      <c r="AA84" s="110"/>
      <c r="AB84" s="110"/>
      <c r="AC84" s="110"/>
      <c r="AD84" s="110"/>
      <c r="AE84" s="110"/>
      <c r="AF84" s="110"/>
      <c r="AG84" s="110"/>
      <c r="AH84" s="110"/>
      <c r="AI84" s="110"/>
      <c r="AJ84" s="110"/>
      <c r="AK84" s="110"/>
      <c r="AL84" s="110"/>
      <c r="AM84" s="110"/>
      <c r="AN84" s="110"/>
      <c r="AO84" s="110"/>
      <c r="AP84" s="110"/>
      <c r="AQ84" s="110"/>
      <c r="AR84" s="110"/>
      <c r="AS84" s="110"/>
      <c r="AT84" s="110"/>
      <c r="AU84" s="110"/>
      <c r="AV84" s="110"/>
      <c r="AW84" s="110"/>
      <c r="AX84" s="110"/>
      <c r="AY84" s="110"/>
      <c r="AZ84" s="110"/>
      <c r="BA84" s="110"/>
      <c r="BB84" s="110"/>
      <c r="BC84" s="110"/>
      <c r="BD84" s="5">
        <v>1</v>
      </c>
    </row>
    <row r="85" spans="2:56" ht="21" customHeight="1" x14ac:dyDescent="0.3">
      <c r="B85" s="648"/>
      <c r="C85" s="218" t="s">
        <v>453</v>
      </c>
      <c r="D85" s="128"/>
      <c r="E85" s="128"/>
      <c r="F85" s="128"/>
      <c r="G85" s="128"/>
      <c r="H85" s="133"/>
      <c r="I85" s="110"/>
      <c r="J85" s="219" t="s">
        <v>454</v>
      </c>
      <c r="K85" s="110"/>
      <c r="L85" s="110"/>
      <c r="M85" s="110"/>
      <c r="N85" s="110"/>
      <c r="O85" s="110"/>
      <c r="P85" s="110"/>
      <c r="Q85" s="110"/>
      <c r="R85" s="110"/>
      <c r="S85" s="110"/>
      <c r="T85" s="110"/>
      <c r="U85" s="110"/>
      <c r="V85" s="110"/>
      <c r="W85" s="110"/>
      <c r="X85" s="110"/>
      <c r="Y85" s="110"/>
      <c r="Z85" s="110"/>
      <c r="AA85" s="110"/>
      <c r="AB85" s="110"/>
      <c r="AC85" s="110"/>
      <c r="AD85" s="110"/>
      <c r="AE85" s="110"/>
      <c r="AF85" s="110"/>
      <c r="AG85" s="110"/>
      <c r="AH85" s="110"/>
      <c r="AI85" s="110"/>
      <c r="AJ85" s="110"/>
      <c r="AK85" s="110"/>
      <c r="AL85" s="110"/>
      <c r="AM85" s="110"/>
      <c r="AN85" s="110"/>
      <c r="AO85" s="110"/>
      <c r="AP85" s="110"/>
      <c r="AQ85" s="110"/>
      <c r="AR85" s="110"/>
      <c r="AS85" s="110"/>
      <c r="AT85" s="110"/>
      <c r="AU85" s="110"/>
      <c r="AV85" s="110"/>
      <c r="AW85" s="110"/>
      <c r="AX85" s="110"/>
      <c r="AY85" s="110"/>
      <c r="AZ85" s="110"/>
      <c r="BA85" s="110"/>
      <c r="BB85" s="110"/>
      <c r="BC85" s="110"/>
      <c r="BD85" s="5">
        <v>1</v>
      </c>
    </row>
    <row r="86" spans="2:56" ht="21" customHeight="1" x14ac:dyDescent="0.25">
      <c r="B86" s="648"/>
      <c r="C86" s="220"/>
      <c r="D86" s="128"/>
      <c r="E86" s="128"/>
      <c r="F86" s="128"/>
      <c r="G86" s="128"/>
      <c r="H86" s="133"/>
      <c r="I86" s="110"/>
      <c r="J86" s="221" t="s">
        <v>455</v>
      </c>
      <c r="K86" s="110"/>
      <c r="L86" s="110"/>
      <c r="M86" s="110"/>
      <c r="N86" s="110"/>
      <c r="O86" s="110"/>
      <c r="P86" s="110"/>
      <c r="Q86" s="110"/>
      <c r="R86" s="110"/>
      <c r="S86" s="110"/>
      <c r="T86" s="110"/>
      <c r="U86" s="110"/>
      <c r="V86" s="110"/>
      <c r="W86" s="110"/>
      <c r="X86" s="110"/>
      <c r="Y86" s="110"/>
      <c r="Z86" s="110"/>
      <c r="AA86" s="110"/>
      <c r="AB86" s="110"/>
      <c r="AC86" s="110"/>
      <c r="AD86" s="110"/>
      <c r="AE86" s="110"/>
      <c r="AF86" s="110"/>
      <c r="AG86" s="110"/>
      <c r="AH86" s="110"/>
      <c r="AI86" s="110"/>
      <c r="AJ86" s="110"/>
      <c r="AK86" s="110"/>
      <c r="AL86" s="110"/>
      <c r="AM86" s="110"/>
      <c r="AN86" s="110"/>
      <c r="AO86" s="110"/>
      <c r="AP86" s="110"/>
      <c r="AQ86" s="110"/>
      <c r="AR86" s="110"/>
      <c r="AS86" s="110"/>
      <c r="AT86" s="110"/>
      <c r="AU86" s="110"/>
      <c r="AV86" s="110"/>
      <c r="AW86" s="110"/>
      <c r="AX86" s="110"/>
      <c r="AY86" s="110"/>
      <c r="AZ86" s="110"/>
      <c r="BA86" s="110"/>
      <c r="BB86" s="110"/>
      <c r="BC86" s="110"/>
      <c r="BD86" s="5">
        <v>1</v>
      </c>
    </row>
    <row r="87" spans="2:56" ht="21" customHeight="1" x14ac:dyDescent="0.25">
      <c r="B87" s="648"/>
      <c r="C87" s="222" t="s">
        <v>456</v>
      </c>
      <c r="D87" s="128"/>
      <c r="E87" s="128"/>
      <c r="F87" s="128"/>
      <c r="G87" s="128"/>
      <c r="H87" s="133"/>
      <c r="I87" s="110"/>
      <c r="J87" s="223" t="s">
        <v>457</v>
      </c>
      <c r="K87" s="110"/>
      <c r="L87" s="110"/>
      <c r="M87" s="110"/>
      <c r="N87" s="224" t="s">
        <v>458</v>
      </c>
      <c r="O87" s="641" t="s">
        <v>459</v>
      </c>
      <c r="P87" s="641"/>
      <c r="Q87" s="641"/>
      <c r="R87" s="641"/>
      <c r="S87" s="641"/>
      <c r="T87" s="641"/>
      <c r="U87" s="641"/>
      <c r="V87" s="110"/>
      <c r="W87" s="110"/>
      <c r="X87" s="110"/>
      <c r="Y87" s="110"/>
      <c r="Z87" s="110"/>
      <c r="AA87" s="110"/>
      <c r="AB87" s="110"/>
      <c r="AC87" s="110"/>
      <c r="AD87" s="110"/>
      <c r="AE87" s="110"/>
      <c r="AF87" s="110"/>
      <c r="AG87" s="110"/>
      <c r="AH87" s="110"/>
      <c r="AI87" s="110"/>
      <c r="AJ87" s="110"/>
      <c r="AK87" s="110"/>
      <c r="AL87" s="110"/>
      <c r="AM87" s="110"/>
      <c r="AN87" s="110"/>
      <c r="AO87" s="110"/>
      <c r="AP87" s="110"/>
      <c r="AQ87" s="110"/>
      <c r="AR87" s="110"/>
      <c r="AS87" s="110"/>
      <c r="AT87" s="110"/>
      <c r="AU87" s="110"/>
      <c r="AV87" s="110"/>
      <c r="AW87" s="110"/>
      <c r="AX87" s="110"/>
      <c r="AY87" s="110"/>
      <c r="AZ87" s="110"/>
      <c r="BA87" s="110"/>
      <c r="BB87" s="110"/>
      <c r="BC87" s="110"/>
      <c r="BD87" s="5">
        <v>1</v>
      </c>
    </row>
    <row r="88" spans="2:56" ht="21" customHeight="1" x14ac:dyDescent="0.25">
      <c r="B88" s="648"/>
      <c r="C88" s="128"/>
      <c r="D88" s="128"/>
      <c r="E88" s="128"/>
      <c r="F88" s="128"/>
      <c r="G88" s="128"/>
      <c r="H88" s="133"/>
      <c r="I88" s="110"/>
      <c r="J88" s="225" t="s">
        <v>460</v>
      </c>
      <c r="K88" s="110"/>
      <c r="L88" s="110"/>
      <c r="M88" s="110"/>
      <c r="N88" s="224" t="s">
        <v>458</v>
      </c>
      <c r="O88" s="641" t="s">
        <v>461</v>
      </c>
      <c r="P88" s="641"/>
      <c r="Q88" s="641"/>
      <c r="R88" s="641"/>
      <c r="S88" s="641"/>
      <c r="T88" s="641"/>
      <c r="U88" s="641"/>
      <c r="V88" s="110"/>
      <c r="W88" s="110"/>
      <c r="X88" s="110"/>
      <c r="Y88" s="110"/>
      <c r="Z88" s="110"/>
      <c r="AA88" s="110"/>
      <c r="AB88" s="110"/>
      <c r="AC88" s="110"/>
      <c r="AD88" s="110"/>
      <c r="AE88" s="110"/>
      <c r="AF88" s="110"/>
      <c r="AG88" s="110"/>
      <c r="AH88" s="110"/>
      <c r="AI88" s="110"/>
      <c r="AJ88" s="110"/>
      <c r="AK88" s="110"/>
      <c r="AL88" s="110"/>
      <c r="AM88" s="110"/>
      <c r="AN88" s="110"/>
      <c r="AO88" s="110"/>
      <c r="AP88" s="110"/>
      <c r="AQ88" s="110"/>
      <c r="AR88" s="110"/>
      <c r="AS88" s="110"/>
      <c r="AT88" s="110"/>
      <c r="AU88" s="110"/>
      <c r="AV88" s="110"/>
      <c r="AW88" s="110"/>
      <c r="AX88" s="110"/>
      <c r="AY88" s="110"/>
      <c r="AZ88" s="110"/>
      <c r="BA88" s="110"/>
      <c r="BB88" s="110"/>
      <c r="BC88" s="110"/>
      <c r="BD88" s="5">
        <v>1</v>
      </c>
    </row>
    <row r="89" spans="2:56" ht="21" customHeight="1" x14ac:dyDescent="0.25">
      <c r="B89" s="648"/>
      <c r="C89" s="128" t="s">
        <v>462</v>
      </c>
      <c r="D89" s="128" t="s">
        <v>463</v>
      </c>
      <c r="E89" s="128"/>
      <c r="F89" s="128"/>
      <c r="G89" s="128"/>
      <c r="H89" s="133"/>
      <c r="I89" s="110"/>
      <c r="J89" s="226" t="s">
        <v>464</v>
      </c>
      <c r="K89" s="110"/>
      <c r="L89" s="110"/>
      <c r="M89" s="110"/>
      <c r="N89" s="110"/>
      <c r="O89" s="110"/>
      <c r="P89" s="110"/>
      <c r="Q89" s="110"/>
      <c r="R89" s="110"/>
      <c r="S89" s="110"/>
      <c r="T89" s="110"/>
      <c r="U89" s="110"/>
      <c r="V89" s="110"/>
      <c r="W89" s="110"/>
      <c r="X89" s="110"/>
      <c r="Y89" s="110"/>
      <c r="Z89" s="110"/>
      <c r="AA89" s="110"/>
      <c r="AB89" s="110"/>
      <c r="AC89" s="110"/>
      <c r="AD89" s="110"/>
      <c r="AE89" s="110"/>
      <c r="AF89" s="110"/>
      <c r="AG89" s="110"/>
      <c r="AH89" s="110"/>
      <c r="AI89" s="110"/>
      <c r="AJ89" s="110"/>
      <c r="AK89" s="110"/>
      <c r="AL89" s="110"/>
      <c r="AM89" s="110"/>
      <c r="AN89" s="110"/>
      <c r="AO89" s="110"/>
      <c r="AP89" s="110"/>
      <c r="AQ89" s="110"/>
      <c r="AR89" s="110"/>
      <c r="AS89" s="110"/>
      <c r="AT89" s="110"/>
      <c r="AU89" s="110"/>
      <c r="AV89" s="110"/>
      <c r="AW89" s="110"/>
      <c r="AX89" s="110"/>
      <c r="AY89" s="110"/>
      <c r="AZ89" s="110"/>
      <c r="BA89" s="110"/>
      <c r="BB89" s="110"/>
      <c r="BC89" s="110"/>
      <c r="BD89" s="5">
        <v>1</v>
      </c>
    </row>
    <row r="90" spans="2:56" ht="21" customHeight="1" x14ac:dyDescent="0.25">
      <c r="B90" s="648"/>
      <c r="C90" s="128"/>
      <c r="D90" s="128"/>
      <c r="E90" s="128"/>
      <c r="F90" s="128"/>
      <c r="G90" s="128"/>
      <c r="H90" s="133"/>
      <c r="I90" s="110"/>
      <c r="J90" s="227" t="s">
        <v>465</v>
      </c>
      <c r="K90" s="110"/>
      <c r="L90" s="110"/>
      <c r="M90" s="110"/>
      <c r="N90" s="537" t="s">
        <v>616</v>
      </c>
      <c r="O90" s="110"/>
      <c r="P90" s="110"/>
      <c r="Q90" s="110"/>
      <c r="R90" s="110"/>
      <c r="S90" s="110"/>
      <c r="T90" s="110"/>
      <c r="U90" s="110"/>
      <c r="V90" s="110"/>
      <c r="W90" s="110"/>
      <c r="X90" s="110"/>
      <c r="Y90" s="110"/>
      <c r="Z90" s="110"/>
      <c r="AA90" s="110"/>
      <c r="AB90" s="110"/>
      <c r="AC90" s="110"/>
      <c r="AD90" s="110"/>
      <c r="AE90" s="110"/>
      <c r="AF90" s="110"/>
      <c r="AG90" s="110"/>
      <c r="AH90" s="110"/>
      <c r="AI90" s="110"/>
      <c r="AJ90" s="110"/>
      <c r="AK90" s="110"/>
      <c r="AL90" s="110"/>
      <c r="AM90" s="110"/>
      <c r="AN90" s="110"/>
      <c r="AO90" s="110"/>
      <c r="AP90" s="110"/>
      <c r="AQ90" s="110"/>
      <c r="AR90" s="110"/>
      <c r="AS90" s="110"/>
      <c r="AT90" s="110"/>
      <c r="AU90" s="110"/>
      <c r="AV90" s="110"/>
      <c r="AW90" s="110"/>
      <c r="AX90" s="110"/>
      <c r="AY90" s="110"/>
      <c r="AZ90" s="110"/>
      <c r="BA90" s="110"/>
      <c r="BB90" s="110"/>
      <c r="BC90" s="110"/>
      <c r="BD90" s="5">
        <v>1</v>
      </c>
    </row>
    <row r="91" spans="2:56" ht="21" customHeight="1" x14ac:dyDescent="0.25">
      <c r="B91" s="648"/>
      <c r="C91" s="128" t="s">
        <v>466</v>
      </c>
      <c r="D91" s="128"/>
      <c r="E91" s="128"/>
      <c r="F91" s="128"/>
      <c r="G91" s="128"/>
      <c r="H91" s="133"/>
      <c r="I91" s="110"/>
      <c r="J91" s="228" t="s">
        <v>467</v>
      </c>
      <c r="K91" s="110"/>
      <c r="L91" s="110"/>
      <c r="M91" s="110"/>
      <c r="N91" s="538" t="s">
        <v>617</v>
      </c>
      <c r="O91" s="110"/>
      <c r="P91" s="110"/>
      <c r="Q91" s="110"/>
      <c r="R91" s="110"/>
      <c r="S91" s="110"/>
      <c r="T91" s="110"/>
      <c r="U91" s="110"/>
      <c r="V91" s="110"/>
      <c r="W91" s="110"/>
      <c r="X91" s="110"/>
      <c r="Y91" s="110"/>
      <c r="Z91" s="110"/>
      <c r="AA91" s="110"/>
      <c r="AB91" s="110"/>
      <c r="AC91" s="110"/>
      <c r="AD91" s="110"/>
      <c r="AE91" s="110"/>
      <c r="AF91" s="110"/>
      <c r="AG91" s="110"/>
      <c r="AH91" s="110"/>
      <c r="AI91" s="110"/>
      <c r="AJ91" s="110"/>
      <c r="AK91" s="110"/>
      <c r="AL91" s="110"/>
      <c r="AM91" s="110"/>
      <c r="AN91" s="110"/>
      <c r="AO91" s="110"/>
      <c r="AP91" s="110"/>
      <c r="AQ91" s="110"/>
      <c r="AR91" s="110"/>
      <c r="AS91" s="110"/>
      <c r="AT91" s="110"/>
      <c r="AU91" s="110"/>
      <c r="AV91" s="110"/>
      <c r="AW91" s="110"/>
      <c r="AX91" s="110"/>
      <c r="AY91" s="110"/>
      <c r="AZ91" s="110"/>
      <c r="BA91" s="110"/>
      <c r="BB91" s="110"/>
      <c r="BC91" s="110"/>
      <c r="BD91" s="5">
        <v>1</v>
      </c>
    </row>
    <row r="92" spans="2:56" ht="21" customHeight="1" x14ac:dyDescent="0.25">
      <c r="B92" s="648"/>
      <c r="C92" s="128"/>
      <c r="D92" s="229" t="s">
        <v>468</v>
      </c>
      <c r="E92" s="128"/>
      <c r="F92" s="229" t="s">
        <v>469</v>
      </c>
      <c r="G92" s="128"/>
      <c r="H92" s="133" t="s">
        <v>271</v>
      </c>
      <c r="I92" s="110"/>
      <c r="J92" s="230" t="s">
        <v>470</v>
      </c>
      <c r="K92" s="110"/>
      <c r="L92" s="110"/>
      <c r="M92" s="110"/>
      <c r="N92" s="538" t="s">
        <v>618</v>
      </c>
      <c r="O92" s="110"/>
      <c r="P92" s="110"/>
      <c r="Q92" s="110"/>
      <c r="R92" s="110"/>
      <c r="S92" s="110"/>
      <c r="T92" s="110"/>
      <c r="U92" s="110"/>
      <c r="V92" s="110"/>
      <c r="W92" s="110"/>
      <c r="X92" s="110"/>
      <c r="Y92" s="110"/>
      <c r="Z92" s="110"/>
      <c r="AA92" s="110"/>
      <c r="AB92" s="110"/>
      <c r="AC92" s="110"/>
      <c r="AD92" s="110"/>
      <c r="AE92" s="110"/>
      <c r="AF92" s="110"/>
      <c r="AG92" s="110"/>
      <c r="AH92" s="110"/>
      <c r="AI92" s="110"/>
      <c r="AJ92" s="110"/>
      <c r="AK92" s="110"/>
      <c r="AL92" s="110"/>
      <c r="AM92" s="110"/>
      <c r="AN92" s="110"/>
      <c r="AO92" s="110"/>
      <c r="AP92" s="110"/>
      <c r="AQ92" s="110"/>
      <c r="AR92" s="110"/>
      <c r="AS92" s="110"/>
      <c r="AT92" s="110"/>
      <c r="AU92" s="110"/>
      <c r="AV92" s="110"/>
      <c r="AW92" s="110"/>
      <c r="AX92" s="110"/>
      <c r="AY92" s="110"/>
      <c r="AZ92" s="110"/>
      <c r="BA92" s="110"/>
      <c r="BB92" s="110"/>
      <c r="BC92" s="110"/>
      <c r="BD92" s="5">
        <v>1</v>
      </c>
    </row>
    <row r="93" spans="2:56" ht="21" customHeight="1" x14ac:dyDescent="0.25">
      <c r="B93" s="648"/>
      <c r="C93" s="128" t="s">
        <v>471</v>
      </c>
      <c r="D93" s="128"/>
      <c r="E93" s="128"/>
      <c r="F93" s="128"/>
      <c r="G93" s="128"/>
      <c r="H93" s="133"/>
      <c r="I93" s="110"/>
      <c r="J93" s="231" t="s">
        <v>472</v>
      </c>
      <c r="K93" s="110"/>
      <c r="L93" s="110"/>
      <c r="M93" s="110"/>
      <c r="N93" s="539" t="s">
        <v>619</v>
      </c>
      <c r="O93" s="110"/>
      <c r="P93" s="110"/>
      <c r="Q93" s="110"/>
      <c r="R93" s="110"/>
      <c r="S93" s="110"/>
      <c r="T93" s="110"/>
      <c r="U93" s="110"/>
      <c r="V93" s="110"/>
      <c r="W93" s="110"/>
      <c r="X93" s="110"/>
      <c r="Y93" s="110"/>
      <c r="Z93" s="110"/>
      <c r="AA93" s="110"/>
      <c r="AB93" s="110"/>
      <c r="AC93" s="110"/>
      <c r="AD93" s="110"/>
      <c r="AE93" s="110"/>
      <c r="AF93" s="110"/>
      <c r="AG93" s="110"/>
      <c r="AH93" s="110"/>
      <c r="AI93" s="110"/>
      <c r="AJ93" s="110"/>
      <c r="AK93" s="110"/>
      <c r="AL93" s="110"/>
      <c r="AM93" s="110"/>
      <c r="AN93" s="110"/>
      <c r="AO93" s="110"/>
      <c r="AP93" s="110"/>
      <c r="AQ93" s="110"/>
      <c r="AR93" s="110"/>
      <c r="AS93" s="110"/>
      <c r="AT93" s="110"/>
      <c r="AU93" s="110"/>
      <c r="AV93" s="110"/>
      <c r="AW93" s="110"/>
      <c r="AX93" s="110"/>
      <c r="AY93" s="110"/>
      <c r="AZ93" s="110"/>
      <c r="BA93" s="110"/>
      <c r="BB93" s="110"/>
      <c r="BC93" s="110"/>
      <c r="BD93" s="5">
        <v>1</v>
      </c>
    </row>
    <row r="94" spans="2:56" ht="21" customHeight="1" x14ac:dyDescent="0.25">
      <c r="B94" s="648"/>
      <c r="C94" s="128"/>
      <c r="D94" s="229" t="s">
        <v>473</v>
      </c>
      <c r="E94" s="128"/>
      <c r="F94" s="229" t="s">
        <v>474</v>
      </c>
      <c r="G94" s="128"/>
      <c r="H94" s="133"/>
      <c r="I94" s="110"/>
      <c r="J94" s="232" t="s">
        <v>475</v>
      </c>
      <c r="K94" s="110"/>
      <c r="L94" s="110"/>
      <c r="M94" s="110"/>
      <c r="N94" s="540" t="s">
        <v>620</v>
      </c>
      <c r="O94" s="110"/>
      <c r="P94" s="110"/>
      <c r="Q94" s="110"/>
      <c r="R94" s="110"/>
      <c r="S94" s="110"/>
      <c r="T94" s="110"/>
      <c r="U94" s="110"/>
      <c r="V94" s="110"/>
      <c r="W94" s="110"/>
      <c r="X94" s="110"/>
      <c r="Y94" s="110"/>
      <c r="Z94" s="110"/>
      <c r="AA94" s="110"/>
      <c r="AB94" s="110"/>
      <c r="AC94" s="110"/>
      <c r="AD94" s="110"/>
      <c r="AE94" s="110"/>
      <c r="AF94" s="110"/>
      <c r="AG94" s="110"/>
      <c r="AH94" s="110"/>
      <c r="AI94" s="110"/>
      <c r="AJ94" s="110"/>
      <c r="AK94" s="110"/>
      <c r="AL94" s="110"/>
      <c r="AM94" s="110"/>
      <c r="AN94" s="110"/>
      <c r="AO94" s="110"/>
      <c r="AP94" s="110"/>
      <c r="AQ94" s="110"/>
      <c r="AR94" s="110"/>
      <c r="AS94" s="110"/>
      <c r="AT94" s="110"/>
      <c r="AU94" s="110"/>
      <c r="AV94" s="110"/>
      <c r="AW94" s="110"/>
      <c r="AX94" s="110"/>
      <c r="AY94" s="110"/>
      <c r="AZ94" s="110"/>
      <c r="BA94" s="110"/>
      <c r="BB94" s="110"/>
      <c r="BC94" s="110"/>
      <c r="BD94" s="5">
        <v>1</v>
      </c>
    </row>
    <row r="95" spans="2:56" ht="21" customHeight="1" x14ac:dyDescent="0.25">
      <c r="B95" s="648"/>
      <c r="C95" s="128"/>
      <c r="D95" s="229"/>
      <c r="E95" s="128"/>
      <c r="F95" s="229"/>
      <c r="G95" s="128"/>
      <c r="H95" s="133"/>
      <c r="I95" s="110"/>
      <c r="J95" s="233" t="s">
        <v>476</v>
      </c>
      <c r="K95" s="110"/>
      <c r="L95" s="110"/>
      <c r="M95" s="110"/>
      <c r="N95" s="110"/>
      <c r="O95" s="110"/>
      <c r="P95" s="110"/>
      <c r="Q95" s="110"/>
      <c r="R95" s="110"/>
      <c r="S95" s="110"/>
      <c r="T95" s="110"/>
      <c r="U95" s="110"/>
      <c r="V95" s="110"/>
      <c r="W95" s="110"/>
      <c r="X95" s="110"/>
      <c r="Y95" s="110"/>
      <c r="Z95" s="110"/>
      <c r="AA95" s="110"/>
      <c r="AB95" s="110"/>
      <c r="AC95" s="110"/>
      <c r="AD95" s="110"/>
      <c r="AE95" s="110"/>
      <c r="AF95" s="110"/>
      <c r="AG95" s="110"/>
      <c r="AH95" s="110"/>
      <c r="AI95" s="110"/>
      <c r="AJ95" s="110"/>
      <c r="AK95" s="110"/>
      <c r="AL95" s="110"/>
      <c r="AM95" s="110"/>
      <c r="AN95" s="110"/>
      <c r="AO95" s="110"/>
      <c r="AP95" s="110"/>
      <c r="AQ95" s="110"/>
      <c r="AR95" s="110"/>
      <c r="AS95" s="110"/>
      <c r="AT95" s="110"/>
      <c r="AU95" s="110"/>
      <c r="AV95" s="110"/>
      <c r="AW95" s="110"/>
      <c r="AX95" s="110"/>
      <c r="AY95" s="110"/>
      <c r="AZ95" s="110"/>
      <c r="BA95" s="110"/>
      <c r="BB95" s="110"/>
      <c r="BC95" s="110"/>
      <c r="BD95" s="5">
        <v>1</v>
      </c>
    </row>
    <row r="96" spans="2:56" ht="21" customHeight="1" x14ac:dyDescent="0.25">
      <c r="B96" s="648"/>
      <c r="C96" s="128"/>
      <c r="D96" s="229"/>
      <c r="E96" s="178" t="s">
        <v>477</v>
      </c>
      <c r="F96" s="229" t="s">
        <v>478</v>
      </c>
      <c r="G96" s="128"/>
      <c r="H96" s="133"/>
      <c r="I96" s="110"/>
      <c r="J96" s="110"/>
      <c r="K96" s="110"/>
      <c r="L96" s="110"/>
      <c r="M96" s="110"/>
      <c r="N96" s="110"/>
      <c r="O96" s="110"/>
      <c r="P96" s="110"/>
      <c r="Q96" s="110"/>
      <c r="R96" s="110"/>
      <c r="S96" s="110"/>
      <c r="T96" s="110"/>
      <c r="U96" s="110"/>
      <c r="V96" s="110"/>
      <c r="W96" s="110"/>
      <c r="X96" s="110"/>
      <c r="Y96" s="110"/>
      <c r="Z96" s="110"/>
      <c r="AA96" s="110"/>
      <c r="AB96" s="110"/>
      <c r="AC96" s="110"/>
      <c r="AD96" s="110"/>
      <c r="AE96" s="110"/>
      <c r="AF96" s="110"/>
      <c r="AG96" s="110"/>
      <c r="AH96" s="110"/>
      <c r="AI96" s="110"/>
      <c r="AJ96" s="110"/>
      <c r="AK96" s="110"/>
      <c r="AL96" s="110"/>
      <c r="AM96" s="110"/>
      <c r="AN96" s="110"/>
      <c r="AO96" s="110"/>
      <c r="AP96" s="110"/>
      <c r="AQ96" s="110"/>
      <c r="AR96" s="110"/>
      <c r="AS96" s="110"/>
      <c r="AT96" s="110"/>
      <c r="AU96" s="110"/>
      <c r="AV96" s="110"/>
      <c r="AW96" s="110"/>
      <c r="AX96" s="110"/>
      <c r="AY96" s="110"/>
      <c r="AZ96" s="110"/>
      <c r="BA96" s="110"/>
      <c r="BB96" s="110"/>
      <c r="BC96" s="110"/>
      <c r="BD96" s="5">
        <v>1</v>
      </c>
    </row>
    <row r="97" spans="1:56" ht="21" customHeight="1" x14ac:dyDescent="0.25">
      <c r="B97" s="648"/>
      <c r="C97" s="128"/>
      <c r="D97" s="229"/>
      <c r="E97" s="128"/>
      <c r="F97" s="229"/>
      <c r="G97" s="128"/>
      <c r="H97" s="133"/>
      <c r="I97" s="110"/>
      <c r="J97" s="110"/>
      <c r="K97" s="110"/>
      <c r="L97" s="110"/>
      <c r="M97" s="110"/>
      <c r="N97" s="110"/>
      <c r="O97" s="110"/>
      <c r="P97" s="110"/>
      <c r="Q97" s="110"/>
      <c r="R97" s="110"/>
      <c r="S97" s="110"/>
      <c r="T97" s="110"/>
      <c r="U97" s="110"/>
      <c r="V97" s="110"/>
      <c r="W97" s="110"/>
      <c r="X97" s="110"/>
      <c r="Y97" s="110"/>
      <c r="Z97" s="110"/>
      <c r="AA97" s="110"/>
      <c r="AB97" s="110"/>
      <c r="AC97" s="110"/>
      <c r="AD97" s="110"/>
      <c r="AE97" s="110"/>
      <c r="AF97" s="110"/>
      <c r="AG97" s="110"/>
      <c r="AH97" s="110"/>
      <c r="AI97" s="110"/>
      <c r="AJ97" s="110"/>
      <c r="AK97" s="110"/>
      <c r="AL97" s="110"/>
      <c r="AM97" s="110"/>
      <c r="AN97" s="110"/>
      <c r="AO97" s="110"/>
      <c r="AP97" s="110"/>
      <c r="AQ97" s="110"/>
      <c r="AR97" s="110"/>
      <c r="AS97" s="110"/>
      <c r="AT97" s="110"/>
      <c r="AU97" s="110"/>
      <c r="AV97" s="110"/>
      <c r="AW97" s="110"/>
      <c r="AX97" s="110"/>
      <c r="AY97" s="110"/>
      <c r="AZ97" s="110"/>
      <c r="BA97" s="110"/>
      <c r="BB97" s="110"/>
      <c r="BC97" s="110"/>
      <c r="BD97" s="5">
        <v>1</v>
      </c>
    </row>
    <row r="98" spans="1:56" ht="21" customHeight="1" x14ac:dyDescent="0.25">
      <c r="B98" s="648"/>
      <c r="C98" s="128" t="s">
        <v>479</v>
      </c>
      <c r="D98" s="229"/>
      <c r="E98" s="128"/>
      <c r="F98" s="229"/>
      <c r="G98" s="128"/>
      <c r="H98" s="133"/>
      <c r="I98" s="110"/>
      <c r="J98" s="110"/>
      <c r="K98" s="110"/>
      <c r="L98" s="110"/>
      <c r="M98" s="110"/>
      <c r="N98" s="110"/>
      <c r="O98" s="110"/>
      <c r="P98" s="110"/>
      <c r="Q98" s="110"/>
      <c r="R98" s="110"/>
      <c r="S98" s="110"/>
      <c r="T98" s="110"/>
      <c r="U98" s="110"/>
      <c r="V98" s="110"/>
      <c r="W98" s="110"/>
      <c r="X98" s="110"/>
      <c r="Y98" s="110"/>
      <c r="Z98" s="110"/>
      <c r="AA98" s="110"/>
      <c r="AB98" s="110"/>
      <c r="AC98" s="110"/>
      <c r="AD98" s="110"/>
      <c r="AE98" s="110"/>
      <c r="AF98" s="110"/>
      <c r="AG98" s="110"/>
      <c r="AH98" s="110"/>
      <c r="AI98" s="110"/>
      <c r="AJ98" s="110"/>
      <c r="AK98" s="110"/>
      <c r="AL98" s="110"/>
      <c r="AM98" s="110"/>
      <c r="AN98" s="110"/>
      <c r="AO98" s="110"/>
      <c r="AP98" s="110"/>
      <c r="AQ98" s="110"/>
      <c r="AR98" s="110"/>
      <c r="AS98" s="110"/>
      <c r="AT98" s="110"/>
      <c r="AU98" s="110"/>
      <c r="AV98" s="110"/>
      <c r="AW98" s="110"/>
      <c r="AX98" s="110"/>
      <c r="AY98" s="110"/>
      <c r="AZ98" s="110"/>
      <c r="BA98" s="110"/>
      <c r="BB98" s="110"/>
      <c r="BC98" s="110"/>
      <c r="BD98" s="5">
        <v>1</v>
      </c>
    </row>
    <row r="99" spans="1:56" ht="21" customHeight="1" x14ac:dyDescent="0.25">
      <c r="B99" s="648"/>
      <c r="C99" s="128"/>
      <c r="D99" s="229" t="s">
        <v>480</v>
      </c>
      <c r="E99" s="128"/>
      <c r="F99" s="229"/>
      <c r="G99" s="128"/>
      <c r="H99" s="133" t="s">
        <v>271</v>
      </c>
      <c r="I99" s="110"/>
      <c r="J99" s="110"/>
      <c r="K99" s="110"/>
      <c r="L99" s="110"/>
      <c r="M99" s="110"/>
      <c r="N99" s="110"/>
      <c r="O99" s="110"/>
      <c r="P99" s="110"/>
      <c r="Q99" s="110"/>
      <c r="R99" s="110"/>
      <c r="S99" s="110"/>
      <c r="T99" s="110"/>
      <c r="U99" s="110"/>
      <c r="V99" s="110"/>
      <c r="W99" s="110"/>
      <c r="X99" s="110"/>
      <c r="Y99" s="110"/>
      <c r="Z99" s="110"/>
      <c r="AA99" s="110"/>
      <c r="AB99" s="110"/>
      <c r="AC99" s="110"/>
      <c r="AD99" s="110"/>
      <c r="AE99" s="110"/>
      <c r="AF99" s="110"/>
      <c r="AG99" s="110"/>
      <c r="AH99" s="110"/>
      <c r="AI99" s="110"/>
      <c r="AJ99" s="110"/>
      <c r="AK99" s="110"/>
      <c r="AL99" s="110"/>
      <c r="AM99" s="110"/>
      <c r="AN99" s="110"/>
      <c r="AO99" s="110"/>
      <c r="AP99" s="110"/>
      <c r="AQ99" s="110"/>
      <c r="AR99" s="110"/>
      <c r="AS99" s="110"/>
      <c r="AT99" s="110"/>
      <c r="AU99" s="110"/>
      <c r="AV99" s="110"/>
      <c r="AW99" s="110"/>
      <c r="AX99" s="110"/>
      <c r="AY99" s="110"/>
      <c r="AZ99" s="110"/>
      <c r="BA99" s="110"/>
      <c r="BB99" s="110"/>
      <c r="BC99" s="110"/>
      <c r="BD99" s="5">
        <v>1</v>
      </c>
    </row>
    <row r="100" spans="1:56" ht="21" customHeight="1" thickBot="1" x14ac:dyDescent="0.3">
      <c r="B100" s="649"/>
      <c r="C100" s="234"/>
      <c r="D100" s="234"/>
      <c r="E100" s="234"/>
      <c r="F100" s="234"/>
      <c r="G100" s="234"/>
      <c r="H100" s="235"/>
      <c r="I100" s="110"/>
      <c r="J100" s="110"/>
      <c r="K100" s="110"/>
      <c r="L100" s="110"/>
      <c r="M100" s="110"/>
      <c r="N100" s="110"/>
      <c r="O100" s="110"/>
      <c r="P100" s="110"/>
      <c r="Q100" s="110"/>
      <c r="R100" s="110"/>
      <c r="S100" s="110"/>
      <c r="T100" s="110"/>
      <c r="U100" s="110"/>
      <c r="V100" s="110"/>
      <c r="W100" s="110"/>
      <c r="X100" s="110"/>
      <c r="Y100" s="110"/>
      <c r="Z100" s="110"/>
      <c r="AA100" s="110"/>
      <c r="AB100" s="110"/>
      <c r="AC100" s="110"/>
      <c r="AD100" s="110"/>
      <c r="AE100" s="110"/>
      <c r="AF100" s="110"/>
      <c r="AG100" s="110"/>
      <c r="AH100" s="110"/>
      <c r="AI100" s="110"/>
      <c r="AJ100" s="110"/>
      <c r="AK100" s="110"/>
      <c r="AL100" s="110"/>
      <c r="AM100" s="110"/>
      <c r="AN100" s="110"/>
      <c r="AO100" s="110"/>
      <c r="AP100" s="110"/>
      <c r="AQ100" s="110"/>
      <c r="AR100" s="110"/>
      <c r="AS100" s="110"/>
      <c r="AT100" s="110"/>
      <c r="AU100" s="110"/>
      <c r="AV100" s="110"/>
      <c r="AW100" s="110"/>
      <c r="AX100" s="110"/>
      <c r="AY100" s="110"/>
      <c r="AZ100" s="110"/>
      <c r="BA100" s="110"/>
      <c r="BB100" s="110"/>
      <c r="BC100" s="110"/>
      <c r="BD100" s="5">
        <v>1</v>
      </c>
    </row>
    <row r="101" spans="1:56" ht="21" customHeight="1" x14ac:dyDescent="0.6">
      <c r="A101" s="110">
        <v>1</v>
      </c>
      <c r="B101" s="110"/>
      <c r="C101" s="119"/>
      <c r="D101" s="119"/>
      <c r="E101" s="119"/>
      <c r="F101" s="119"/>
      <c r="G101" s="119"/>
      <c r="H101" s="236"/>
      <c r="I101" s="236"/>
      <c r="J101" s="237" t="s">
        <v>481</v>
      </c>
      <c r="K101" s="110"/>
      <c r="L101" s="110"/>
      <c r="M101" s="110"/>
      <c r="N101" s="110"/>
      <c r="O101" s="238" t="s">
        <v>482</v>
      </c>
      <c r="P101" s="183"/>
      <c r="Q101" s="183"/>
      <c r="R101" s="110"/>
      <c r="S101" s="110">
        <v>1</v>
      </c>
      <c r="T101" s="110"/>
      <c r="U101" s="110"/>
      <c r="V101" s="110"/>
      <c r="W101" s="110"/>
      <c r="X101" s="110"/>
      <c r="Y101" s="110"/>
      <c r="Z101" s="110"/>
      <c r="AA101" s="110"/>
      <c r="AB101" s="110"/>
      <c r="AC101" s="110"/>
      <c r="AD101" s="110"/>
      <c r="AE101" s="110"/>
      <c r="AF101" s="110"/>
      <c r="AG101" s="110"/>
      <c r="AH101" s="110"/>
      <c r="AI101" s="110"/>
      <c r="AJ101" s="110"/>
      <c r="AK101" s="110"/>
      <c r="AL101" s="110"/>
      <c r="AM101" s="110"/>
      <c r="AN101" s="110"/>
      <c r="AO101" s="110"/>
      <c r="AP101" s="110"/>
      <c r="AQ101" s="110"/>
      <c r="AR101" s="110"/>
      <c r="AS101" s="110"/>
      <c r="AT101" s="110"/>
      <c r="AU101" s="110"/>
      <c r="AV101" s="110"/>
      <c r="AW101" s="110"/>
      <c r="AX101" s="110"/>
      <c r="AY101" s="110"/>
      <c r="AZ101" s="110"/>
      <c r="BA101" s="110"/>
      <c r="BB101" s="110"/>
      <c r="BC101" s="110"/>
      <c r="BD101" s="5">
        <v>1</v>
      </c>
    </row>
    <row r="102" spans="1:56" ht="21" customHeight="1" x14ac:dyDescent="0.25">
      <c r="A102" s="110">
        <v>1</v>
      </c>
      <c r="B102" s="110"/>
      <c r="C102" s="239" t="s">
        <v>483</v>
      </c>
      <c r="D102" s="119"/>
      <c r="E102" s="119"/>
      <c r="F102" s="119"/>
      <c r="G102" s="119"/>
      <c r="H102" s="119"/>
      <c r="I102" s="119"/>
      <c r="J102" s="237" t="s">
        <v>484</v>
      </c>
      <c r="K102" s="110"/>
      <c r="L102" s="110"/>
      <c r="M102" s="110"/>
      <c r="N102" s="110"/>
      <c r="O102" s="642" t="s">
        <v>485</v>
      </c>
      <c r="P102" s="643" t="s">
        <v>486</v>
      </c>
      <c r="Q102" s="110"/>
      <c r="R102" s="110"/>
      <c r="S102" s="110"/>
      <c r="T102" s="110"/>
      <c r="U102" s="110"/>
      <c r="V102" s="110"/>
      <c r="W102" s="110"/>
      <c r="X102" s="110"/>
      <c r="Y102" s="110"/>
      <c r="Z102" s="110"/>
      <c r="AA102" s="110"/>
      <c r="AB102" s="110"/>
      <c r="AC102" s="110"/>
      <c r="AD102" s="110"/>
      <c r="AE102" s="110"/>
      <c r="AF102" s="110"/>
      <c r="AG102" s="110"/>
      <c r="AH102" s="110"/>
      <c r="AI102" s="110"/>
      <c r="AJ102" s="110"/>
      <c r="AK102" s="110"/>
      <c r="AL102" s="110"/>
      <c r="AM102" s="110"/>
      <c r="AN102" s="110"/>
      <c r="AO102" s="110"/>
      <c r="AP102" s="110"/>
      <c r="AQ102" s="110"/>
      <c r="AR102" s="110"/>
      <c r="AS102" s="110"/>
      <c r="AT102" s="110"/>
      <c r="AU102" s="110"/>
      <c r="AV102" s="110"/>
      <c r="AW102" s="110"/>
      <c r="AX102" s="110"/>
      <c r="AY102" s="110"/>
      <c r="AZ102" s="110"/>
      <c r="BA102" s="110"/>
      <c r="BB102" s="110"/>
      <c r="BC102" s="110"/>
      <c r="BD102" s="5">
        <v>1</v>
      </c>
    </row>
    <row r="103" spans="1:56" ht="21" customHeight="1" x14ac:dyDescent="0.25">
      <c r="A103" s="110">
        <v>1</v>
      </c>
      <c r="B103" s="110"/>
      <c r="C103" s="119" t="s">
        <v>487</v>
      </c>
      <c r="D103" s="119"/>
      <c r="E103" s="119"/>
      <c r="F103" s="119"/>
      <c r="G103" s="119"/>
      <c r="H103" s="240" t="s">
        <v>488</v>
      </c>
      <c r="I103" s="241">
        <f>IF(H104=D130,E113/(100-F114)*100)</f>
        <v>2.5</v>
      </c>
      <c r="J103" s="206" t="str">
        <f ca="1">_xlfn.FORMULATEXT(I103)</f>
        <v>=SI(H104=D130;E113/(100-F114)*100)</v>
      </c>
      <c r="K103" s="138"/>
      <c r="L103" s="110">
        <v>1</v>
      </c>
      <c r="M103" s="110">
        <v>1</v>
      </c>
      <c r="N103" s="110"/>
      <c r="O103" s="642"/>
      <c r="P103" s="643"/>
      <c r="Q103" s="110"/>
      <c r="R103" s="110"/>
      <c r="S103" s="110"/>
      <c r="T103" s="110"/>
      <c r="U103" s="110"/>
      <c r="V103" s="110"/>
      <c r="W103" s="110"/>
      <c r="X103" s="110"/>
      <c r="Y103" s="110"/>
      <c r="Z103" s="110"/>
      <c r="AA103" s="110"/>
      <c r="AB103" s="110"/>
      <c r="AC103" s="110"/>
      <c r="AD103" s="110"/>
      <c r="AE103" s="110"/>
      <c r="AF103" s="110"/>
      <c r="AG103" s="110"/>
      <c r="AH103" s="110"/>
      <c r="AI103" s="110"/>
      <c r="AJ103" s="110"/>
      <c r="AK103" s="110"/>
      <c r="AL103" s="110"/>
      <c r="AM103" s="110"/>
      <c r="AN103" s="110"/>
      <c r="AO103" s="110"/>
      <c r="AP103" s="110"/>
      <c r="AQ103" s="110"/>
      <c r="AR103" s="110"/>
      <c r="AS103" s="110"/>
      <c r="AT103" s="110"/>
      <c r="AU103" s="110"/>
      <c r="AV103" s="110"/>
      <c r="AW103" s="110"/>
      <c r="AX103" s="110"/>
      <c r="AY103" s="110"/>
      <c r="AZ103" s="110"/>
      <c r="BA103" s="110"/>
      <c r="BB103" s="110"/>
      <c r="BC103" s="110"/>
      <c r="BD103" s="5">
        <v>1</v>
      </c>
    </row>
    <row r="104" spans="1:56" ht="21" customHeight="1" x14ac:dyDescent="0.25">
      <c r="A104" s="110">
        <v>1</v>
      </c>
      <c r="B104" s="110"/>
      <c r="C104" s="119" t="s">
        <v>489</v>
      </c>
      <c r="D104" s="119"/>
      <c r="E104" s="119"/>
      <c r="F104" s="119"/>
      <c r="G104" s="119"/>
      <c r="H104" s="242" t="s">
        <v>490</v>
      </c>
      <c r="I104" s="241">
        <f>IF(H113=D130,E113-(E113*F114%))</f>
        <v>0.625</v>
      </c>
      <c r="J104" s="206" t="str">
        <f ca="1">_xlfn.FORMULATEXT(I104)</f>
        <v>=SI(H113=D130;E113-(E113*F114%))</v>
      </c>
      <c r="K104" s="138"/>
      <c r="L104" s="110">
        <v>1</v>
      </c>
      <c r="M104" s="110">
        <v>1</v>
      </c>
      <c r="N104" s="110"/>
      <c r="O104" s="110">
        <v>1</v>
      </c>
      <c r="P104" s="110"/>
      <c r="Q104" s="110"/>
      <c r="R104" s="110"/>
      <c r="S104" s="110"/>
      <c r="T104" s="110"/>
      <c r="U104" s="110"/>
      <c r="V104" s="110"/>
      <c r="W104" s="110"/>
      <c r="X104" s="110"/>
      <c r="Y104" s="110"/>
      <c r="Z104" s="110"/>
      <c r="AA104" s="110"/>
      <c r="AB104" s="110"/>
      <c r="AC104" s="110"/>
      <c r="AD104" s="110"/>
      <c r="AE104" s="110"/>
      <c r="AF104" s="110"/>
      <c r="AG104" s="110"/>
      <c r="AH104" s="110"/>
      <c r="AI104" s="110"/>
      <c r="AJ104" s="110"/>
      <c r="AK104" s="110"/>
      <c r="AL104" s="110"/>
      <c r="AM104" s="110"/>
      <c r="AN104" s="110"/>
      <c r="AO104" s="110"/>
      <c r="AP104" s="110"/>
      <c r="AQ104" s="110"/>
      <c r="AR104" s="110"/>
      <c r="AS104" s="110"/>
      <c r="AT104" s="110"/>
      <c r="AU104" s="110"/>
      <c r="AV104" s="110"/>
      <c r="AW104" s="110"/>
      <c r="AX104" s="110"/>
      <c r="AY104" s="110"/>
      <c r="AZ104" s="110"/>
      <c r="BA104" s="110"/>
      <c r="BB104" s="110"/>
      <c r="BC104" s="110"/>
      <c r="BD104" s="5">
        <v>1</v>
      </c>
    </row>
    <row r="105" spans="1:56" ht="21" customHeight="1" thickBot="1" x14ac:dyDescent="0.3">
      <c r="A105" s="110">
        <v>1</v>
      </c>
      <c r="B105" s="110"/>
      <c r="C105" s="110">
        <v>1</v>
      </c>
      <c r="D105" s="110">
        <v>1</v>
      </c>
      <c r="E105" s="110">
        <v>1</v>
      </c>
      <c r="F105" s="110">
        <v>1</v>
      </c>
      <c r="G105" s="110">
        <v>1</v>
      </c>
      <c r="H105" s="110">
        <v>1</v>
      </c>
      <c r="I105" s="110">
        <v>1</v>
      </c>
      <c r="J105" s="243"/>
      <c r="K105" s="110"/>
      <c r="L105" s="110">
        <v>1</v>
      </c>
      <c r="M105" s="110">
        <v>1</v>
      </c>
      <c r="N105" s="110"/>
      <c r="O105" s="644" t="s">
        <v>491</v>
      </c>
      <c r="P105" s="110"/>
      <c r="Q105" s="110"/>
      <c r="R105" s="110"/>
      <c r="S105" s="110"/>
      <c r="T105" s="110"/>
      <c r="U105" s="110"/>
      <c r="V105" s="110"/>
      <c r="W105" s="110"/>
      <c r="X105" s="110"/>
      <c r="Y105" s="110"/>
      <c r="Z105" s="110"/>
      <c r="AA105" s="110"/>
      <c r="AB105" s="110"/>
      <c r="AC105" s="110"/>
      <c r="AD105" s="110"/>
      <c r="AE105" s="110"/>
      <c r="AF105" s="110"/>
      <c r="AG105" s="110"/>
      <c r="AH105" s="110"/>
      <c r="AI105" s="110"/>
      <c r="AJ105" s="110"/>
      <c r="AK105" s="110"/>
      <c r="AL105" s="110"/>
      <c r="AM105" s="110"/>
      <c r="AN105" s="110"/>
      <c r="AO105" s="110"/>
      <c r="AP105" s="110"/>
      <c r="AQ105" s="110"/>
      <c r="AR105" s="110"/>
      <c r="AS105" s="110"/>
      <c r="AT105" s="110"/>
      <c r="AU105" s="110"/>
      <c r="AV105" s="110"/>
      <c r="AW105" s="110"/>
      <c r="AX105" s="110"/>
      <c r="AY105" s="110"/>
      <c r="AZ105" s="110"/>
      <c r="BA105" s="110"/>
      <c r="BB105" s="110"/>
      <c r="BC105" s="110"/>
      <c r="BD105" s="5">
        <v>1</v>
      </c>
    </row>
    <row r="106" spans="1:56" ht="21" customHeight="1" x14ac:dyDescent="0.25">
      <c r="A106" s="110">
        <v>1</v>
      </c>
      <c r="B106" s="612" t="s">
        <v>384</v>
      </c>
      <c r="C106" s="628" t="s">
        <v>492</v>
      </c>
      <c r="D106" s="628"/>
      <c r="E106" s="628"/>
      <c r="F106" s="628"/>
      <c r="G106" s="244"/>
      <c r="H106" s="245" t="str">
        <f>E114</f>
        <v>❻ %  de PERTE &gt;</v>
      </c>
      <c r="I106" s="246" t="str">
        <f>_xlfn.UNICHAR(128269)&amp;"Cliquez sur les loupes"</f>
        <v>🔍Cliquez sur les loupes</v>
      </c>
      <c r="J106" s="183"/>
      <c r="K106" s="247" t="s">
        <v>403</v>
      </c>
      <c r="L106" s="138"/>
      <c r="M106" s="138"/>
      <c r="N106" s="138"/>
      <c r="O106" s="644"/>
      <c r="P106" s="110"/>
      <c r="Q106" s="110"/>
      <c r="R106" s="110"/>
      <c r="S106" s="110"/>
      <c r="T106" s="110"/>
      <c r="U106" s="110"/>
      <c r="V106" s="110"/>
      <c r="W106" s="110"/>
      <c r="X106" s="110"/>
      <c r="Y106" s="110"/>
      <c r="Z106" s="110"/>
      <c r="AA106" s="110"/>
      <c r="AB106" s="110"/>
      <c r="AC106" s="110"/>
      <c r="AD106" s="110"/>
      <c r="AE106" s="110"/>
      <c r="AF106" s="110"/>
      <c r="AG106" s="110"/>
      <c r="AH106" s="110"/>
      <c r="AI106" s="110"/>
      <c r="AJ106" s="110"/>
      <c r="AK106" s="110"/>
      <c r="AL106" s="110"/>
      <c r="AM106" s="110"/>
      <c r="AN106" s="110"/>
      <c r="AO106" s="110"/>
      <c r="AP106" s="110"/>
      <c r="AQ106" s="110"/>
      <c r="AR106" s="110"/>
      <c r="AS106" s="110"/>
      <c r="AT106" s="110"/>
      <c r="AU106" s="110"/>
      <c r="AV106" s="110"/>
      <c r="AW106" s="110"/>
      <c r="AX106" s="110"/>
      <c r="AY106" s="110"/>
      <c r="AZ106" s="110"/>
      <c r="BA106" s="110"/>
      <c r="BB106" s="110"/>
      <c r="BC106" s="110"/>
      <c r="BD106" s="5">
        <v>1</v>
      </c>
    </row>
    <row r="107" spans="1:56" ht="21" customHeight="1" x14ac:dyDescent="0.25">
      <c r="A107" s="110">
        <v>1</v>
      </c>
      <c r="B107" s="613"/>
      <c r="C107" s="248"/>
      <c r="D107" s="248"/>
      <c r="E107" s="249"/>
      <c r="F107" s="250" t="s">
        <v>493</v>
      </c>
      <c r="G107" s="251" t="str">
        <f>IF(F113=D129,"CRU- Brut ou à cuire","CUIT - Net à servir")</f>
        <v>CRU- Brut ou à cuire</v>
      </c>
      <c r="H107" s="252"/>
      <c r="I107" s="253" t="str">
        <f>HYPERLINK("#"&amp;ADDRESS(ROW(G107),COLUMN(G107),4),_xlfn.UNICHAR(128269)&amp;"cellule "&amp;ADDRESS(ROW(G107),COLUMN(G107),4))</f>
        <v>🔍cellule G107</v>
      </c>
      <c r="J107" s="254" t="str">
        <f>G107</f>
        <v>CRU- Brut ou à cuire</v>
      </c>
      <c r="K107" s="206" t="str">
        <f ca="1">_xlfn.FORMULATEXT(G107)</f>
        <v>=SI(F113=D129;"CRU- Brut ou à cuire";"CUIT - Net à servir")</v>
      </c>
      <c r="L107" s="138"/>
      <c r="M107" s="138"/>
      <c r="N107" s="138"/>
      <c r="O107" s="110"/>
      <c r="P107" s="110"/>
      <c r="Q107" s="110"/>
      <c r="R107" s="110"/>
      <c r="S107" s="110"/>
      <c r="T107" s="110"/>
      <c r="U107" s="110"/>
      <c r="V107" s="110"/>
      <c r="W107" s="110"/>
      <c r="X107" s="110"/>
      <c r="Y107" s="110"/>
      <c r="Z107" s="110"/>
      <c r="AA107" s="110"/>
      <c r="AB107" s="110"/>
      <c r="AC107" s="110"/>
      <c r="AD107" s="110"/>
      <c r="AE107" s="110"/>
      <c r="AF107" s="110"/>
      <c r="AG107" s="110"/>
      <c r="AH107" s="110"/>
      <c r="AI107" s="110"/>
      <c r="AJ107" s="110"/>
      <c r="AK107" s="110"/>
      <c r="AL107" s="110"/>
      <c r="AM107" s="110"/>
      <c r="AN107" s="110"/>
      <c r="AO107" s="110"/>
      <c r="AP107" s="110"/>
      <c r="AQ107" s="110"/>
      <c r="AR107" s="110"/>
      <c r="AS107" s="110"/>
      <c r="AT107" s="110"/>
      <c r="AU107" s="110"/>
      <c r="AV107" s="110"/>
      <c r="AW107" s="110"/>
      <c r="AX107" s="110"/>
      <c r="AY107" s="110"/>
      <c r="AZ107" s="110"/>
      <c r="BA107" s="110"/>
      <c r="BB107" s="110"/>
      <c r="BC107" s="110"/>
      <c r="BD107" s="5">
        <v>1</v>
      </c>
    </row>
    <row r="108" spans="1:56" ht="21" customHeight="1" x14ac:dyDescent="0.25">
      <c r="A108" s="110">
        <v>1</v>
      </c>
      <c r="B108" s="615">
        <v>3</v>
      </c>
      <c r="C108" s="604" t="str">
        <f>D110</f>
        <v>Sautés en morceaux service au poids</v>
      </c>
      <c r="D108" s="604"/>
      <c r="E108" s="604"/>
      <c r="F108" s="604"/>
      <c r="G108" s="604"/>
      <c r="H108" s="605"/>
      <c r="I108" s="253" t="str">
        <f>HYPERLINK("#"&amp;ADDRESS(ROW(E109),COLUMN(E109),4),_xlfn.UNICHAR(128269)&amp;"cellule "&amp;ADDRESS(ROW(E109),COLUMN(E109),4))</f>
        <v>🔍cellule E109</v>
      </c>
      <c r="J108" s="255">
        <f>E109</f>
        <v>46</v>
      </c>
      <c r="K108" s="206" t="str">
        <f ca="1">_xlfn.FORMULATEXT(E109)</f>
        <v>=ENT(E119/E113)</v>
      </c>
      <c r="L108" s="138"/>
      <c r="M108" s="138"/>
      <c r="N108" s="138"/>
      <c r="O108" s="110"/>
      <c r="P108" s="110"/>
      <c r="Q108" s="110"/>
      <c r="R108" s="110"/>
      <c r="S108" s="110"/>
      <c r="T108" s="110"/>
      <c r="U108" s="110"/>
      <c r="V108" s="110"/>
      <c r="W108" s="110"/>
      <c r="X108" s="110"/>
      <c r="Y108" s="110"/>
      <c r="Z108" s="110"/>
      <c r="AA108" s="110"/>
      <c r="AB108" s="110"/>
      <c r="AC108" s="110"/>
      <c r="AD108" s="110"/>
      <c r="AE108" s="110"/>
      <c r="AF108" s="110"/>
      <c r="AG108" s="110"/>
      <c r="AH108" s="110"/>
      <c r="AI108" s="110"/>
      <c r="AJ108" s="110"/>
      <c r="AK108" s="110"/>
      <c r="AL108" s="110"/>
      <c r="AM108" s="110"/>
      <c r="AN108" s="110"/>
      <c r="AO108" s="110"/>
      <c r="AP108" s="110"/>
      <c r="AQ108" s="110"/>
      <c r="AR108" s="110"/>
      <c r="AS108" s="110"/>
      <c r="AT108" s="110"/>
      <c r="AU108" s="110"/>
      <c r="AV108" s="110"/>
      <c r="AW108" s="110"/>
      <c r="AX108" s="110"/>
      <c r="AY108" s="110"/>
      <c r="AZ108" s="110"/>
      <c r="BA108" s="110"/>
      <c r="BB108" s="110"/>
      <c r="BC108" s="110"/>
      <c r="BD108" s="5">
        <v>1</v>
      </c>
    </row>
    <row r="109" spans="1:56" ht="21" customHeight="1" x14ac:dyDescent="0.25">
      <c r="A109" s="110">
        <v>1</v>
      </c>
      <c r="B109" s="615"/>
      <c r="C109" s="256"/>
      <c r="D109" s="257" t="s">
        <v>494</v>
      </c>
      <c r="E109" s="258">
        <f>INT(E119/E113)</f>
        <v>46</v>
      </c>
      <c r="F109" s="259">
        <f>IF(E109=0,0,IF(E120=0,0,E113))</f>
        <v>1.25</v>
      </c>
      <c r="G109" s="260" t="str">
        <f>IF(F109*E109=0,"1 de",IF(E119=0,0,IF(E113=0,0,IF(F109*E109=E119,"",IF(H109&gt;0,"Plus 1 de")))))</f>
        <v>Plus 1 de</v>
      </c>
      <c r="H109" s="261">
        <f>IF(E113=0,0,IF(F109*E109=E119,"",MOD(E119,E113)))</f>
        <v>0.10000000000000142</v>
      </c>
      <c r="I109" s="253" t="str">
        <f>HYPERLINK("#"&amp;ADDRESS(ROW(F109),COLUMN(F109),4),_xlfn.UNICHAR(128269)&amp;"cellule "&amp;ADDRESS(ROW(F109),COLUMN(F109),4))</f>
        <v>🔍cellule F109</v>
      </c>
      <c r="J109" s="262">
        <f>F109</f>
        <v>1.25</v>
      </c>
      <c r="K109" s="206" t="str">
        <f ca="1">_xlfn.FORMULATEXT(F109)</f>
        <v>=SI(E109=0;0;SI(E120=0;0;E113))</v>
      </c>
      <c r="L109" s="138"/>
      <c r="M109" s="138"/>
      <c r="N109" s="138"/>
      <c r="O109" s="138"/>
      <c r="P109" s="138"/>
      <c r="Q109" s="110"/>
      <c r="R109" s="110"/>
      <c r="S109" s="110"/>
      <c r="T109" s="110"/>
      <c r="U109" s="110"/>
      <c r="V109" s="110"/>
      <c r="W109" s="110"/>
      <c r="X109" s="110"/>
      <c r="Y109" s="110"/>
      <c r="Z109" s="110"/>
      <c r="AA109" s="110"/>
      <c r="AB109" s="110"/>
      <c r="AC109" s="110"/>
      <c r="AD109" s="110"/>
      <c r="AE109" s="110"/>
      <c r="AF109" s="110"/>
      <c r="AG109" s="110"/>
      <c r="AH109" s="110"/>
      <c r="AI109" s="110"/>
      <c r="AJ109" s="110"/>
      <c r="AK109" s="110"/>
      <c r="AL109" s="110"/>
      <c r="AM109" s="110"/>
      <c r="AN109" s="110"/>
      <c r="AO109" s="110"/>
      <c r="AP109" s="110"/>
      <c r="AQ109" s="110"/>
      <c r="AR109" s="110"/>
      <c r="AS109" s="110"/>
      <c r="AT109" s="110"/>
      <c r="AU109" s="110"/>
      <c r="AV109" s="110"/>
      <c r="AW109" s="110"/>
      <c r="AX109" s="110"/>
      <c r="AY109" s="110"/>
      <c r="AZ109" s="110"/>
      <c r="BA109" s="110"/>
      <c r="BB109" s="110"/>
      <c r="BC109" s="110"/>
      <c r="BD109" s="5">
        <v>1</v>
      </c>
    </row>
    <row r="110" spans="1:56" ht="21" customHeight="1" x14ac:dyDescent="0.25">
      <c r="A110" s="110">
        <v>1</v>
      </c>
      <c r="B110" s="615"/>
      <c r="C110" s="263" t="s">
        <v>495</v>
      </c>
      <c r="D110" s="264" t="s">
        <v>496</v>
      </c>
      <c r="E110" s="265"/>
      <c r="F110" s="138"/>
      <c r="G110" s="138"/>
      <c r="H110" s="266"/>
      <c r="I110" s="253" t="str">
        <f>HYPERLINK("#"&amp;ADDRESS(ROW(G109),COLUMN(G109),4),_xlfn.UNICHAR(128269)&amp;"cellule "&amp;ADDRESS(ROW(G109),COLUMN(G109),4))</f>
        <v>🔍cellule G109</v>
      </c>
      <c r="J110" s="267" t="str">
        <f>HYPERLINK("# G31",G109)</f>
        <v>Plus 1 de</v>
      </c>
      <c r="K110" s="206" t="str">
        <f ca="1">_xlfn.FORMULATEXT(G109)</f>
        <v>=SI(F109*E109=0;"1 de";SI(E119=0;0;SI(E113=0;0;SI(F109*E109=E119;"";SI(H109&gt;0;"Plus 1 de")))))</v>
      </c>
      <c r="L110" s="138"/>
      <c r="M110" s="138"/>
      <c r="N110" s="138"/>
      <c r="O110" s="138"/>
      <c r="P110" s="138"/>
      <c r="Q110" s="110"/>
      <c r="R110" s="110"/>
      <c r="S110" s="110"/>
      <c r="T110" s="110"/>
      <c r="U110" s="110"/>
      <c r="V110" s="110"/>
      <c r="W110" s="110"/>
      <c r="X110" s="110"/>
      <c r="Y110" s="110"/>
      <c r="Z110" s="110"/>
      <c r="AA110" s="110"/>
      <c r="AB110" s="110"/>
      <c r="AC110" s="110"/>
      <c r="AD110" s="110"/>
      <c r="AE110" s="110"/>
      <c r="AF110" s="110"/>
      <c r="AG110" s="110"/>
      <c r="AH110" s="110"/>
      <c r="AI110" s="110"/>
      <c r="AJ110" s="110"/>
      <c r="AK110" s="110"/>
      <c r="AL110" s="110"/>
      <c r="AM110" s="110"/>
      <c r="AN110" s="110"/>
      <c r="AO110" s="110"/>
      <c r="AP110" s="110"/>
      <c r="AQ110" s="110"/>
      <c r="AR110" s="110"/>
      <c r="AS110" s="110"/>
      <c r="AT110" s="110"/>
      <c r="AU110" s="110"/>
      <c r="AV110" s="110"/>
      <c r="AW110" s="110"/>
      <c r="AX110" s="110"/>
      <c r="AY110" s="110"/>
      <c r="AZ110" s="110"/>
      <c r="BA110" s="110"/>
      <c r="BB110" s="110"/>
      <c r="BC110" s="110"/>
      <c r="BD110" s="5">
        <v>1</v>
      </c>
    </row>
    <row r="111" spans="1:56" ht="21" customHeight="1" x14ac:dyDescent="0.25">
      <c r="A111" s="110">
        <v>1</v>
      </c>
      <c r="B111" s="615"/>
      <c r="C111" s="138"/>
      <c r="D111" s="138"/>
      <c r="E111" s="268" t="s">
        <v>497</v>
      </c>
      <c r="F111" s="617" t="s">
        <v>498</v>
      </c>
      <c r="G111" s="617"/>
      <c r="H111" s="618"/>
      <c r="I111" s="253" t="str">
        <f>HYPERLINK("#"&amp;ADDRESS(ROW(H109),COLUMN(H109),4),_xlfn.UNICHAR(128269)&amp;"cellule "&amp;ADDRESS(ROW(H109),COLUMN(H109),4))</f>
        <v>🔍cellule H109</v>
      </c>
      <c r="J111" s="269">
        <f>H109</f>
        <v>0.10000000000000142</v>
      </c>
      <c r="K111" s="206" t="str">
        <f ca="1">_xlfn.FORMULATEXT(H109)</f>
        <v>=SI(E113=0;0;SI(F109*E109=E119;"";MOD(E119;E113)))</v>
      </c>
      <c r="L111" s="138"/>
      <c r="M111" s="138"/>
      <c r="N111" s="138"/>
      <c r="O111" s="138"/>
      <c r="P111" s="138"/>
      <c r="Q111" s="110"/>
      <c r="R111" s="110"/>
      <c r="S111" s="110"/>
      <c r="T111" s="110"/>
      <c r="U111" s="110"/>
      <c r="V111" s="110"/>
      <c r="W111" s="110"/>
      <c r="X111" s="110"/>
      <c r="Y111" s="110"/>
      <c r="Z111" s="110"/>
      <c r="AA111" s="110"/>
      <c r="AB111" s="110"/>
      <c r="AC111" s="110"/>
      <c r="AD111" s="110"/>
      <c r="AE111" s="110"/>
      <c r="AF111" s="110"/>
      <c r="AG111" s="110"/>
      <c r="AH111" s="110"/>
      <c r="AI111" s="110"/>
      <c r="AJ111" s="110"/>
      <c r="AK111" s="110"/>
      <c r="AL111" s="110"/>
      <c r="AM111" s="110"/>
      <c r="AN111" s="110"/>
      <c r="AO111" s="110"/>
      <c r="AP111" s="110"/>
      <c r="AQ111" s="110"/>
      <c r="AR111" s="110"/>
      <c r="AS111" s="110"/>
      <c r="AT111" s="110"/>
      <c r="AU111" s="110"/>
      <c r="AV111" s="110"/>
      <c r="AW111" s="110"/>
      <c r="AX111" s="110"/>
      <c r="AY111" s="110"/>
      <c r="AZ111" s="110"/>
      <c r="BA111" s="110"/>
      <c r="BB111" s="110"/>
      <c r="BC111" s="110"/>
      <c r="BD111" s="5">
        <v>1</v>
      </c>
    </row>
    <row r="112" spans="1:56" ht="21" customHeight="1" x14ac:dyDescent="0.25">
      <c r="A112" s="110">
        <v>1</v>
      </c>
      <c r="B112" s="615"/>
      <c r="C112" s="138"/>
      <c r="D112" s="270"/>
      <c r="E112" s="271"/>
      <c r="F112" s="272" t="s">
        <v>499</v>
      </c>
      <c r="G112" s="270"/>
      <c r="H112" s="266"/>
      <c r="I112" s="128"/>
      <c r="J112" s="273"/>
      <c r="K112" s="138"/>
      <c r="L112" s="138"/>
      <c r="M112" s="138"/>
      <c r="N112" s="138"/>
      <c r="O112" s="138"/>
      <c r="P112" s="138"/>
      <c r="Q112" s="110"/>
      <c r="R112" s="110"/>
      <c r="S112" s="110"/>
      <c r="T112" s="110"/>
      <c r="U112" s="110"/>
      <c r="V112" s="110"/>
      <c r="W112" s="110"/>
      <c r="X112" s="110"/>
      <c r="Y112" s="110"/>
      <c r="Z112" s="110"/>
      <c r="AA112" s="110"/>
      <c r="AB112" s="110"/>
      <c r="AC112" s="110"/>
      <c r="AD112" s="110"/>
      <c r="AE112" s="110"/>
      <c r="AF112" s="110"/>
      <c r="AG112" s="110"/>
      <c r="AH112" s="110"/>
      <c r="AI112" s="110"/>
      <c r="AJ112" s="110"/>
      <c r="AK112" s="110"/>
      <c r="AL112" s="110"/>
      <c r="AM112" s="110"/>
      <c r="AN112" s="110"/>
      <c r="AO112" s="110"/>
      <c r="AP112" s="110"/>
      <c r="AQ112" s="110"/>
      <c r="AR112" s="110"/>
      <c r="AS112" s="110"/>
      <c r="AT112" s="110"/>
      <c r="AU112" s="110"/>
      <c r="AV112" s="110"/>
      <c r="AW112" s="110"/>
      <c r="AX112" s="110"/>
      <c r="AY112" s="110"/>
      <c r="AZ112" s="110"/>
      <c r="BA112" s="110"/>
      <c r="BB112" s="110"/>
      <c r="BC112" s="110"/>
      <c r="BD112" s="5">
        <v>1</v>
      </c>
    </row>
    <row r="113" spans="1:56" ht="21" customHeight="1" x14ac:dyDescent="0.25">
      <c r="A113" s="110">
        <v>1</v>
      </c>
      <c r="B113" s="615"/>
      <c r="C113" s="274"/>
      <c r="D113" s="275" t="s">
        <v>500</v>
      </c>
      <c r="E113" s="276">
        <v>1.25</v>
      </c>
      <c r="F113" s="277" t="s">
        <v>488</v>
      </c>
      <c r="G113" s="278">
        <f>IF(F113=D129,E113-(E113*F114%),IF(F113=D130,E113/(100-F114)*100))</f>
        <v>0.625</v>
      </c>
      <c r="H113" s="279" t="str">
        <f>H116</f>
        <v>❺ Kg cuit</v>
      </c>
      <c r="I113" s="253" t="str">
        <f>HYPERLINK("#"&amp;ADDRESS(ROW(G113),COLUMN(G113),4),_xlfn.UNICHAR(128269)&amp;"cellule "&amp;ADDRESS(ROW(G113),COLUMN(G113),4))</f>
        <v>🔍cellule G113</v>
      </c>
      <c r="J113" s="241">
        <f>G113</f>
        <v>0.625</v>
      </c>
      <c r="K113" s="206" t="str">
        <f ca="1">_xlfn.FORMULATEXT(G113)</f>
        <v>=SI(F113=D129;E113-(E113*F114%);SI(F113=D130;E113/(100-F114)*100))</v>
      </c>
      <c r="L113" s="138"/>
      <c r="M113" s="138"/>
      <c r="N113" s="138"/>
      <c r="O113" s="138"/>
      <c r="P113" s="138"/>
      <c r="Q113" s="110"/>
      <c r="R113" s="110"/>
      <c r="S113" s="110"/>
      <c r="T113" s="110"/>
      <c r="U113" s="110"/>
      <c r="V113" s="110"/>
      <c r="W113" s="110"/>
      <c r="X113" s="110"/>
      <c r="Y113" s="110"/>
      <c r="Z113" s="110"/>
      <c r="AA113" s="110"/>
      <c r="AB113" s="110"/>
      <c r="AC113" s="110"/>
      <c r="AD113" s="110"/>
      <c r="AE113" s="110"/>
      <c r="AF113" s="110"/>
      <c r="AG113" s="110"/>
      <c r="AH113" s="110"/>
      <c r="AI113" s="110"/>
      <c r="AJ113" s="110"/>
      <c r="AK113" s="110"/>
      <c r="AL113" s="110"/>
      <c r="AM113" s="110"/>
      <c r="AN113" s="110"/>
      <c r="AO113" s="110"/>
      <c r="AP113" s="110"/>
      <c r="AQ113" s="110"/>
      <c r="AR113" s="110"/>
      <c r="AS113" s="110"/>
      <c r="AT113" s="110"/>
      <c r="AU113" s="110"/>
      <c r="AV113" s="110"/>
      <c r="AW113" s="110"/>
      <c r="AX113" s="110"/>
      <c r="AY113" s="110"/>
      <c r="AZ113" s="110"/>
      <c r="BA113" s="110"/>
      <c r="BB113" s="110"/>
      <c r="BC113" s="110"/>
      <c r="BD113" s="5">
        <v>1</v>
      </c>
    </row>
    <row r="114" spans="1:56" ht="21" customHeight="1" x14ac:dyDescent="0.25">
      <c r="A114" s="110">
        <v>1</v>
      </c>
      <c r="B114" s="615"/>
      <c r="C114" s="138"/>
      <c r="D114" s="183"/>
      <c r="E114" s="280" t="str">
        <f>IF(F116=D130,"❻ % de BONI &gt;",IF(F116=D129,"❻ %  de PERTE &gt;",IF(ISBLANK(F114),0)))</f>
        <v>❻ %  de PERTE &gt;</v>
      </c>
      <c r="F114" s="281">
        <v>50</v>
      </c>
      <c r="G114" s="138"/>
      <c r="H114" s="266"/>
      <c r="I114" s="253" t="str">
        <f>HYPERLINK("#"&amp;ADDRESS(ROW(E114),COLUMN(E114),4),_xlfn.UNICHAR(128269)&amp;"cellule "&amp;ADDRESS(ROW(E114),COLUMN(E114),4))</f>
        <v>🔍cellule E114</v>
      </c>
      <c r="J114" s="282" t="str">
        <f>E114</f>
        <v>❻ %  de PERTE &gt;</v>
      </c>
      <c r="K114" s="206" t="str">
        <f ca="1">_xlfn.FORMULATEXT(E114)</f>
        <v>=SI(F116=D130;"❻ % de BONI &gt;";SI(F116=D129;"❻ %  de PERTE &gt;";SI(ESTVIDE(F114);0)))</v>
      </c>
      <c r="L114" s="138"/>
      <c r="M114" s="138"/>
      <c r="N114" s="138"/>
      <c r="O114" s="138"/>
      <c r="P114" s="138"/>
      <c r="Q114" s="110"/>
      <c r="R114" s="110"/>
      <c r="S114" s="110"/>
      <c r="T114" s="110"/>
      <c r="U114" s="110"/>
      <c r="V114" s="110"/>
      <c r="W114" s="110"/>
      <c r="X114" s="110"/>
      <c r="Y114" s="110"/>
      <c r="Z114" s="110"/>
      <c r="AA114" s="110"/>
      <c r="AB114" s="110"/>
      <c r="AC114" s="110"/>
      <c r="AD114" s="110"/>
      <c r="AE114" s="110"/>
      <c r="AF114" s="110"/>
      <c r="AG114" s="110"/>
      <c r="AH114" s="110"/>
      <c r="AI114" s="110"/>
      <c r="AJ114" s="110"/>
      <c r="AK114" s="110"/>
      <c r="AL114" s="110"/>
      <c r="AM114" s="110"/>
      <c r="AN114" s="110"/>
      <c r="AO114" s="110"/>
      <c r="AP114" s="110"/>
      <c r="AQ114" s="110"/>
      <c r="AR114" s="110"/>
      <c r="AS114" s="110"/>
      <c r="AT114" s="110"/>
      <c r="AU114" s="110"/>
      <c r="AV114" s="110"/>
      <c r="AW114" s="110"/>
      <c r="AX114" s="110"/>
      <c r="AY114" s="110"/>
      <c r="AZ114" s="110"/>
      <c r="BA114" s="110"/>
      <c r="BB114" s="110"/>
      <c r="BC114" s="110"/>
      <c r="BD114" s="5">
        <v>1</v>
      </c>
    </row>
    <row r="115" spans="1:56" ht="21" customHeight="1" x14ac:dyDescent="0.25">
      <c r="A115" s="110">
        <v>1</v>
      </c>
      <c r="B115" s="615"/>
      <c r="C115" s="138"/>
      <c r="D115" s="138"/>
      <c r="E115" s="138"/>
      <c r="F115" s="138"/>
      <c r="G115" s="138"/>
      <c r="H115" s="266"/>
      <c r="I115" s="128"/>
      <c r="J115" s="273"/>
      <c r="K115" s="138"/>
      <c r="L115" s="138"/>
      <c r="M115" s="138"/>
      <c r="N115" s="138"/>
      <c r="O115" s="138"/>
      <c r="P115" s="138"/>
      <c r="Q115" s="110"/>
      <c r="R115" s="110"/>
      <c r="S115" s="110"/>
      <c r="T115" s="110"/>
      <c r="U115" s="110"/>
      <c r="V115" s="110"/>
      <c r="W115" s="110"/>
      <c r="X115" s="110"/>
      <c r="Y115" s="110"/>
      <c r="Z115" s="110"/>
      <c r="AA115" s="110"/>
      <c r="AB115" s="110"/>
      <c r="AC115" s="110"/>
      <c r="AD115" s="110"/>
      <c r="AE115" s="110"/>
      <c r="AF115" s="110"/>
      <c r="AG115" s="110"/>
      <c r="AH115" s="110"/>
      <c r="AI115" s="110"/>
      <c r="AJ115" s="110"/>
      <c r="AK115" s="110"/>
      <c r="AL115" s="110"/>
      <c r="AM115" s="110"/>
      <c r="AN115" s="110"/>
      <c r="AO115" s="110"/>
      <c r="AP115" s="110"/>
      <c r="AQ115" s="110"/>
      <c r="AR115" s="110"/>
      <c r="AS115" s="110"/>
      <c r="AT115" s="110"/>
      <c r="AU115" s="110"/>
      <c r="AV115" s="110"/>
      <c r="AW115" s="110"/>
      <c r="AX115" s="110"/>
      <c r="AY115" s="110"/>
      <c r="AZ115" s="110"/>
      <c r="BA115" s="110"/>
      <c r="BB115" s="110"/>
      <c r="BC115" s="110"/>
      <c r="BD115" s="5">
        <v>1</v>
      </c>
    </row>
    <row r="116" spans="1:56" ht="21" customHeight="1" x14ac:dyDescent="0.25">
      <c r="A116" s="110">
        <v>1</v>
      </c>
      <c r="B116" s="615"/>
      <c r="C116" s="138"/>
      <c r="D116" s="283" t="s">
        <v>501</v>
      </c>
      <c r="E116" s="284">
        <v>4.8000000000000001E-2</v>
      </c>
      <c r="F116" s="285" t="str">
        <f>F113</f>
        <v>❹ Kg cru</v>
      </c>
      <c r="G116" s="278">
        <f>IF(F116=D129,E116-(E116*F114%),IF(F116=D130,E116/(100-F114)*100))</f>
        <v>2.4E-2</v>
      </c>
      <c r="H116" s="286" t="str">
        <f>IF(F116=D129,D130,D129)</f>
        <v>❺ Kg cuit</v>
      </c>
      <c r="I116" s="253" t="str">
        <f>HYPERLINK("#"&amp;ADDRESS(ROW(G116),COLUMN(G116),4),_xlfn.UNICHAR(128269)&amp;"cellule "&amp;ADDRESS(ROW(G116),COLUMN(G116),4))</f>
        <v>🔍cellule G116</v>
      </c>
      <c r="J116" s="241">
        <f>G116</f>
        <v>2.4E-2</v>
      </c>
      <c r="K116" s="206" t="str">
        <f ca="1">_xlfn.FORMULATEXT(G116)</f>
        <v>=SI(F116=D129;E116-(E116*F114%);SI(F116=D130;E116/(100-F114)*100))</v>
      </c>
      <c r="L116" s="138"/>
      <c r="M116" s="138"/>
      <c r="N116" s="138"/>
      <c r="O116" s="138"/>
      <c r="P116" s="138"/>
      <c r="Q116" s="110"/>
      <c r="R116" s="110"/>
      <c r="S116" s="110"/>
      <c r="T116" s="110"/>
      <c r="U116" s="110"/>
      <c r="V116" s="110"/>
      <c r="W116" s="110"/>
      <c r="X116" s="110"/>
      <c r="Y116" s="110"/>
      <c r="Z116" s="110"/>
      <c r="AA116" s="110"/>
      <c r="AB116" s="110"/>
      <c r="AC116" s="110"/>
      <c r="AD116" s="110"/>
      <c r="AE116" s="110"/>
      <c r="AF116" s="110"/>
      <c r="AG116" s="110"/>
      <c r="AH116" s="110"/>
      <c r="AI116" s="110"/>
      <c r="AJ116" s="110"/>
      <c r="AK116" s="110"/>
      <c r="AL116" s="110"/>
      <c r="AM116" s="110"/>
      <c r="AN116" s="110"/>
      <c r="AO116" s="110"/>
      <c r="AP116" s="110"/>
      <c r="AQ116" s="110"/>
      <c r="AR116" s="110"/>
      <c r="AS116" s="110"/>
      <c r="AT116" s="110"/>
      <c r="AU116" s="110"/>
      <c r="AV116" s="110"/>
      <c r="AW116" s="110"/>
      <c r="AX116" s="110"/>
      <c r="AY116" s="110"/>
      <c r="AZ116" s="110"/>
      <c r="BA116" s="110"/>
      <c r="BB116" s="110"/>
      <c r="BC116" s="110"/>
      <c r="BD116" s="5">
        <v>1</v>
      </c>
    </row>
    <row r="117" spans="1:56" ht="21" customHeight="1" x14ac:dyDescent="0.25">
      <c r="A117" s="110">
        <v>1</v>
      </c>
      <c r="B117" s="615"/>
      <c r="C117" s="138"/>
      <c r="D117" s="287" t="s">
        <v>502</v>
      </c>
      <c r="E117" s="288">
        <v>1200</v>
      </c>
      <c r="F117" s="289" t="s">
        <v>503</v>
      </c>
      <c r="G117" s="138"/>
      <c r="H117" s="290"/>
      <c r="I117" s="128"/>
      <c r="J117" s="273"/>
      <c r="K117" s="138"/>
      <c r="L117" s="138"/>
      <c r="M117" s="138"/>
      <c r="N117" s="138"/>
      <c r="O117" s="138"/>
      <c r="P117" s="138"/>
      <c r="Q117" s="110"/>
      <c r="R117" s="110"/>
      <c r="S117" s="110"/>
      <c r="T117" s="110"/>
      <c r="U117" s="110"/>
      <c r="V117" s="110"/>
      <c r="W117" s="110"/>
      <c r="X117" s="110"/>
      <c r="Y117" s="110"/>
      <c r="Z117" s="110"/>
      <c r="AA117" s="110"/>
      <c r="AB117" s="110"/>
      <c r="AC117" s="110"/>
      <c r="AD117" s="110"/>
      <c r="AE117" s="110"/>
      <c r="AF117" s="110"/>
      <c r="AG117" s="110"/>
      <c r="AH117" s="110"/>
      <c r="AI117" s="110"/>
      <c r="AJ117" s="110"/>
      <c r="AK117" s="110"/>
      <c r="AL117" s="110"/>
      <c r="AM117" s="110"/>
      <c r="AN117" s="110"/>
      <c r="AO117" s="110"/>
      <c r="AP117" s="110"/>
      <c r="AQ117" s="110"/>
      <c r="AR117" s="110"/>
      <c r="AS117" s="110"/>
      <c r="AT117" s="110"/>
      <c r="AU117" s="110"/>
      <c r="AV117" s="110"/>
      <c r="AW117" s="110"/>
      <c r="AX117" s="110"/>
      <c r="AY117" s="110"/>
      <c r="AZ117" s="110"/>
      <c r="BA117" s="110"/>
      <c r="BB117" s="110"/>
      <c r="BC117" s="110"/>
      <c r="BD117" s="5">
        <v>1</v>
      </c>
    </row>
    <row r="118" spans="1:56" ht="21" customHeight="1" x14ac:dyDescent="0.25">
      <c r="A118" s="110">
        <v>1</v>
      </c>
      <c r="B118" s="615"/>
      <c r="C118" s="138"/>
      <c r="D118" s="138"/>
      <c r="E118" s="138"/>
      <c r="F118" s="138"/>
      <c r="G118" s="138"/>
      <c r="H118" s="266"/>
      <c r="I118" s="128"/>
      <c r="J118" s="273"/>
      <c r="K118" s="138"/>
      <c r="L118" s="138"/>
      <c r="M118" s="138"/>
      <c r="N118" s="138"/>
      <c r="O118" s="138"/>
      <c r="P118" s="138"/>
      <c r="Q118" s="110"/>
      <c r="R118" s="110"/>
      <c r="S118" s="110"/>
      <c r="T118" s="110"/>
      <c r="U118" s="110"/>
      <c r="V118" s="110"/>
      <c r="W118" s="110"/>
      <c r="X118" s="110"/>
      <c r="Y118" s="110"/>
      <c r="Z118" s="110"/>
      <c r="AA118" s="110"/>
      <c r="AB118" s="110"/>
      <c r="AC118" s="110"/>
      <c r="AD118" s="110"/>
      <c r="AE118" s="110"/>
      <c r="AF118" s="110"/>
      <c r="AG118" s="110"/>
      <c r="AH118" s="110"/>
      <c r="AI118" s="110"/>
      <c r="AJ118" s="110"/>
      <c r="AK118" s="110"/>
      <c r="AL118" s="110"/>
      <c r="AM118" s="110"/>
      <c r="AN118" s="110"/>
      <c r="AO118" s="110"/>
      <c r="AP118" s="110"/>
      <c r="AQ118" s="110"/>
      <c r="AR118" s="110"/>
      <c r="AS118" s="110"/>
      <c r="AT118" s="110"/>
      <c r="AU118" s="110"/>
      <c r="AV118" s="110"/>
      <c r="AW118" s="110"/>
      <c r="AX118" s="110"/>
      <c r="AY118" s="110"/>
      <c r="AZ118" s="110"/>
      <c r="BA118" s="110"/>
      <c r="BB118" s="110"/>
      <c r="BC118" s="110"/>
      <c r="BD118" s="5">
        <v>1</v>
      </c>
    </row>
    <row r="119" spans="1:56" ht="21" customHeight="1" x14ac:dyDescent="0.25">
      <c r="A119" s="110">
        <v>1</v>
      </c>
      <c r="B119" s="615"/>
      <c r="C119" s="138"/>
      <c r="D119" s="291" t="s">
        <v>504</v>
      </c>
      <c r="E119" s="292">
        <f>IF(E113=0,0,E116*E117)</f>
        <v>57.6</v>
      </c>
      <c r="F119" s="293" t="str">
        <f>F113</f>
        <v>❹ Kg cru</v>
      </c>
      <c r="G119" s="294">
        <f>IF(E113=0,0,G116*E117)</f>
        <v>28.8</v>
      </c>
      <c r="H119" s="295" t="str">
        <f>H116</f>
        <v>❺ Kg cuit</v>
      </c>
      <c r="I119" s="253" t="str">
        <f>HYPERLINK("#"&amp;ADDRESS(ROW(E119),COLUMN(E119),4),_xlfn.UNICHAR(128269)&amp;"cellule "&amp;ADDRESS(ROW(E119),COLUMN(E119),4))</f>
        <v>🔍cellule E119</v>
      </c>
      <c r="J119" s="292">
        <f>E119</f>
        <v>57.6</v>
      </c>
      <c r="K119" s="206" t="str">
        <f ca="1">_xlfn.FORMULATEXT(E119)</f>
        <v>=SI(E113=0;0;E116*E117)</v>
      </c>
      <c r="L119" s="138"/>
      <c r="M119" s="138"/>
      <c r="N119" s="138"/>
      <c r="O119" s="138"/>
      <c r="P119" s="138"/>
      <c r="Q119" s="110"/>
      <c r="R119" s="110"/>
      <c r="S119" s="110"/>
      <c r="T119" s="110"/>
      <c r="U119" s="110"/>
      <c r="V119" s="110"/>
      <c r="W119" s="110"/>
      <c r="X119" s="110"/>
      <c r="Y119" s="110"/>
      <c r="Z119" s="110"/>
      <c r="AA119" s="110"/>
      <c r="AB119" s="110"/>
      <c r="AC119" s="110"/>
      <c r="AD119" s="110"/>
      <c r="AE119" s="110"/>
      <c r="AF119" s="110"/>
      <c r="AG119" s="110"/>
      <c r="AH119" s="110"/>
      <c r="AI119" s="110"/>
      <c r="AJ119" s="110"/>
      <c r="AK119" s="110"/>
      <c r="AL119" s="110"/>
      <c r="AM119" s="110"/>
      <c r="AN119" s="110"/>
      <c r="AO119" s="110"/>
      <c r="AP119" s="110"/>
      <c r="AQ119" s="110"/>
      <c r="AR119" s="110"/>
      <c r="AS119" s="110"/>
      <c r="AT119" s="110"/>
      <c r="AU119" s="110"/>
      <c r="AV119" s="110"/>
      <c r="AW119" s="110"/>
      <c r="AX119" s="110"/>
      <c r="AY119" s="110"/>
      <c r="AZ119" s="110"/>
      <c r="BA119" s="110"/>
      <c r="BB119" s="110"/>
      <c r="BC119" s="110"/>
      <c r="BD119" s="5">
        <v>1</v>
      </c>
    </row>
    <row r="120" spans="1:56" ht="21" customHeight="1" x14ac:dyDescent="0.25">
      <c r="A120" s="110">
        <v>1</v>
      </c>
      <c r="B120" s="615"/>
      <c r="C120" s="183"/>
      <c r="D120" s="296" t="s">
        <v>505</v>
      </c>
      <c r="E120" s="297">
        <f>IF(E113=0,0,IF(MOD(E119,E113)&gt;MOD(E119,E113)/2,INT(E119/E113)+1,INT(E119/E113)))</f>
        <v>47</v>
      </c>
      <c r="F120" s="298" t="s">
        <v>506</v>
      </c>
      <c r="G120" s="299">
        <f>IF(ISBLANK(E116),0,E113/E116)</f>
        <v>26.041666666666668</v>
      </c>
      <c r="H120" s="266"/>
      <c r="I120" s="253" t="str">
        <f>HYPERLINK("#"&amp;ADDRESS(ROW(E120),COLUMN(E120),4),_xlfn.UNICHAR(128269)&amp;"cellule "&amp;ADDRESS(ROW(E120),COLUMN(E120),4))</f>
        <v>🔍cellule E120</v>
      </c>
      <c r="J120" s="297">
        <f>E120</f>
        <v>47</v>
      </c>
      <c r="K120" s="206" t="str">
        <f ca="1">_xlfn.FORMULATEXT(E120)</f>
        <v>=SI(E113=0;0;SI(MOD(E119;E113)&gt;MOD(E119;E113)/2;ENT(E119/E113)+1;ENT(E119/E113)))</v>
      </c>
      <c r="L120" s="138"/>
      <c r="M120" s="138"/>
      <c r="N120" s="138"/>
      <c r="O120" s="138"/>
      <c r="P120" s="138"/>
      <c r="Q120" s="110"/>
      <c r="R120" s="110"/>
      <c r="S120" s="110"/>
      <c r="T120" s="110"/>
      <c r="U120" s="110"/>
      <c r="V120" s="110"/>
      <c r="W120" s="110"/>
      <c r="X120" s="110"/>
      <c r="Y120" s="110"/>
      <c r="Z120" s="110"/>
      <c r="AA120" s="110"/>
      <c r="AB120" s="110"/>
      <c r="AC120" s="110"/>
      <c r="AD120" s="110"/>
      <c r="AE120" s="110"/>
      <c r="AF120" s="110"/>
      <c r="AG120" s="110"/>
      <c r="AH120" s="110"/>
      <c r="AI120" s="110"/>
      <c r="AJ120" s="110"/>
      <c r="AK120" s="110"/>
      <c r="AL120" s="110"/>
      <c r="AM120" s="110"/>
      <c r="AN120" s="110"/>
      <c r="AO120" s="110"/>
      <c r="AP120" s="110"/>
      <c r="AQ120" s="110"/>
      <c r="AR120" s="110"/>
      <c r="AS120" s="110"/>
      <c r="AT120" s="110"/>
      <c r="AU120" s="110"/>
      <c r="AV120" s="110"/>
      <c r="AW120" s="110"/>
      <c r="AX120" s="110"/>
      <c r="AY120" s="110"/>
      <c r="AZ120" s="110"/>
      <c r="BA120" s="110"/>
      <c r="BB120" s="110"/>
      <c r="BC120" s="110"/>
      <c r="BD120" s="5">
        <v>1</v>
      </c>
    </row>
    <row r="121" spans="1:56" ht="21" customHeight="1" x14ac:dyDescent="0.25">
      <c r="A121" s="110">
        <v>1</v>
      </c>
      <c r="B121" s="615"/>
      <c r="C121" s="138"/>
      <c r="D121" s="296"/>
      <c r="E121" s="297"/>
      <c r="F121" s="300"/>
      <c r="G121" s="299"/>
      <c r="H121" s="266"/>
      <c r="I121" s="253" t="str">
        <f>HYPERLINK("#"&amp;ADDRESS(ROW(G120),COLUMN(G120),4),_xlfn.UNICHAR(128269)&amp;"cellule "&amp;ADDRESS(ROW(G120),COLUMN(G120),4))</f>
        <v>🔍cellule G120</v>
      </c>
      <c r="J121" s="299">
        <f>G120</f>
        <v>26.041666666666668</v>
      </c>
      <c r="K121" s="206" t="str">
        <f ca="1">_xlfn.FORMULATEXT(G120)</f>
        <v>=SI(ESTVIDE(E116);0;E113/E116)</v>
      </c>
      <c r="L121" s="138"/>
      <c r="M121" s="138"/>
      <c r="N121" s="138"/>
      <c r="O121" s="138"/>
      <c r="P121" s="138"/>
      <c r="Q121" s="110"/>
      <c r="R121" s="110"/>
      <c r="S121" s="110"/>
      <c r="T121" s="110"/>
      <c r="U121" s="110"/>
      <c r="V121" s="110"/>
      <c r="W121" s="110"/>
      <c r="X121" s="110"/>
      <c r="Y121" s="110"/>
      <c r="Z121" s="110"/>
      <c r="AA121" s="110"/>
      <c r="AB121" s="110"/>
      <c r="AC121" s="110"/>
      <c r="AD121" s="110"/>
      <c r="AE121" s="110"/>
      <c r="AF121" s="110"/>
      <c r="AG121" s="110"/>
      <c r="AH121" s="110"/>
      <c r="AI121" s="110"/>
      <c r="AJ121" s="110"/>
      <c r="AK121" s="110"/>
      <c r="AL121" s="110"/>
      <c r="AM121" s="110"/>
      <c r="AN121" s="110"/>
      <c r="AO121" s="110"/>
      <c r="AP121" s="110"/>
      <c r="AQ121" s="110"/>
      <c r="AR121" s="110"/>
      <c r="AS121" s="110"/>
      <c r="AT121" s="110"/>
      <c r="AU121" s="110"/>
      <c r="AV121" s="110"/>
      <c r="AW121" s="110"/>
      <c r="AX121" s="110"/>
      <c r="AY121" s="110"/>
      <c r="AZ121" s="110"/>
      <c r="BA121" s="110"/>
      <c r="BB121" s="110"/>
      <c r="BC121" s="110"/>
      <c r="BD121" s="5">
        <v>1</v>
      </c>
    </row>
    <row r="122" spans="1:56" ht="21" customHeight="1" x14ac:dyDescent="0.25">
      <c r="A122" s="110">
        <v>1</v>
      </c>
      <c r="B122" s="615"/>
      <c r="C122" s="606" t="s">
        <v>507</v>
      </c>
      <c r="D122" s="606"/>
      <c r="E122" s="606"/>
      <c r="F122" s="606"/>
      <c r="G122" s="606"/>
      <c r="H122" s="607"/>
      <c r="I122" s="110"/>
      <c r="J122" s="110"/>
      <c r="K122" s="110"/>
      <c r="L122" s="110"/>
      <c r="M122" s="110"/>
      <c r="N122" s="110"/>
      <c r="O122" s="110"/>
      <c r="P122" s="110"/>
      <c r="Q122" s="110"/>
      <c r="R122" s="110"/>
      <c r="S122" s="110"/>
      <c r="T122" s="110"/>
      <c r="U122" s="110"/>
      <c r="V122" s="110"/>
      <c r="W122" s="110"/>
      <c r="X122" s="110"/>
      <c r="Y122" s="110"/>
      <c r="Z122" s="110"/>
      <c r="AA122" s="110"/>
      <c r="AB122" s="110"/>
      <c r="AC122" s="110"/>
      <c r="AD122" s="110"/>
      <c r="AE122" s="110"/>
      <c r="AF122" s="110"/>
      <c r="AG122" s="110"/>
      <c r="AH122" s="110"/>
      <c r="AI122" s="110"/>
      <c r="AJ122" s="110"/>
      <c r="AK122" s="110"/>
      <c r="AL122" s="110"/>
      <c r="AM122" s="110"/>
      <c r="AN122" s="110"/>
      <c r="AO122" s="110"/>
      <c r="AP122" s="110"/>
      <c r="AQ122" s="110"/>
      <c r="AR122" s="110"/>
      <c r="AS122" s="110"/>
      <c r="AT122" s="110"/>
      <c r="AU122" s="110"/>
      <c r="AV122" s="110"/>
      <c r="AW122" s="110"/>
      <c r="AX122" s="110"/>
      <c r="AY122" s="110"/>
      <c r="AZ122" s="110"/>
      <c r="BA122" s="110"/>
      <c r="BB122" s="110"/>
      <c r="BC122" s="110"/>
      <c r="BD122" s="5">
        <v>1</v>
      </c>
    </row>
    <row r="123" spans="1:56" ht="21" customHeight="1" x14ac:dyDescent="0.25">
      <c r="A123" s="110">
        <v>1</v>
      </c>
      <c r="B123" s="615"/>
      <c r="C123" s="606"/>
      <c r="D123" s="606"/>
      <c r="E123" s="606"/>
      <c r="F123" s="606"/>
      <c r="G123" s="606"/>
      <c r="H123" s="607"/>
      <c r="I123" s="110"/>
      <c r="J123" s="110"/>
      <c r="K123" s="110"/>
      <c r="L123" s="110"/>
      <c r="M123" s="110"/>
      <c r="N123" s="110"/>
      <c r="O123" s="110"/>
      <c r="P123" s="110"/>
      <c r="Q123" s="110"/>
      <c r="R123" s="110"/>
      <c r="S123" s="110"/>
      <c r="T123" s="110"/>
      <c r="U123" s="110"/>
      <c r="V123" s="110"/>
      <c r="W123" s="110"/>
      <c r="X123" s="110"/>
      <c r="Y123" s="110"/>
      <c r="Z123" s="110"/>
      <c r="AA123" s="110"/>
      <c r="AB123" s="110"/>
      <c r="AC123" s="110"/>
      <c r="AD123" s="110"/>
      <c r="AE123" s="110"/>
      <c r="AF123" s="110"/>
      <c r="AG123" s="110"/>
      <c r="AH123" s="110"/>
      <c r="AI123" s="110"/>
      <c r="AJ123" s="110"/>
      <c r="AK123" s="110"/>
      <c r="AL123" s="110"/>
      <c r="AM123" s="110"/>
      <c r="AN123" s="110"/>
      <c r="AO123" s="110"/>
      <c r="AP123" s="110"/>
      <c r="AQ123" s="110"/>
      <c r="AR123" s="110"/>
      <c r="AS123" s="110"/>
      <c r="AT123" s="110"/>
      <c r="AU123" s="110"/>
      <c r="AV123" s="110"/>
      <c r="AW123" s="110"/>
      <c r="AX123" s="110"/>
      <c r="AY123" s="110"/>
      <c r="AZ123" s="110"/>
      <c r="BA123" s="110"/>
      <c r="BB123" s="110"/>
      <c r="BC123" s="110"/>
      <c r="BD123" s="5">
        <v>1</v>
      </c>
    </row>
    <row r="124" spans="1:56" ht="21" customHeight="1" x14ac:dyDescent="0.25">
      <c r="A124" s="110">
        <v>1</v>
      </c>
      <c r="B124" s="615"/>
      <c r="C124" s="301" t="s">
        <v>508</v>
      </c>
      <c r="D124" s="302"/>
      <c r="E124" s="302"/>
      <c r="F124" s="302"/>
      <c r="G124" s="302"/>
      <c r="H124" s="303"/>
      <c r="I124" s="110"/>
      <c r="J124" s="110"/>
      <c r="K124" s="110"/>
      <c r="L124" s="110"/>
      <c r="M124" s="110"/>
      <c r="N124" s="110"/>
      <c r="O124" s="110"/>
      <c r="P124" s="110"/>
      <c r="Q124" s="110"/>
      <c r="R124" s="110"/>
      <c r="S124" s="110"/>
      <c r="T124" s="110"/>
      <c r="U124" s="110"/>
      <c r="V124" s="110"/>
      <c r="W124" s="110"/>
      <c r="X124" s="110"/>
      <c r="Y124" s="110"/>
      <c r="Z124" s="110"/>
      <c r="AA124" s="110"/>
      <c r="AB124" s="110"/>
      <c r="AC124" s="110"/>
      <c r="AD124" s="110"/>
      <c r="AE124" s="110"/>
      <c r="AF124" s="110"/>
      <c r="AG124" s="110"/>
      <c r="AH124" s="110"/>
      <c r="AI124" s="110"/>
      <c r="AJ124" s="110"/>
      <c r="AK124" s="110"/>
      <c r="AL124" s="110"/>
      <c r="AM124" s="110"/>
      <c r="AN124" s="110"/>
      <c r="AO124" s="110"/>
      <c r="AP124" s="110"/>
      <c r="AQ124" s="110"/>
      <c r="AR124" s="110"/>
      <c r="AS124" s="110"/>
      <c r="AT124" s="110"/>
      <c r="AU124" s="110"/>
      <c r="AV124" s="110"/>
      <c r="AW124" s="110"/>
      <c r="AX124" s="110"/>
      <c r="AY124" s="110"/>
      <c r="AZ124" s="110"/>
      <c r="BA124" s="110"/>
      <c r="BB124" s="110"/>
      <c r="BC124" s="110"/>
      <c r="BD124" s="5">
        <v>1</v>
      </c>
    </row>
    <row r="125" spans="1:56" ht="21" customHeight="1" x14ac:dyDescent="0.25">
      <c r="A125" s="110">
        <v>1</v>
      </c>
      <c r="B125" s="615"/>
      <c r="C125" s="619" t="s">
        <v>509</v>
      </c>
      <c r="D125" s="619"/>
      <c r="E125" s="619"/>
      <c r="F125" s="619"/>
      <c r="G125" s="619"/>
      <c r="H125" s="620"/>
      <c r="I125" s="110"/>
      <c r="J125" s="110"/>
      <c r="K125" s="110"/>
      <c r="L125" s="110"/>
      <c r="M125" s="110"/>
      <c r="N125" s="110"/>
      <c r="O125" s="110"/>
      <c r="P125" s="110"/>
      <c r="Q125" s="110"/>
      <c r="R125" s="110"/>
      <c r="S125" s="110"/>
      <c r="T125" s="110"/>
      <c r="U125" s="110"/>
      <c r="V125" s="110"/>
      <c r="W125" s="110"/>
      <c r="X125" s="110"/>
      <c r="Y125" s="110"/>
      <c r="Z125" s="110"/>
      <c r="AA125" s="110"/>
      <c r="AB125" s="110"/>
      <c r="AC125" s="110"/>
      <c r="AD125" s="110"/>
      <c r="AE125" s="110"/>
      <c r="AF125" s="110"/>
      <c r="AG125" s="110"/>
      <c r="AH125" s="110"/>
      <c r="AI125" s="110"/>
      <c r="AJ125" s="110"/>
      <c r="AK125" s="110"/>
      <c r="AL125" s="110"/>
      <c r="AM125" s="110"/>
      <c r="AN125" s="110"/>
      <c r="AO125" s="110"/>
      <c r="AP125" s="110"/>
      <c r="AQ125" s="110"/>
      <c r="AR125" s="110"/>
      <c r="AS125" s="110"/>
      <c r="AT125" s="110"/>
      <c r="AU125" s="110"/>
      <c r="AV125" s="110"/>
      <c r="AW125" s="110"/>
      <c r="AX125" s="110"/>
      <c r="AY125" s="110"/>
      <c r="AZ125" s="110"/>
      <c r="BA125" s="110"/>
      <c r="BB125" s="110"/>
      <c r="BC125" s="110"/>
      <c r="BD125" s="5">
        <v>1</v>
      </c>
    </row>
    <row r="126" spans="1:56" ht="21" customHeight="1" x14ac:dyDescent="0.25">
      <c r="A126" s="110">
        <v>1</v>
      </c>
      <c r="B126" s="615"/>
      <c r="C126" s="304" t="s">
        <v>510</v>
      </c>
      <c r="D126" s="138"/>
      <c r="E126" s="138"/>
      <c r="F126" s="240" t="s">
        <v>511</v>
      </c>
      <c r="G126" s="138"/>
      <c r="H126" s="266"/>
      <c r="I126" s="110"/>
      <c r="J126" s="110"/>
      <c r="K126" s="110"/>
      <c r="L126" s="110"/>
      <c r="M126" s="110"/>
      <c r="N126" s="110"/>
      <c r="O126" s="110"/>
      <c r="P126" s="110"/>
      <c r="Q126" s="110"/>
      <c r="R126" s="110"/>
      <c r="S126" s="110"/>
      <c r="T126" s="110"/>
      <c r="U126" s="110"/>
      <c r="V126" s="110"/>
      <c r="W126" s="110"/>
      <c r="X126" s="110"/>
      <c r="Y126" s="110"/>
      <c r="Z126" s="110"/>
      <c r="AA126" s="110"/>
      <c r="AB126" s="110"/>
      <c r="AC126" s="110"/>
      <c r="AD126" s="110"/>
      <c r="AE126" s="110"/>
      <c r="AF126" s="110"/>
      <c r="AG126" s="110"/>
      <c r="AH126" s="110"/>
      <c r="AI126" s="110"/>
      <c r="AJ126" s="110"/>
      <c r="AK126" s="110"/>
      <c r="AL126" s="110"/>
      <c r="AM126" s="110"/>
      <c r="AN126" s="110"/>
      <c r="AO126" s="110"/>
      <c r="AP126" s="110"/>
      <c r="AQ126" s="110"/>
      <c r="AR126" s="110"/>
      <c r="AS126" s="110"/>
      <c r="AT126" s="110"/>
      <c r="AU126" s="110"/>
      <c r="AV126" s="110"/>
      <c r="AW126" s="110"/>
      <c r="AX126" s="110"/>
      <c r="AY126" s="110"/>
      <c r="AZ126" s="110"/>
      <c r="BA126" s="110"/>
      <c r="BB126" s="110"/>
      <c r="BC126" s="110"/>
      <c r="BD126" s="5">
        <v>1</v>
      </c>
    </row>
    <row r="127" spans="1:56" ht="21" customHeight="1" x14ac:dyDescent="0.25">
      <c r="A127" s="110">
        <v>1</v>
      </c>
      <c r="B127" s="615"/>
      <c r="C127" s="305" t="s">
        <v>497</v>
      </c>
      <c r="D127" s="138"/>
      <c r="E127" s="138"/>
      <c r="F127" s="306" t="s">
        <v>512</v>
      </c>
      <c r="G127" s="138"/>
      <c r="H127" s="266"/>
      <c r="I127" s="110"/>
      <c r="J127" s="110"/>
      <c r="K127" s="110"/>
      <c r="L127" s="110"/>
      <c r="M127" s="110"/>
      <c r="N127" s="110"/>
      <c r="O127" s="110"/>
      <c r="P127" s="110"/>
      <c r="Q127" s="110"/>
      <c r="R127" s="110"/>
      <c r="S127" s="110"/>
      <c r="T127" s="110"/>
      <c r="U127" s="110"/>
      <c r="V127" s="110"/>
      <c r="W127" s="110"/>
      <c r="X127" s="110"/>
      <c r="Y127" s="110"/>
      <c r="Z127" s="110"/>
      <c r="AA127" s="110"/>
      <c r="AB127" s="110"/>
      <c r="AC127" s="110"/>
      <c r="AD127" s="110"/>
      <c r="AE127" s="110"/>
      <c r="AF127" s="110"/>
      <c r="AG127" s="110"/>
      <c r="AH127" s="110"/>
      <c r="AI127" s="110"/>
      <c r="AJ127" s="110"/>
      <c r="AK127" s="110"/>
      <c r="AL127" s="110"/>
      <c r="AM127" s="110"/>
      <c r="AN127" s="110"/>
      <c r="AO127" s="110"/>
      <c r="AP127" s="110"/>
      <c r="AQ127" s="110"/>
      <c r="AR127" s="110"/>
      <c r="AS127" s="110"/>
      <c r="AT127" s="110"/>
      <c r="AU127" s="110"/>
      <c r="AV127" s="110"/>
      <c r="AW127" s="110"/>
      <c r="AX127" s="110"/>
      <c r="AY127" s="110"/>
      <c r="AZ127" s="110"/>
      <c r="BA127" s="110"/>
      <c r="BB127" s="110"/>
      <c r="BC127" s="110"/>
      <c r="BD127" s="5">
        <v>1</v>
      </c>
    </row>
    <row r="128" spans="1:56" ht="21" customHeight="1" x14ac:dyDescent="0.25">
      <c r="A128" s="110">
        <v>1</v>
      </c>
      <c r="B128" s="615"/>
      <c r="C128" s="307" t="s">
        <v>513</v>
      </c>
      <c r="D128" s="138"/>
      <c r="E128" s="138"/>
      <c r="F128" s="308" t="s">
        <v>514</v>
      </c>
      <c r="G128" s="138"/>
      <c r="H128" s="266"/>
      <c r="I128" s="110"/>
      <c r="J128" s="110"/>
      <c r="K128" s="110"/>
      <c r="L128" s="110"/>
      <c r="M128" s="110"/>
      <c r="N128" s="110"/>
      <c r="O128" s="110"/>
      <c r="P128" s="110"/>
      <c r="Q128" s="110"/>
      <c r="R128" s="110"/>
      <c r="S128" s="110"/>
      <c r="T128" s="110"/>
      <c r="U128" s="110"/>
      <c r="V128" s="110"/>
      <c r="W128" s="110"/>
      <c r="X128" s="110"/>
      <c r="Y128" s="110"/>
      <c r="Z128" s="110"/>
      <c r="AA128" s="110"/>
      <c r="AB128" s="110"/>
      <c r="AC128" s="110"/>
      <c r="AD128" s="110"/>
      <c r="AE128" s="110"/>
      <c r="AF128" s="110"/>
      <c r="AG128" s="110"/>
      <c r="AH128" s="110"/>
      <c r="AI128" s="110"/>
      <c r="AJ128" s="110"/>
      <c r="AK128" s="110"/>
      <c r="AL128" s="110"/>
      <c r="AM128" s="110"/>
      <c r="AN128" s="110"/>
      <c r="AO128" s="110"/>
      <c r="AP128" s="110"/>
      <c r="AQ128" s="110"/>
      <c r="AR128" s="110"/>
      <c r="AS128" s="110"/>
      <c r="AT128" s="110"/>
      <c r="AU128" s="110"/>
      <c r="AV128" s="110"/>
      <c r="AW128" s="110"/>
      <c r="AX128" s="110"/>
      <c r="AY128" s="110"/>
      <c r="AZ128" s="110"/>
      <c r="BA128" s="110"/>
      <c r="BB128" s="110"/>
      <c r="BC128" s="110"/>
      <c r="BD128" s="5">
        <v>1</v>
      </c>
    </row>
    <row r="129" spans="1:56" ht="21" customHeight="1" x14ac:dyDescent="0.25">
      <c r="A129" s="110">
        <v>1</v>
      </c>
      <c r="B129" s="615"/>
      <c r="C129" s="240"/>
      <c r="D129" s="277" t="s">
        <v>488</v>
      </c>
      <c r="E129" s="138"/>
      <c r="F129" s="309" t="s">
        <v>515</v>
      </c>
      <c r="G129" s="138"/>
      <c r="H129" s="266"/>
      <c r="I129" s="110"/>
      <c r="J129" s="110"/>
      <c r="K129" s="110"/>
      <c r="L129" s="110"/>
      <c r="M129" s="110"/>
      <c r="N129" s="110"/>
      <c r="O129" s="110"/>
      <c r="P129" s="110"/>
      <c r="Q129" s="110"/>
      <c r="R129" s="110"/>
      <c r="S129" s="110"/>
      <c r="T129" s="310"/>
      <c r="U129" s="110"/>
      <c r="V129" s="110"/>
      <c r="W129" s="110"/>
      <c r="X129" s="110"/>
      <c r="Y129" s="110"/>
      <c r="Z129" s="110"/>
      <c r="AA129" s="110"/>
      <c r="AB129" s="110"/>
      <c r="AC129" s="110"/>
      <c r="AD129" s="110"/>
      <c r="AE129" s="110"/>
      <c r="AF129" s="110"/>
      <c r="AG129" s="110"/>
      <c r="AH129" s="110"/>
      <c r="AI129" s="110"/>
      <c r="AJ129" s="110"/>
      <c r="AK129" s="110"/>
      <c r="AL129" s="110"/>
      <c r="AM129" s="110"/>
      <c r="AN129" s="110"/>
      <c r="AO129" s="110"/>
      <c r="AP129" s="110"/>
      <c r="AQ129" s="110"/>
      <c r="AR129" s="110"/>
      <c r="AS129" s="110"/>
      <c r="AT129" s="110"/>
      <c r="AU129" s="110"/>
      <c r="AV129" s="110"/>
      <c r="AW129" s="110"/>
      <c r="AX129" s="110"/>
      <c r="AY129" s="110"/>
      <c r="AZ129" s="110"/>
      <c r="BA129" s="110"/>
      <c r="BB129" s="110"/>
      <c r="BC129" s="110"/>
      <c r="BD129" s="5">
        <v>1</v>
      </c>
    </row>
    <row r="130" spans="1:56" ht="21" customHeight="1" x14ac:dyDescent="0.25">
      <c r="A130" s="110">
        <v>1</v>
      </c>
      <c r="B130" s="615"/>
      <c r="C130" s="242"/>
      <c r="D130" s="311" t="s">
        <v>490</v>
      </c>
      <c r="E130" s="138"/>
      <c r="F130" s="312" t="s">
        <v>516</v>
      </c>
      <c r="G130" s="138"/>
      <c r="H130" s="266"/>
      <c r="I130" s="110"/>
      <c r="J130" s="110"/>
      <c r="K130" s="110"/>
      <c r="L130" s="110"/>
      <c r="M130" s="110"/>
      <c r="N130" s="110"/>
      <c r="O130" s="110"/>
      <c r="P130" s="110"/>
      <c r="Q130" s="110"/>
      <c r="R130" s="110"/>
      <c r="S130" s="110"/>
      <c r="T130" s="110"/>
      <c r="U130" s="110"/>
      <c r="V130" s="110"/>
      <c r="W130" s="110"/>
      <c r="X130" s="110"/>
      <c r="Y130" s="110"/>
      <c r="Z130" s="110"/>
      <c r="AA130" s="110"/>
      <c r="AB130" s="110"/>
      <c r="AC130" s="110"/>
      <c r="AD130" s="110"/>
      <c r="AE130" s="110"/>
      <c r="AF130" s="110"/>
      <c r="AG130" s="110"/>
      <c r="AH130" s="110"/>
      <c r="AI130" s="110"/>
      <c r="AJ130" s="110"/>
      <c r="AK130" s="110"/>
      <c r="AL130" s="110"/>
      <c r="AM130" s="110"/>
      <c r="AN130" s="110"/>
      <c r="AO130" s="110"/>
      <c r="AP130" s="110"/>
      <c r="AQ130" s="110"/>
      <c r="AR130" s="110"/>
      <c r="AS130" s="110"/>
      <c r="AT130" s="110"/>
      <c r="AU130" s="110"/>
      <c r="AV130" s="110"/>
      <c r="AW130" s="110"/>
      <c r="AX130" s="110"/>
      <c r="AY130" s="110"/>
      <c r="AZ130" s="110"/>
      <c r="BA130" s="110"/>
      <c r="BB130" s="110"/>
      <c r="BC130" s="110"/>
      <c r="BD130" s="5">
        <v>1</v>
      </c>
    </row>
    <row r="131" spans="1:56" ht="21" customHeight="1" x14ac:dyDescent="0.25">
      <c r="A131" s="110">
        <v>1</v>
      </c>
      <c r="B131" s="615"/>
      <c r="C131" s="313"/>
      <c r="D131" s="138"/>
      <c r="E131" s="314" t="s">
        <v>517</v>
      </c>
      <c r="F131" s="312"/>
      <c r="G131" s="313" t="s">
        <v>518</v>
      </c>
      <c r="H131" s="315" t="str">
        <f>ADDRESS(ROW(F113),COLUMN(F113),4)</f>
        <v>F113</v>
      </c>
      <c r="I131" s="110"/>
      <c r="J131" s="110"/>
      <c r="K131" s="110"/>
      <c r="L131" s="110"/>
      <c r="M131" s="110"/>
      <c r="N131" s="110"/>
      <c r="O131" s="110"/>
      <c r="P131" s="110"/>
      <c r="Q131" s="110"/>
      <c r="R131" s="110"/>
      <c r="S131" s="110"/>
      <c r="T131" s="110"/>
      <c r="U131" s="110"/>
      <c r="V131" s="110"/>
      <c r="W131" s="110"/>
      <c r="X131" s="110"/>
      <c r="Y131" s="110"/>
      <c r="Z131" s="110"/>
      <c r="AA131" s="110"/>
      <c r="AB131" s="110"/>
      <c r="AC131" s="110"/>
      <c r="AD131" s="110"/>
      <c r="AE131" s="110"/>
      <c r="AF131" s="110"/>
      <c r="AG131" s="110"/>
      <c r="AH131" s="110"/>
      <c r="AI131" s="110"/>
      <c r="AJ131" s="110"/>
      <c r="AK131" s="110"/>
      <c r="AL131" s="110"/>
      <c r="AM131" s="110"/>
      <c r="AN131" s="110"/>
      <c r="AO131" s="110"/>
      <c r="AP131" s="110"/>
      <c r="AQ131" s="110"/>
      <c r="AR131" s="110"/>
      <c r="AS131" s="110"/>
      <c r="AT131" s="110"/>
      <c r="AU131" s="110"/>
      <c r="AV131" s="110"/>
      <c r="AW131" s="110"/>
      <c r="AX131" s="110"/>
      <c r="AY131" s="110"/>
      <c r="AZ131" s="110"/>
      <c r="BA131" s="110"/>
      <c r="BB131" s="110"/>
      <c r="BC131" s="110"/>
      <c r="BD131" s="5">
        <v>1</v>
      </c>
    </row>
    <row r="132" spans="1:56" ht="21" customHeight="1" x14ac:dyDescent="0.25">
      <c r="A132" s="110">
        <v>1</v>
      </c>
      <c r="B132" s="615"/>
      <c r="C132" s="171" t="s">
        <v>519</v>
      </c>
      <c r="D132" s="316"/>
      <c r="E132" s="314"/>
      <c r="F132" s="171" t="s">
        <v>520</v>
      </c>
      <c r="G132" s="138"/>
      <c r="H132" s="266"/>
      <c r="I132" s="110"/>
      <c r="J132" s="110"/>
      <c r="K132" s="110"/>
      <c r="L132" s="110"/>
      <c r="M132" s="110"/>
      <c r="N132" s="110"/>
      <c r="O132" s="110"/>
      <c r="U132" s="110"/>
      <c r="V132" s="110"/>
      <c r="W132" s="110"/>
      <c r="X132" s="110"/>
      <c r="Y132" s="110"/>
      <c r="Z132" s="110"/>
      <c r="AA132" s="110"/>
      <c r="AB132" s="110"/>
      <c r="AC132" s="110"/>
      <c r="AD132" s="110"/>
      <c r="AE132" s="110"/>
      <c r="AF132" s="110"/>
      <c r="AG132" s="110"/>
      <c r="AH132" s="110"/>
      <c r="AI132" s="110"/>
      <c r="AJ132" s="110"/>
      <c r="AK132" s="110"/>
      <c r="AL132" s="110"/>
      <c r="AM132" s="110"/>
      <c r="AN132" s="110"/>
      <c r="AO132" s="110"/>
      <c r="AP132" s="110"/>
      <c r="AQ132" s="110"/>
      <c r="AR132" s="110"/>
      <c r="AS132" s="110"/>
      <c r="AT132" s="110"/>
      <c r="AU132" s="110"/>
      <c r="AV132" s="110"/>
      <c r="AW132" s="110"/>
      <c r="AX132" s="110"/>
      <c r="AY132" s="110"/>
      <c r="AZ132" s="110"/>
      <c r="BA132" s="110"/>
      <c r="BB132" s="110"/>
      <c r="BC132" s="110"/>
      <c r="BD132" s="5">
        <v>1</v>
      </c>
    </row>
    <row r="133" spans="1:56" ht="21" customHeight="1" x14ac:dyDescent="0.25">
      <c r="A133" s="110">
        <v>1</v>
      </c>
      <c r="B133" s="615"/>
      <c r="C133" s="174">
        <v>11</v>
      </c>
      <c r="D133" s="174">
        <v>11</v>
      </c>
      <c r="E133" s="174">
        <v>11</v>
      </c>
      <c r="F133" s="174">
        <v>11</v>
      </c>
      <c r="G133" s="174">
        <v>11</v>
      </c>
      <c r="H133" s="175">
        <v>11</v>
      </c>
      <c r="I133" s="176" t="s">
        <v>421</v>
      </c>
      <c r="J133" s="183"/>
      <c r="K133" s="183"/>
      <c r="L133" s="110"/>
      <c r="M133" s="110"/>
      <c r="N133" s="110"/>
      <c r="O133" s="110"/>
      <c r="P133" s="110"/>
      <c r="Q133" s="110"/>
      <c r="R133" s="110"/>
      <c r="S133" s="110"/>
      <c r="T133" s="110"/>
      <c r="U133" s="110"/>
      <c r="V133" s="110"/>
      <c r="W133" s="110"/>
      <c r="X133" s="110"/>
      <c r="Y133" s="110"/>
      <c r="Z133" s="110"/>
      <c r="AA133" s="110"/>
      <c r="AB133" s="110"/>
      <c r="AC133" s="110"/>
      <c r="AD133" s="110"/>
      <c r="AE133" s="110"/>
      <c r="AF133" s="110"/>
      <c r="AG133" s="110"/>
      <c r="AH133" s="110"/>
      <c r="AI133" s="110"/>
      <c r="AJ133" s="110"/>
      <c r="AK133" s="110"/>
      <c r="AL133" s="110"/>
      <c r="AM133" s="110"/>
      <c r="AN133" s="110"/>
      <c r="AO133" s="110"/>
      <c r="AP133" s="110"/>
      <c r="AQ133" s="110"/>
      <c r="AR133" s="110"/>
      <c r="AS133" s="110"/>
      <c r="AT133" s="110"/>
      <c r="AU133" s="110"/>
      <c r="AV133" s="110"/>
      <c r="AW133" s="110"/>
      <c r="AX133" s="110"/>
      <c r="AY133" s="110"/>
      <c r="AZ133" s="110"/>
      <c r="BA133" s="110"/>
      <c r="BB133" s="110"/>
      <c r="BC133" s="110"/>
      <c r="BD133" s="5">
        <v>1</v>
      </c>
    </row>
    <row r="134" spans="1:56" ht="21" customHeight="1" thickBot="1" x14ac:dyDescent="0.3">
      <c r="A134" s="110">
        <v>1</v>
      </c>
      <c r="B134" s="616"/>
      <c r="C134" s="181">
        <f ca="1">CELL("largeur",C134)</f>
        <v>13</v>
      </c>
      <c r="D134" s="181">
        <f t="shared" ref="D134:H134" ca="1" si="8">CELL("largeur",D134)</f>
        <v>21</v>
      </c>
      <c r="E134" s="181">
        <f t="shared" ca="1" si="8"/>
        <v>13</v>
      </c>
      <c r="F134" s="181">
        <f t="shared" ca="1" si="8"/>
        <v>13</v>
      </c>
      <c r="G134" s="181">
        <f t="shared" ca="1" si="8"/>
        <v>13</v>
      </c>
      <c r="H134" s="182">
        <f t="shared" ca="1" si="8"/>
        <v>13</v>
      </c>
      <c r="I134" s="176" t="s">
        <v>424</v>
      </c>
      <c r="J134" s="183"/>
      <c r="K134" s="110"/>
      <c r="L134" s="110"/>
      <c r="M134" s="110"/>
      <c r="N134" s="110"/>
      <c r="O134" s="110"/>
      <c r="P134" s="110"/>
      <c r="Q134" s="110"/>
      <c r="R134" s="110"/>
      <c r="S134" s="110"/>
      <c r="T134" s="110"/>
      <c r="U134" s="110"/>
      <c r="V134" s="110"/>
      <c r="W134" s="110"/>
      <c r="X134" s="110"/>
      <c r="Y134" s="110"/>
      <c r="Z134" s="110"/>
      <c r="AA134" s="110"/>
      <c r="AB134" s="110"/>
      <c r="AC134" s="110"/>
      <c r="AD134" s="110"/>
      <c r="AE134" s="110"/>
      <c r="AF134" s="110"/>
      <c r="AG134" s="110"/>
      <c r="AH134" s="110"/>
      <c r="AI134" s="110"/>
      <c r="AJ134" s="110"/>
      <c r="AK134" s="110"/>
      <c r="AL134" s="110"/>
      <c r="AM134" s="110"/>
      <c r="AN134" s="110"/>
      <c r="AO134" s="110"/>
      <c r="AP134" s="110"/>
      <c r="AQ134" s="110"/>
      <c r="AR134" s="110"/>
      <c r="AS134" s="110"/>
      <c r="AT134" s="110"/>
      <c r="AU134" s="110"/>
      <c r="AV134" s="110"/>
      <c r="AW134" s="110"/>
      <c r="AX134" s="110"/>
      <c r="AY134" s="110"/>
      <c r="AZ134" s="110"/>
      <c r="BA134" s="110"/>
      <c r="BB134" s="110"/>
      <c r="BC134" s="110"/>
      <c r="BD134" s="5">
        <v>1</v>
      </c>
    </row>
    <row r="135" spans="1:56" ht="21" customHeight="1" x14ac:dyDescent="0.25">
      <c r="A135" s="110"/>
      <c r="B135" s="110"/>
      <c r="C135" s="110"/>
      <c r="D135" s="110"/>
      <c r="E135" s="110"/>
      <c r="F135" s="110"/>
      <c r="G135" s="110"/>
      <c r="H135" s="110"/>
      <c r="I135" s="110"/>
      <c r="J135" s="110">
        <v>1</v>
      </c>
      <c r="K135" s="317" t="s">
        <v>481</v>
      </c>
      <c r="L135" s="110"/>
      <c r="M135" s="110"/>
      <c r="N135" s="110"/>
      <c r="O135" s="110"/>
      <c r="P135" s="110"/>
      <c r="Q135" s="110"/>
      <c r="R135" s="110"/>
      <c r="S135" s="110"/>
      <c r="T135" s="110"/>
      <c r="U135" s="110"/>
      <c r="V135" s="110"/>
      <c r="W135" s="110"/>
      <c r="X135" s="110"/>
      <c r="Y135" s="110"/>
      <c r="Z135" s="110"/>
      <c r="AA135" s="110"/>
      <c r="AB135" s="110"/>
      <c r="AC135" s="110"/>
      <c r="AD135" s="110"/>
      <c r="AE135" s="110"/>
      <c r="AF135" s="110"/>
      <c r="AG135" s="110"/>
      <c r="AH135" s="110"/>
      <c r="AI135" s="110"/>
      <c r="AJ135" s="110"/>
      <c r="AK135" s="110"/>
      <c r="AL135" s="110"/>
      <c r="AM135" s="110"/>
      <c r="AN135" s="110"/>
      <c r="AO135" s="110"/>
      <c r="AP135" s="110"/>
      <c r="AQ135" s="110"/>
      <c r="AR135" s="110"/>
      <c r="AS135" s="110"/>
      <c r="AT135" s="110"/>
      <c r="AU135" s="110"/>
      <c r="AV135" s="110"/>
      <c r="AW135" s="110"/>
      <c r="AX135" s="110"/>
      <c r="AY135" s="110"/>
      <c r="AZ135" s="110"/>
      <c r="BA135" s="110"/>
      <c r="BB135" s="110"/>
      <c r="BC135" s="110"/>
      <c r="BD135" s="5">
        <v>1</v>
      </c>
    </row>
    <row r="136" spans="1:56" ht="21" customHeight="1" thickBot="1" x14ac:dyDescent="0.3">
      <c r="A136" s="110"/>
      <c r="B136" s="131" t="s">
        <v>521</v>
      </c>
      <c r="C136" s="131"/>
      <c r="D136" s="110"/>
      <c r="E136" s="110"/>
      <c r="F136" s="110"/>
      <c r="G136" s="110"/>
      <c r="H136" s="110"/>
      <c r="I136" s="318" t="s">
        <v>522</v>
      </c>
      <c r="J136" s="110"/>
      <c r="K136" s="317" t="s">
        <v>484</v>
      </c>
      <c r="L136" s="110"/>
      <c r="M136" s="110"/>
      <c r="N136" s="110"/>
      <c r="O136" s="110"/>
      <c r="P136" s="110"/>
      <c r="Q136" s="110"/>
      <c r="R136" s="110"/>
      <c r="S136" s="110"/>
      <c r="T136" s="110"/>
      <c r="U136" s="110"/>
      <c r="V136" s="110"/>
      <c r="W136" s="110"/>
      <c r="X136" s="110"/>
      <c r="Y136" s="110"/>
      <c r="Z136" s="110"/>
      <c r="AA136" s="110"/>
      <c r="AB136" s="110"/>
      <c r="AC136" s="110"/>
      <c r="AD136" s="110"/>
      <c r="AE136" s="110"/>
      <c r="AF136" s="110"/>
      <c r="AG136" s="110"/>
      <c r="AH136" s="110"/>
      <c r="AI136" s="110"/>
      <c r="AJ136" s="110"/>
      <c r="AK136" s="110"/>
      <c r="AL136" s="110"/>
      <c r="AM136" s="110"/>
      <c r="AN136" s="110"/>
      <c r="AO136" s="110"/>
      <c r="AP136" s="110"/>
      <c r="AQ136" s="110"/>
      <c r="AR136" s="110"/>
      <c r="AS136" s="110"/>
      <c r="AT136" s="110"/>
      <c r="AU136" s="110"/>
      <c r="AV136" s="110"/>
      <c r="AW136" s="110"/>
      <c r="AX136" s="110"/>
      <c r="AY136" s="110"/>
      <c r="AZ136" s="110"/>
      <c r="BA136" s="110"/>
      <c r="BB136" s="110"/>
      <c r="BC136" s="110"/>
      <c r="BD136" s="5">
        <v>1</v>
      </c>
    </row>
    <row r="137" spans="1:56" ht="21" customHeight="1" x14ac:dyDescent="0.25">
      <c r="A137" s="110">
        <v>1</v>
      </c>
      <c r="B137" s="612" t="s">
        <v>384</v>
      </c>
      <c r="C137" s="621" t="s">
        <v>492</v>
      </c>
      <c r="D137" s="621"/>
      <c r="E137" s="621"/>
      <c r="F137" s="621"/>
      <c r="G137" s="319"/>
      <c r="H137" s="320" t="str">
        <f>E145</f>
        <v>❻ Foisonnement</v>
      </c>
      <c r="I137" s="321" t="s">
        <v>523</v>
      </c>
      <c r="J137" s="183"/>
      <c r="K137" s="183"/>
      <c r="L137" s="247" t="s">
        <v>403</v>
      </c>
      <c r="M137" s="110"/>
      <c r="N137" s="110"/>
      <c r="O137" s="110"/>
      <c r="P137" s="110"/>
      <c r="Q137" s="110"/>
      <c r="R137" s="110"/>
      <c r="S137" s="110"/>
      <c r="T137" s="110"/>
      <c r="U137" s="110"/>
      <c r="V137" s="110"/>
      <c r="W137" s="110"/>
      <c r="X137" s="110"/>
      <c r="Y137" s="110"/>
      <c r="Z137" s="110"/>
      <c r="AA137" s="110"/>
      <c r="AB137" s="110"/>
      <c r="AC137" s="110"/>
      <c r="AD137" s="110"/>
      <c r="AE137" s="110"/>
      <c r="AF137" s="110"/>
      <c r="AG137" s="110"/>
      <c r="AH137" s="110"/>
      <c r="AI137" s="110"/>
      <c r="AJ137" s="110"/>
      <c r="AK137" s="110"/>
      <c r="AL137" s="110"/>
      <c r="AM137" s="110"/>
      <c r="AN137" s="110"/>
      <c r="AO137" s="110"/>
      <c r="AP137" s="110"/>
      <c r="AQ137" s="110"/>
      <c r="AR137" s="110"/>
      <c r="AS137" s="110"/>
      <c r="AT137" s="110"/>
      <c r="AU137" s="110"/>
      <c r="AV137" s="110"/>
      <c r="AW137" s="110"/>
      <c r="AX137" s="110"/>
      <c r="AY137" s="110"/>
      <c r="AZ137" s="110"/>
      <c r="BA137" s="110"/>
      <c r="BB137" s="110"/>
      <c r="BC137" s="110"/>
      <c r="BD137" s="5">
        <v>1</v>
      </c>
    </row>
    <row r="138" spans="1:56" ht="21" customHeight="1" x14ac:dyDescent="0.25">
      <c r="A138" s="110"/>
      <c r="B138" s="613"/>
      <c r="C138" s="322"/>
      <c r="D138" s="322"/>
      <c r="E138" s="323"/>
      <c r="F138" s="324" t="s">
        <v>524</v>
      </c>
      <c r="G138" s="325" t="str">
        <f>IF(F144=D160,"CRU- Brut ou à cuire","CUIT - Net à servir")</f>
        <v>CUIT - Net à servir</v>
      </c>
      <c r="H138" s="326"/>
      <c r="I138" s="327" t="str">
        <f>HYPERLINK("#"&amp;ADDRESS(ROW(G138),COLUMN(G138),4),"◀"&amp;ADDRESS(ROW(G138),COLUMN(G138),4))</f>
        <v>◀G138</v>
      </c>
      <c r="J138" s="328" t="str">
        <f>G138</f>
        <v>CUIT - Net à servir</v>
      </c>
      <c r="K138" s="206" t="str">
        <f ca="1">_xlfn.FORMULATEXT(G138)</f>
        <v>=SI(F144=D160;"CRU- Brut ou à cuire";"CUIT - Net à servir")</v>
      </c>
      <c r="L138" s="110"/>
      <c r="M138" s="110"/>
      <c r="N138" s="110"/>
      <c r="O138" s="110"/>
      <c r="P138" s="110"/>
      <c r="Q138" s="110"/>
      <c r="R138" s="110"/>
      <c r="S138" s="110"/>
      <c r="T138" s="110"/>
      <c r="U138" s="110"/>
      <c r="V138" s="110"/>
      <c r="W138" s="110"/>
      <c r="X138" s="110"/>
      <c r="Y138" s="110"/>
      <c r="Z138" s="110"/>
      <c r="AA138" s="110"/>
      <c r="AB138" s="110"/>
      <c r="AC138" s="110"/>
      <c r="AD138" s="110"/>
      <c r="AE138" s="110"/>
      <c r="AF138" s="110"/>
      <c r="AG138" s="110"/>
      <c r="AH138" s="110"/>
      <c r="AI138" s="110"/>
      <c r="AJ138" s="110"/>
      <c r="AK138" s="110"/>
      <c r="AL138" s="110"/>
      <c r="AM138" s="110"/>
      <c r="AN138" s="110"/>
      <c r="AO138" s="110"/>
      <c r="AP138" s="110"/>
      <c r="AQ138" s="110"/>
      <c r="AR138" s="110"/>
      <c r="AS138" s="110"/>
      <c r="AT138" s="110"/>
      <c r="AU138" s="110"/>
      <c r="AV138" s="110"/>
      <c r="AW138" s="110"/>
      <c r="AX138" s="110"/>
      <c r="AY138" s="110"/>
      <c r="AZ138" s="110"/>
      <c r="BA138" s="110"/>
      <c r="BB138" s="110"/>
      <c r="BC138" s="110"/>
      <c r="BD138" s="5">
        <v>1</v>
      </c>
    </row>
    <row r="139" spans="1:56" ht="21" customHeight="1" x14ac:dyDescent="0.25">
      <c r="A139" s="110"/>
      <c r="B139" s="622">
        <v>3</v>
      </c>
      <c r="C139" s="624" t="str">
        <f>D141</f>
        <v>Semoule (poids cru)</v>
      </c>
      <c r="D139" s="624"/>
      <c r="E139" s="624"/>
      <c r="F139" s="624"/>
      <c r="G139" s="624"/>
      <c r="H139" s="625"/>
      <c r="I139" s="327" t="str">
        <f>HYPERLINK("#"&amp;ADDRESS(ROW(E140),COLUMN(E140),4),"◀"&amp;ADDRESS(ROW(E140),COLUMN(E140),4))</f>
        <v>◀E140</v>
      </c>
      <c r="J139" s="329">
        <f>E140</f>
        <v>5</v>
      </c>
      <c r="K139" s="206" t="str">
        <f ca="1">_xlfn.FORMULATEXT(E140)</f>
        <v>=ENT(E150/E144)</v>
      </c>
      <c r="L139" s="110"/>
      <c r="M139" s="110"/>
      <c r="N139" s="110"/>
      <c r="O139" s="110"/>
      <c r="P139" s="110"/>
      <c r="Q139" s="110"/>
      <c r="R139" s="110"/>
      <c r="S139" s="110"/>
      <c r="T139" s="110"/>
      <c r="U139" s="110"/>
      <c r="V139" s="110"/>
      <c r="W139" s="110"/>
      <c r="X139" s="110"/>
      <c r="Y139" s="110"/>
      <c r="Z139" s="110"/>
      <c r="AA139" s="110"/>
      <c r="AB139" s="110"/>
      <c r="AC139" s="110"/>
      <c r="AD139" s="110"/>
      <c r="AE139" s="110"/>
      <c r="AF139" s="110"/>
      <c r="AG139" s="110"/>
      <c r="AH139" s="110"/>
      <c r="AI139" s="110"/>
      <c r="AJ139" s="110"/>
      <c r="AK139" s="110"/>
      <c r="AL139" s="110"/>
      <c r="AM139" s="110"/>
      <c r="AN139" s="110"/>
      <c r="AO139" s="110"/>
      <c r="AP139" s="110"/>
      <c r="AQ139" s="110"/>
      <c r="AR139" s="110"/>
      <c r="AS139" s="110"/>
      <c r="AT139" s="110"/>
      <c r="AU139" s="110"/>
      <c r="AV139" s="110"/>
      <c r="AW139" s="110"/>
      <c r="AX139" s="110"/>
      <c r="AY139" s="110"/>
      <c r="AZ139" s="110"/>
      <c r="BA139" s="110"/>
      <c r="BB139" s="110"/>
      <c r="BC139" s="110"/>
      <c r="BD139" s="5">
        <v>1</v>
      </c>
    </row>
    <row r="140" spans="1:56" ht="21" customHeight="1" x14ac:dyDescent="0.25">
      <c r="A140" s="110"/>
      <c r="B140" s="622"/>
      <c r="C140" s="330"/>
      <c r="D140" s="331" t="s">
        <v>494</v>
      </c>
      <c r="E140" s="332">
        <f>INT(E150/E144)</f>
        <v>5</v>
      </c>
      <c r="F140" s="333">
        <f>IF(E140=0,0,IF(E151=0,0,E144))</f>
        <v>1</v>
      </c>
      <c r="G140" s="334" t="str">
        <f>IF(F140*E140=0,"1 de",IF(E150=0,0,IF(E144=0,0,IF(F140*E140=E150,"",IF(H140&gt;0,"Plus 1 de")))))</f>
        <v/>
      </c>
      <c r="H140" s="335" t="str">
        <f>IF(E144=0,0,IF(F140*E140=E150,"",MOD(E150,E144)))</f>
        <v/>
      </c>
      <c r="I140" s="327" t="str">
        <f>HYPERLINK("#"&amp;ADDRESS(ROW(F140),COLUMN(F140),4),"◀"&amp;ADDRESS(ROW(F140),COLUMN(F140),4))</f>
        <v>◀F140</v>
      </c>
      <c r="J140" s="336">
        <f>F140</f>
        <v>1</v>
      </c>
      <c r="K140" s="206" t="str">
        <f ca="1">_xlfn.FORMULATEXT(F140)</f>
        <v>=SI(E140=0;0;SI(E151=0;0;E144))</v>
      </c>
      <c r="L140" s="110"/>
      <c r="M140" s="110"/>
      <c r="N140" s="110"/>
      <c r="O140" s="110"/>
      <c r="P140" s="110"/>
      <c r="Q140" s="110"/>
      <c r="R140" s="110"/>
      <c r="S140" s="110"/>
      <c r="T140" s="110"/>
      <c r="U140" s="110"/>
      <c r="V140" s="110"/>
      <c r="W140" s="110"/>
      <c r="X140" s="110"/>
      <c r="Y140" s="110"/>
      <c r="Z140" s="110"/>
      <c r="AA140" s="110"/>
      <c r="AB140" s="110"/>
      <c r="AC140" s="110"/>
      <c r="AD140" s="110"/>
      <c r="AE140" s="110"/>
      <c r="AF140" s="110"/>
      <c r="AG140" s="110"/>
      <c r="AH140" s="110"/>
      <c r="AI140" s="110"/>
      <c r="AJ140" s="110"/>
      <c r="AK140" s="110"/>
      <c r="AL140" s="110"/>
      <c r="AM140" s="110"/>
      <c r="AN140" s="110"/>
      <c r="AO140" s="110"/>
      <c r="AP140" s="110"/>
      <c r="AQ140" s="110"/>
      <c r="AR140" s="110"/>
      <c r="AS140" s="110"/>
      <c r="AT140" s="110"/>
      <c r="AU140" s="110"/>
      <c r="AV140" s="110"/>
      <c r="AW140" s="110"/>
      <c r="AX140" s="110"/>
      <c r="AY140" s="110"/>
      <c r="AZ140" s="110"/>
      <c r="BA140" s="110"/>
      <c r="BB140" s="110"/>
      <c r="BC140" s="110"/>
      <c r="BD140" s="5">
        <v>1</v>
      </c>
    </row>
    <row r="141" spans="1:56" ht="21" customHeight="1" x14ac:dyDescent="0.25">
      <c r="A141" s="110"/>
      <c r="B141" s="622"/>
      <c r="C141" s="337" t="s">
        <v>525</v>
      </c>
      <c r="D141" s="338" t="s">
        <v>526</v>
      </c>
      <c r="E141" s="265"/>
      <c r="F141" s="138"/>
      <c r="G141" s="138"/>
      <c r="H141" s="266"/>
      <c r="I141" s="327" t="str">
        <f>HYPERLINK("#"&amp;ADDRESS(ROW(G140),COLUMN(G140),4),"◀"&amp;ADDRESS(ROW(G140),COLUMN(G140),4))</f>
        <v>◀G140</v>
      </c>
      <c r="J141" s="339" t="str">
        <f>G140</f>
        <v/>
      </c>
      <c r="K141" s="206" t="str">
        <f ca="1">_xlfn.FORMULATEXT(G140)</f>
        <v>=SI(F140*E140=0;"1 de";SI(E150=0;0;SI(E144=0;0;SI(F140*E140=E150;"";SI(H140&gt;0;"Plus 1 de")))))</v>
      </c>
      <c r="L141" s="110"/>
      <c r="M141" s="110"/>
      <c r="N141" s="110"/>
      <c r="O141" s="110"/>
      <c r="P141" s="110"/>
      <c r="Q141" s="110"/>
      <c r="R141" s="110"/>
      <c r="S141" s="110"/>
      <c r="T141" s="110"/>
      <c r="U141" s="110"/>
      <c r="V141" s="110"/>
      <c r="W141" s="110"/>
      <c r="X141" s="110"/>
      <c r="Y141" s="110"/>
      <c r="Z141" s="110"/>
      <c r="AA141" s="110"/>
      <c r="AB141" s="110"/>
      <c r="AC141" s="110"/>
      <c r="AD141" s="110"/>
      <c r="AE141" s="110"/>
      <c r="AF141" s="110"/>
      <c r="AG141" s="110"/>
      <c r="AH141" s="110"/>
      <c r="AI141" s="110"/>
      <c r="AJ141" s="110"/>
      <c r="AK141" s="110"/>
      <c r="AL141" s="110"/>
      <c r="AM141" s="110"/>
      <c r="AN141" s="110"/>
      <c r="AO141" s="110"/>
      <c r="AP141" s="110"/>
      <c r="AQ141" s="110"/>
      <c r="AR141" s="110"/>
      <c r="AS141" s="110"/>
      <c r="AT141" s="110"/>
      <c r="AU141" s="110"/>
      <c r="AV141" s="110"/>
      <c r="AW141" s="110"/>
      <c r="AX141" s="110"/>
      <c r="AY141" s="110"/>
      <c r="AZ141" s="110"/>
      <c r="BA141" s="110"/>
      <c r="BB141" s="110"/>
      <c r="BC141" s="110"/>
      <c r="BD141" s="5">
        <v>1</v>
      </c>
    </row>
    <row r="142" spans="1:56" ht="21" customHeight="1" x14ac:dyDescent="0.25">
      <c r="A142" s="110"/>
      <c r="B142" s="622"/>
      <c r="C142" s="138"/>
      <c r="D142" s="138"/>
      <c r="E142" s="268" t="s">
        <v>497</v>
      </c>
      <c r="F142" s="617" t="s">
        <v>498</v>
      </c>
      <c r="G142" s="617"/>
      <c r="H142" s="618"/>
      <c r="I142" s="327" t="str">
        <f>HYPERLINK("#"&amp;ADDRESS(ROW(H140),COLUMN(H140),4),"◀"&amp;ADDRESS(ROW(H140),COLUMN(H140),4))</f>
        <v>◀H140</v>
      </c>
      <c r="J142" s="340" t="str">
        <f>H140</f>
        <v/>
      </c>
      <c r="K142" s="206" t="str">
        <f ca="1">_xlfn.FORMULATEXT(H140)</f>
        <v>=SI(E144=0;0;SI(F140*E140=E150;"";MOD(E150;E144)))</v>
      </c>
      <c r="L142" s="110"/>
      <c r="M142" s="110"/>
      <c r="N142" s="110"/>
      <c r="O142" s="110"/>
      <c r="P142" s="110"/>
      <c r="Q142" s="110"/>
      <c r="R142" s="110"/>
      <c r="S142" s="110"/>
      <c r="T142" s="110"/>
      <c r="U142" s="110"/>
      <c r="V142" s="110"/>
      <c r="W142" s="110"/>
      <c r="X142" s="110"/>
      <c r="Y142" s="110"/>
      <c r="Z142" s="110"/>
      <c r="AA142" s="110"/>
      <c r="AB142" s="110"/>
      <c r="AC142" s="110"/>
      <c r="AD142" s="110"/>
      <c r="AE142" s="110"/>
      <c r="AF142" s="110"/>
      <c r="AG142" s="110"/>
      <c r="AH142" s="110"/>
      <c r="AI142" s="110"/>
      <c r="AJ142" s="110"/>
      <c r="AK142" s="110"/>
      <c r="AL142" s="110"/>
      <c r="AM142" s="110"/>
      <c r="AN142" s="110"/>
      <c r="AO142" s="110"/>
      <c r="AP142" s="110"/>
      <c r="AQ142" s="110"/>
      <c r="AR142" s="110"/>
      <c r="AS142" s="110"/>
      <c r="AT142" s="110"/>
      <c r="AU142" s="110"/>
      <c r="AV142" s="110"/>
      <c r="AW142" s="110"/>
      <c r="AX142" s="110"/>
      <c r="AY142" s="110"/>
      <c r="AZ142" s="110"/>
      <c r="BA142" s="110"/>
      <c r="BB142" s="110"/>
      <c r="BC142" s="110"/>
      <c r="BD142" s="5">
        <v>1</v>
      </c>
    </row>
    <row r="143" spans="1:56" ht="21" customHeight="1" x14ac:dyDescent="0.25">
      <c r="A143" s="110"/>
      <c r="B143" s="622"/>
      <c r="C143" s="138"/>
      <c r="D143" s="270"/>
      <c r="E143" s="271"/>
      <c r="F143" s="272" t="s">
        <v>499</v>
      </c>
      <c r="G143" s="270"/>
      <c r="H143" s="266"/>
      <c r="I143" s="327"/>
      <c r="J143" s="341"/>
      <c r="K143" s="138"/>
      <c r="L143" s="110"/>
      <c r="M143" s="110"/>
      <c r="N143" s="110"/>
      <c r="O143" s="110"/>
      <c r="P143" s="110"/>
      <c r="Q143" s="110"/>
      <c r="R143" s="110"/>
      <c r="S143" s="110"/>
      <c r="T143" s="110"/>
      <c r="U143" s="110"/>
      <c r="V143" s="110"/>
      <c r="W143" s="110"/>
      <c r="X143" s="110"/>
      <c r="Y143" s="110"/>
      <c r="Z143" s="110"/>
      <c r="AA143" s="110"/>
      <c r="AB143" s="110"/>
      <c r="AC143" s="110"/>
      <c r="AD143" s="110"/>
      <c r="AE143" s="110"/>
      <c r="AF143" s="110"/>
      <c r="AG143" s="110"/>
      <c r="AH143" s="110"/>
      <c r="AI143" s="110"/>
      <c r="AJ143" s="110"/>
      <c r="AK143" s="110"/>
      <c r="AL143" s="110"/>
      <c r="AM143" s="110"/>
      <c r="AN143" s="110"/>
      <c r="AO143" s="110"/>
      <c r="AP143" s="110"/>
      <c r="AQ143" s="110"/>
      <c r="AR143" s="110"/>
      <c r="AS143" s="110"/>
      <c r="AT143" s="110"/>
      <c r="AU143" s="110"/>
      <c r="AV143" s="110"/>
      <c r="AW143" s="110"/>
      <c r="AX143" s="110"/>
      <c r="AY143" s="110"/>
      <c r="AZ143" s="110"/>
      <c r="BA143" s="110"/>
      <c r="BB143" s="110"/>
      <c r="BC143" s="110"/>
      <c r="BD143" s="5">
        <v>1</v>
      </c>
    </row>
    <row r="144" spans="1:56" ht="21" customHeight="1" x14ac:dyDescent="0.25">
      <c r="A144" s="110"/>
      <c r="B144" s="622"/>
      <c r="C144" s="274"/>
      <c r="D144" s="275" t="s">
        <v>500</v>
      </c>
      <c r="E144" s="342">
        <v>1</v>
      </c>
      <c r="F144" s="311" t="s">
        <v>490</v>
      </c>
      <c r="G144" s="278">
        <f>IF(F144=D160,E144*F145,IF(F144=D161,E144/F145))</f>
        <v>0.5</v>
      </c>
      <c r="H144" s="279" t="str">
        <f>H147</f>
        <v>❹ Kg cru</v>
      </c>
      <c r="I144" s="343" t="str">
        <f>HYPERLINK("#"&amp;ADDRESS(ROW(G146),COLUMN(G146),4),"◀"&amp;ADDRESS(ROW(G146),COLUMN(G146),4))</f>
        <v>◀G146</v>
      </c>
      <c r="J144" s="241">
        <f>G144</f>
        <v>0.5</v>
      </c>
      <c r="K144" s="206" t="str">
        <f ca="1">_xlfn.FORMULATEXT(G144)</f>
        <v>=SI(F144=D160;E144*F145;SI(F144=D161;E144/F145))</v>
      </c>
      <c r="L144" s="110"/>
      <c r="M144" s="110"/>
      <c r="N144" s="110"/>
      <c r="O144" s="110"/>
      <c r="P144" s="110"/>
      <c r="Q144" s="110"/>
      <c r="R144" s="110"/>
      <c r="S144" s="110"/>
      <c r="T144" s="110"/>
      <c r="U144" s="110"/>
      <c r="V144" s="110"/>
      <c r="W144" s="110"/>
      <c r="X144" s="110"/>
      <c r="Y144" s="110"/>
      <c r="Z144" s="110"/>
      <c r="AA144" s="110"/>
      <c r="AB144" s="110"/>
      <c r="AC144" s="110"/>
      <c r="AD144" s="110"/>
      <c r="AE144" s="110"/>
      <c r="AF144" s="110"/>
      <c r="AG144" s="110"/>
      <c r="AH144" s="110"/>
      <c r="AI144" s="110"/>
      <c r="AJ144" s="110"/>
      <c r="AK144" s="110"/>
      <c r="AL144" s="110"/>
      <c r="AM144" s="110"/>
      <c r="AN144" s="110"/>
      <c r="AO144" s="110"/>
      <c r="AP144" s="110"/>
      <c r="AQ144" s="110"/>
      <c r="AR144" s="110"/>
      <c r="AS144" s="110"/>
      <c r="AT144" s="110"/>
      <c r="AU144" s="110"/>
      <c r="AV144" s="110"/>
      <c r="AW144" s="110"/>
      <c r="AX144" s="110"/>
      <c r="AY144" s="110"/>
      <c r="AZ144" s="110"/>
      <c r="BA144" s="110"/>
      <c r="BB144" s="110"/>
      <c r="BC144" s="110"/>
      <c r="BD144" s="5">
        <v>1</v>
      </c>
    </row>
    <row r="145" spans="1:56" ht="21" customHeight="1" x14ac:dyDescent="0.25">
      <c r="A145" s="110"/>
      <c r="B145" s="622"/>
      <c r="C145" s="138"/>
      <c r="D145" s="183"/>
      <c r="E145" s="344" t="s">
        <v>514</v>
      </c>
      <c r="F145" s="345">
        <v>2</v>
      </c>
      <c r="G145" s="346" t="str">
        <f>IF(F144=D160,"cru X par","cuit / par")</f>
        <v>cuit / par</v>
      </c>
      <c r="H145" s="347">
        <f>F145</f>
        <v>2</v>
      </c>
      <c r="I145" s="327" t="str">
        <f>HYPERLINK("#"&amp;ADDRESS(ROW(G145),COLUMN(G145),4),"◀"&amp;ADDRESS(ROW(G145),COLUMN(G145),4))</f>
        <v>◀G145</v>
      </c>
      <c r="J145" s="348" t="str">
        <f>G145</f>
        <v>cuit / par</v>
      </c>
      <c r="K145" s="206" t="str">
        <f ca="1">_xlfn.FORMULATEXT(G145)</f>
        <v>=SI(F144=D160;"cru X par";"cuit / par")</v>
      </c>
      <c r="L145" s="110"/>
      <c r="M145" s="110"/>
      <c r="N145" s="110"/>
      <c r="O145" s="110"/>
      <c r="P145" s="110"/>
      <c r="Q145" s="110"/>
      <c r="R145" s="110"/>
      <c r="S145" s="110"/>
      <c r="T145" s="110"/>
      <c r="U145" s="110"/>
      <c r="V145" s="110"/>
      <c r="W145" s="110"/>
      <c r="X145" s="110"/>
      <c r="Y145" s="110"/>
      <c r="Z145" s="110"/>
      <c r="AA145" s="110"/>
      <c r="AB145" s="110"/>
      <c r="AC145" s="110"/>
      <c r="AD145" s="110"/>
      <c r="AE145" s="110"/>
      <c r="AF145" s="110"/>
      <c r="AG145" s="110"/>
      <c r="AH145" s="110"/>
      <c r="AI145" s="110"/>
      <c r="AJ145" s="110"/>
      <c r="AK145" s="110"/>
      <c r="AL145" s="110"/>
      <c r="AM145" s="110"/>
      <c r="AN145" s="110"/>
      <c r="AO145" s="110"/>
      <c r="AP145" s="110"/>
      <c r="AQ145" s="110"/>
      <c r="AR145" s="110"/>
      <c r="AS145" s="110"/>
      <c r="AT145" s="110"/>
      <c r="AU145" s="110"/>
      <c r="AV145" s="110"/>
      <c r="AW145" s="110"/>
      <c r="AX145" s="110"/>
      <c r="AY145" s="110"/>
      <c r="AZ145" s="110"/>
      <c r="BA145" s="110"/>
      <c r="BB145" s="110"/>
      <c r="BC145" s="110"/>
      <c r="BD145" s="5">
        <v>1</v>
      </c>
    </row>
    <row r="146" spans="1:56" ht="21" customHeight="1" x14ac:dyDescent="0.25">
      <c r="A146" s="110"/>
      <c r="B146" s="622"/>
      <c r="C146" s="138"/>
      <c r="D146" s="138"/>
      <c r="E146" s="138"/>
      <c r="F146" s="138"/>
      <c r="G146" s="138"/>
      <c r="H146" s="266"/>
      <c r="I146" s="327"/>
      <c r="J146" s="341"/>
      <c r="K146" s="138"/>
      <c r="L146" s="110"/>
      <c r="M146" s="110"/>
      <c r="N146" s="110"/>
      <c r="O146" s="110"/>
      <c r="P146" s="110"/>
      <c r="Q146" s="110"/>
      <c r="R146" s="110"/>
      <c r="S146" s="110"/>
      <c r="T146" s="110"/>
      <c r="U146" s="110"/>
      <c r="V146" s="110"/>
      <c r="W146" s="110"/>
      <c r="X146" s="110"/>
      <c r="Y146" s="110"/>
      <c r="Z146" s="110"/>
      <c r="AA146" s="110"/>
      <c r="AB146" s="110"/>
      <c r="AC146" s="110"/>
      <c r="AD146" s="110"/>
      <c r="AE146" s="110"/>
      <c r="AF146" s="110"/>
      <c r="AG146" s="110"/>
      <c r="AH146" s="110"/>
      <c r="AI146" s="110"/>
      <c r="AJ146" s="110"/>
      <c r="AK146" s="110"/>
      <c r="AL146" s="110"/>
      <c r="AM146" s="110"/>
      <c r="AN146" s="110"/>
      <c r="AO146" s="110"/>
      <c r="AP146" s="110"/>
      <c r="AQ146" s="110"/>
      <c r="AR146" s="110"/>
      <c r="AS146" s="110"/>
      <c r="AT146" s="110"/>
      <c r="AU146" s="110"/>
      <c r="AV146" s="110"/>
      <c r="AW146" s="110"/>
      <c r="AX146" s="110"/>
      <c r="AY146" s="110"/>
      <c r="AZ146" s="110"/>
      <c r="BA146" s="110"/>
      <c r="BB146" s="110"/>
      <c r="BC146" s="110"/>
      <c r="BD146" s="5">
        <v>1</v>
      </c>
    </row>
    <row r="147" spans="1:56" ht="21" customHeight="1" x14ac:dyDescent="0.25">
      <c r="A147" s="110"/>
      <c r="B147" s="622"/>
      <c r="C147" s="138"/>
      <c r="D147" s="283" t="s">
        <v>501</v>
      </c>
      <c r="E147" s="349">
        <v>0.05</v>
      </c>
      <c r="F147" s="285" t="str">
        <f>F144</f>
        <v>❺ Kg cuit</v>
      </c>
      <c r="G147" s="278">
        <f>IF(F144=D160,E147*F145,IF(F144=D161,E147/F145))</f>
        <v>2.5000000000000001E-2</v>
      </c>
      <c r="H147" s="286" t="str">
        <f>IF(F147=D160,D161,D160)</f>
        <v>❹ Kg cru</v>
      </c>
      <c r="I147" s="327" t="str">
        <f>HYPERLINK("#"&amp;ADDRESS(ROW(G147),COLUMN(G147),4),"◀"&amp;ADDRESS(ROW(G147),COLUMN(G147),4))</f>
        <v>◀G147</v>
      </c>
      <c r="J147" s="241">
        <f>G147</f>
        <v>2.5000000000000001E-2</v>
      </c>
      <c r="K147" s="350" t="str">
        <f ca="1">_xlfn.FORMULATEXT(G147)</f>
        <v>=SI(F144=D160;E147*F145;SI(F144=D161;E147/F145))</v>
      </c>
      <c r="L147" s="110"/>
      <c r="M147" s="110"/>
      <c r="N147" s="110"/>
      <c r="O147" s="110"/>
      <c r="P147" s="110"/>
      <c r="Q147" s="110"/>
      <c r="R147" s="110"/>
      <c r="S147" s="110"/>
      <c r="T147" s="110"/>
      <c r="U147" s="110"/>
      <c r="V147" s="110"/>
      <c r="W147" s="110"/>
      <c r="X147" s="110"/>
      <c r="Y147" s="110"/>
      <c r="Z147" s="110"/>
      <c r="AA147" s="110"/>
      <c r="AB147" s="110"/>
      <c r="AC147" s="110"/>
      <c r="AD147" s="110"/>
      <c r="AE147" s="110"/>
      <c r="AF147" s="110"/>
      <c r="AG147" s="110"/>
      <c r="AH147" s="110"/>
      <c r="AI147" s="110"/>
      <c r="AJ147" s="110"/>
      <c r="AK147" s="110"/>
      <c r="AL147" s="110"/>
      <c r="AM147" s="110"/>
      <c r="AN147" s="110"/>
      <c r="AO147" s="110"/>
      <c r="AP147" s="110"/>
      <c r="AQ147" s="110"/>
      <c r="AR147" s="110"/>
      <c r="AS147" s="110"/>
      <c r="AT147" s="110"/>
      <c r="AU147" s="110"/>
      <c r="AV147" s="110"/>
      <c r="AW147" s="110"/>
      <c r="AX147" s="110"/>
      <c r="AY147" s="110"/>
      <c r="AZ147" s="110"/>
      <c r="BA147" s="110"/>
      <c r="BB147" s="110"/>
      <c r="BC147" s="110"/>
      <c r="BD147" s="5">
        <v>1</v>
      </c>
    </row>
    <row r="148" spans="1:56" ht="21" customHeight="1" x14ac:dyDescent="0.25">
      <c r="A148" s="110"/>
      <c r="B148" s="622"/>
      <c r="C148" s="138"/>
      <c r="D148" s="287" t="s">
        <v>502</v>
      </c>
      <c r="E148" s="351">
        <v>100</v>
      </c>
      <c r="F148" s="352" t="s">
        <v>503</v>
      </c>
      <c r="G148" s="138"/>
      <c r="H148" s="290"/>
      <c r="I148" s="327" t="str">
        <f>HYPERLINK("#"&amp;ADDRESS(ROW(H147),COLUMN(H147),4),"◀"&amp;ADDRESS(ROW(H147),COLUMN(H147),4))</f>
        <v>◀H147</v>
      </c>
      <c r="J148" s="353" t="str">
        <f>H147</f>
        <v>❹ Kg cru</v>
      </c>
      <c r="K148" s="206" t="str">
        <f ca="1">_xlfn.FORMULATEXT(H147)</f>
        <v>=SI(F147=D160;D161;D160)</v>
      </c>
      <c r="L148" s="110"/>
      <c r="M148" s="110"/>
      <c r="N148" s="110"/>
      <c r="O148" s="110"/>
      <c r="P148" s="110"/>
      <c r="Q148" s="110"/>
      <c r="R148" s="110"/>
      <c r="S148" s="110"/>
      <c r="T148" s="110"/>
      <c r="U148" s="110"/>
      <c r="V148" s="110"/>
      <c r="W148" s="110"/>
      <c r="X148" s="110"/>
      <c r="Y148" s="110"/>
      <c r="Z148" s="110"/>
      <c r="AA148" s="110"/>
      <c r="AB148" s="110"/>
      <c r="AC148" s="110"/>
      <c r="AD148" s="110"/>
      <c r="AE148" s="110"/>
      <c r="AF148" s="110"/>
      <c r="AG148" s="110"/>
      <c r="AH148" s="110"/>
      <c r="AI148" s="110"/>
      <c r="AJ148" s="110"/>
      <c r="AK148" s="110"/>
      <c r="AL148" s="110"/>
      <c r="AM148" s="110"/>
      <c r="AN148" s="110"/>
      <c r="AO148" s="110"/>
      <c r="AP148" s="110"/>
      <c r="AQ148" s="110"/>
      <c r="AR148" s="110"/>
      <c r="AS148" s="110"/>
      <c r="AT148" s="110"/>
      <c r="AU148" s="110"/>
      <c r="AV148" s="110"/>
      <c r="AW148" s="110"/>
      <c r="AX148" s="110"/>
      <c r="AY148" s="110"/>
      <c r="AZ148" s="110"/>
      <c r="BA148" s="110"/>
      <c r="BB148" s="110"/>
      <c r="BC148" s="110"/>
      <c r="BD148" s="5">
        <v>1</v>
      </c>
    </row>
    <row r="149" spans="1:56" ht="21" customHeight="1" x14ac:dyDescent="0.25">
      <c r="A149" s="110"/>
      <c r="B149" s="622"/>
      <c r="C149" s="138"/>
      <c r="D149" s="138"/>
      <c r="E149" s="138"/>
      <c r="F149" s="138"/>
      <c r="G149" s="138"/>
      <c r="H149" s="266"/>
      <c r="I149" s="327"/>
      <c r="J149" s="341"/>
      <c r="K149" s="138"/>
      <c r="L149" s="110"/>
      <c r="M149" s="110"/>
      <c r="N149" s="110"/>
      <c r="O149" s="110"/>
      <c r="P149" s="110"/>
      <c r="Q149" s="110"/>
      <c r="R149" s="110"/>
      <c r="S149" s="110"/>
      <c r="T149" s="110"/>
      <c r="U149" s="110"/>
      <c r="V149" s="110"/>
      <c r="W149" s="110"/>
      <c r="X149" s="110"/>
      <c r="Y149" s="110"/>
      <c r="Z149" s="110"/>
      <c r="AA149" s="110"/>
      <c r="AB149" s="110"/>
      <c r="AC149" s="110"/>
      <c r="AD149" s="110"/>
      <c r="AE149" s="110"/>
      <c r="AF149" s="110"/>
      <c r="AG149" s="110"/>
      <c r="AH149" s="110"/>
      <c r="AI149" s="110"/>
      <c r="AJ149" s="110"/>
      <c r="AK149" s="110"/>
      <c r="AL149" s="110"/>
      <c r="AM149" s="110"/>
      <c r="AN149" s="110"/>
      <c r="AO149" s="110"/>
      <c r="AP149" s="110"/>
      <c r="AQ149" s="110"/>
      <c r="AR149" s="110"/>
      <c r="AS149" s="110"/>
      <c r="AT149" s="110"/>
      <c r="AU149" s="110"/>
      <c r="AV149" s="110"/>
      <c r="AW149" s="110"/>
      <c r="AX149" s="110"/>
      <c r="AY149" s="110"/>
      <c r="AZ149" s="110"/>
      <c r="BA149" s="110"/>
      <c r="BB149" s="110"/>
      <c r="BC149" s="110"/>
      <c r="BD149" s="5">
        <v>1</v>
      </c>
    </row>
    <row r="150" spans="1:56" ht="21" customHeight="1" x14ac:dyDescent="0.25">
      <c r="A150" s="110"/>
      <c r="B150" s="622"/>
      <c r="C150" s="138"/>
      <c r="D150" s="291" t="s">
        <v>504</v>
      </c>
      <c r="E150" s="292">
        <f>IF(E144=0,0,E147*E148)</f>
        <v>5</v>
      </c>
      <c r="F150" s="293" t="str">
        <f>F144</f>
        <v>❺ Kg cuit</v>
      </c>
      <c r="G150" s="294">
        <f>IF(E144=0,0,G147*E148)</f>
        <v>2.5</v>
      </c>
      <c r="H150" s="295" t="str">
        <f>H147</f>
        <v>❹ Kg cru</v>
      </c>
      <c r="I150" s="327" t="str">
        <f>HYPERLINK("#"&amp;ADDRESS(ROW(E150),COLUMN(E150),4),"◀"&amp;ADDRESS(ROW(E150),COLUMN(E150),4))</f>
        <v>◀E150</v>
      </c>
      <c r="J150" s="292">
        <f>E150</f>
        <v>5</v>
      </c>
      <c r="K150" s="206" t="str">
        <f ca="1">_xlfn.FORMULATEXT(E150)</f>
        <v>=SI(E144=0;0;E147*E148)</v>
      </c>
      <c r="L150" s="110"/>
      <c r="M150" s="354" t="str">
        <f>ADDRESS(ROW(G150),COLUMN(G150),4)</f>
        <v>G150</v>
      </c>
      <c r="N150" s="206" t="str">
        <f ca="1">_xlfn.FORMULATEXT(G150)</f>
        <v>=SI(E144=0;0;G147*E148)</v>
      </c>
      <c r="O150" s="110"/>
      <c r="P150" s="110"/>
      <c r="Q150" s="110"/>
      <c r="R150" s="110"/>
      <c r="S150" s="110"/>
      <c r="T150" s="110"/>
      <c r="U150" s="110"/>
      <c r="V150" s="110"/>
      <c r="W150" s="110"/>
      <c r="X150" s="110"/>
      <c r="Y150" s="110"/>
      <c r="Z150" s="110"/>
      <c r="AA150" s="110"/>
      <c r="AB150" s="110"/>
      <c r="AC150" s="110"/>
      <c r="AD150" s="110"/>
      <c r="AE150" s="110"/>
      <c r="AF150" s="110"/>
      <c r="AG150" s="110"/>
      <c r="AH150" s="110"/>
      <c r="AI150" s="110"/>
      <c r="AJ150" s="110"/>
      <c r="AK150" s="110"/>
      <c r="AL150" s="110"/>
      <c r="AM150" s="110"/>
      <c r="AN150" s="110"/>
      <c r="AO150" s="110"/>
      <c r="AP150" s="110"/>
      <c r="AQ150" s="110"/>
      <c r="AR150" s="110"/>
      <c r="AS150" s="110"/>
      <c r="AT150" s="110"/>
      <c r="AU150" s="110"/>
      <c r="AV150" s="110"/>
      <c r="AW150" s="110"/>
      <c r="AX150" s="110"/>
      <c r="AY150" s="110"/>
      <c r="AZ150" s="110"/>
      <c r="BA150" s="110"/>
      <c r="BB150" s="110"/>
      <c r="BC150" s="110"/>
      <c r="BD150" s="5">
        <v>1</v>
      </c>
    </row>
    <row r="151" spans="1:56" ht="21" customHeight="1" x14ac:dyDescent="0.25">
      <c r="A151" s="110"/>
      <c r="B151" s="622"/>
      <c r="C151" s="138"/>
      <c r="D151" s="296" t="s">
        <v>505</v>
      </c>
      <c r="E151" s="297">
        <f>IF(E144=0,0,IF(MOD(E150,E144)&gt;MOD(E150,E144)/2,INT(E150/E144)+1,INT(E150/E144)))</f>
        <v>5</v>
      </c>
      <c r="F151" s="300" t="s">
        <v>506</v>
      </c>
      <c r="G151" s="299">
        <f>IF(ISBLANK(E147),0,E144/E147)</f>
        <v>20</v>
      </c>
      <c r="H151" s="266"/>
      <c r="I151" s="327" t="str">
        <f>HYPERLINK("#"&amp;ADDRESS(ROW(E151),COLUMN(E151),4),"◀"&amp;ADDRESS(ROW(E151),COLUMN(E151),4))</f>
        <v>◀E151</v>
      </c>
      <c r="J151" s="297">
        <f>E151</f>
        <v>5</v>
      </c>
      <c r="K151" s="206" t="str">
        <f ca="1">_xlfn.FORMULATEXT(E151)</f>
        <v>=SI(E144=0;0;SI(MOD(E150;E144)&gt;MOD(E150;E144)/2;ENT(E150/E144)+1;ENT(E150/E144)))</v>
      </c>
      <c r="L151" s="110"/>
      <c r="M151" s="110"/>
      <c r="N151" s="110"/>
      <c r="O151" s="110"/>
      <c r="P151" s="110"/>
      <c r="Q151" s="137"/>
      <c r="R151" s="137"/>
      <c r="S151" s="137"/>
      <c r="T151" s="137"/>
      <c r="U151" s="110"/>
      <c r="V151" s="110"/>
      <c r="W151" s="110"/>
      <c r="X151" s="110"/>
      <c r="Y151" s="110"/>
      <c r="Z151" s="110"/>
      <c r="AA151" s="110"/>
      <c r="AB151" s="110"/>
      <c r="AC151" s="110"/>
      <c r="AD151" s="110"/>
      <c r="AE151" s="110"/>
      <c r="AF151" s="110"/>
      <c r="AG151" s="110"/>
      <c r="AH151" s="110"/>
      <c r="AI151" s="110"/>
      <c r="AJ151" s="110"/>
      <c r="AK151" s="110"/>
      <c r="AL151" s="110"/>
      <c r="AM151" s="110"/>
      <c r="AN151" s="110"/>
      <c r="AO151" s="110"/>
      <c r="AP151" s="110"/>
      <c r="AQ151" s="110"/>
      <c r="AR151" s="110"/>
      <c r="AS151" s="110"/>
      <c r="AT151" s="110"/>
      <c r="AU151" s="110"/>
      <c r="AV151" s="110"/>
      <c r="AW151" s="110"/>
      <c r="AX151" s="110"/>
      <c r="AY151" s="110"/>
      <c r="AZ151" s="110"/>
      <c r="BA151" s="110"/>
      <c r="BB151" s="110"/>
      <c r="BC151" s="110"/>
      <c r="BD151" s="5">
        <v>1</v>
      </c>
    </row>
    <row r="152" spans="1:56" ht="21" customHeight="1" x14ac:dyDescent="0.25">
      <c r="A152" s="110"/>
      <c r="B152" s="622"/>
      <c r="C152" s="138"/>
      <c r="D152" s="296"/>
      <c r="E152" s="297"/>
      <c r="F152" s="300"/>
      <c r="G152" s="299"/>
      <c r="H152" s="266"/>
      <c r="I152" s="327" t="str">
        <f>HYPERLINK("#"&amp;ADDRESS(ROW(G151),COLUMN(G151),4),"◀"&amp;ADDRESS(ROW(G151),COLUMN(G151),4))</f>
        <v>◀G151</v>
      </c>
      <c r="J152" s="299">
        <f>G151</f>
        <v>20</v>
      </c>
      <c r="K152" s="206" t="str">
        <f ca="1">_xlfn.FORMULATEXT(G151)</f>
        <v>=SI(ESTVIDE(E147);0;E144/E147)</v>
      </c>
      <c r="L152" s="110"/>
      <c r="M152" s="110"/>
      <c r="N152" s="110"/>
      <c r="O152" s="110"/>
      <c r="P152" s="110"/>
      <c r="Q152" s="137"/>
      <c r="R152" s="137"/>
      <c r="S152" s="137"/>
      <c r="T152" s="137"/>
      <c r="U152" s="110"/>
      <c r="V152" s="110"/>
      <c r="W152" s="110"/>
      <c r="X152" s="110"/>
      <c r="Y152" s="110"/>
      <c r="Z152" s="110"/>
      <c r="AA152" s="110"/>
      <c r="AB152" s="110"/>
      <c r="AC152" s="110"/>
      <c r="AD152" s="110"/>
      <c r="AE152" s="110"/>
      <c r="AF152" s="110"/>
      <c r="AG152" s="110"/>
      <c r="AH152" s="110"/>
      <c r="AI152" s="110"/>
      <c r="AJ152" s="110"/>
      <c r="AK152" s="110"/>
      <c r="AL152" s="110"/>
      <c r="AM152" s="110"/>
      <c r="AN152" s="110"/>
      <c r="AO152" s="110"/>
      <c r="AP152" s="110"/>
      <c r="AQ152" s="110"/>
      <c r="AR152" s="110"/>
      <c r="AS152" s="110"/>
      <c r="AT152" s="110"/>
      <c r="AU152" s="110"/>
      <c r="AV152" s="110"/>
      <c r="AW152" s="110"/>
      <c r="AX152" s="110"/>
      <c r="AY152" s="110"/>
      <c r="AZ152" s="110"/>
      <c r="BA152" s="110"/>
      <c r="BB152" s="110"/>
      <c r="BC152" s="110"/>
      <c r="BD152" s="5">
        <v>1</v>
      </c>
    </row>
    <row r="153" spans="1:56" ht="21" customHeight="1" x14ac:dyDescent="0.25">
      <c r="A153" s="110"/>
      <c r="B153" s="622"/>
      <c r="C153" s="606" t="s">
        <v>507</v>
      </c>
      <c r="D153" s="606"/>
      <c r="E153" s="606"/>
      <c r="F153" s="606"/>
      <c r="G153" s="606"/>
      <c r="H153" s="607"/>
      <c r="I153" s="110"/>
      <c r="J153" s="110"/>
      <c r="K153" s="110"/>
      <c r="L153" s="110"/>
      <c r="M153" s="110"/>
      <c r="N153" s="110"/>
      <c r="O153" s="110"/>
      <c r="P153" s="110"/>
      <c r="Q153" s="137"/>
      <c r="R153" s="137"/>
      <c r="S153" s="137"/>
      <c r="T153" s="137"/>
      <c r="U153" s="110"/>
      <c r="V153" s="110"/>
      <c r="W153" s="110"/>
      <c r="X153" s="110"/>
      <c r="Y153" s="110"/>
      <c r="Z153" s="110"/>
      <c r="AA153" s="110"/>
      <c r="AB153" s="110"/>
      <c r="AC153" s="110"/>
      <c r="AD153" s="110"/>
      <c r="AE153" s="110"/>
      <c r="AF153" s="110"/>
      <c r="AG153" s="110"/>
      <c r="AH153" s="110"/>
      <c r="AI153" s="110"/>
      <c r="AJ153" s="110"/>
      <c r="AK153" s="110"/>
      <c r="AL153" s="110"/>
      <c r="AM153" s="110"/>
      <c r="AN153" s="110"/>
      <c r="AO153" s="110"/>
      <c r="AP153" s="110"/>
      <c r="AQ153" s="110"/>
      <c r="AR153" s="110"/>
      <c r="AS153" s="110"/>
      <c r="AT153" s="110"/>
      <c r="AU153" s="110"/>
      <c r="AV153" s="110"/>
      <c r="AW153" s="110"/>
      <c r="AX153" s="110"/>
      <c r="AY153" s="110"/>
      <c r="AZ153" s="110"/>
      <c r="BA153" s="110"/>
      <c r="BB153" s="110"/>
      <c r="BC153" s="110"/>
      <c r="BD153" s="5">
        <v>1</v>
      </c>
    </row>
    <row r="154" spans="1:56" ht="21" customHeight="1" x14ac:dyDescent="0.25">
      <c r="A154" s="110"/>
      <c r="B154" s="622"/>
      <c r="C154" s="606"/>
      <c r="D154" s="606"/>
      <c r="E154" s="606"/>
      <c r="F154" s="606"/>
      <c r="G154" s="606"/>
      <c r="H154" s="607"/>
      <c r="I154" s="110"/>
      <c r="J154" s="110"/>
      <c r="K154" s="110"/>
      <c r="L154" s="110"/>
      <c r="M154" s="110"/>
      <c r="N154" s="110"/>
      <c r="O154" s="110"/>
      <c r="P154" s="110"/>
      <c r="Q154" s="137"/>
      <c r="R154" s="137"/>
      <c r="S154" s="137"/>
      <c r="T154" s="137"/>
      <c r="U154" s="110"/>
      <c r="V154" s="110"/>
      <c r="W154" s="110"/>
      <c r="X154" s="110"/>
      <c r="Y154" s="110"/>
      <c r="Z154" s="110"/>
      <c r="AA154" s="110"/>
      <c r="AB154" s="110"/>
      <c r="AC154" s="110"/>
      <c r="AD154" s="110"/>
      <c r="AE154" s="110"/>
      <c r="AF154" s="110"/>
      <c r="AG154" s="110"/>
      <c r="AH154" s="110"/>
      <c r="AI154" s="110"/>
      <c r="AJ154" s="110"/>
      <c r="AK154" s="110"/>
      <c r="AL154" s="110"/>
      <c r="AM154" s="110"/>
      <c r="AN154" s="110"/>
      <c r="AO154" s="110"/>
      <c r="AP154" s="110"/>
      <c r="AQ154" s="110"/>
      <c r="AR154" s="110"/>
      <c r="AS154" s="110"/>
      <c r="AT154" s="110"/>
      <c r="AU154" s="110"/>
      <c r="AV154" s="110"/>
      <c r="AW154" s="110"/>
      <c r="AX154" s="110"/>
      <c r="AY154" s="110"/>
      <c r="AZ154" s="110"/>
      <c r="BA154" s="110"/>
      <c r="BB154" s="110"/>
      <c r="BC154" s="110"/>
      <c r="BD154" s="5">
        <v>1</v>
      </c>
    </row>
    <row r="155" spans="1:56" ht="21" customHeight="1" x14ac:dyDescent="0.25">
      <c r="A155" s="110"/>
      <c r="B155" s="622"/>
      <c r="C155" s="301" t="s">
        <v>508</v>
      </c>
      <c r="D155" s="302"/>
      <c r="E155" s="302"/>
      <c r="F155" s="302"/>
      <c r="G155" s="302"/>
      <c r="H155" s="303"/>
      <c r="I155" s="110"/>
      <c r="J155" s="110"/>
      <c r="K155" s="110"/>
      <c r="L155" s="110"/>
      <c r="M155" s="110"/>
      <c r="N155" s="110"/>
      <c r="O155" s="110"/>
      <c r="P155" s="110"/>
      <c r="Q155" s="137"/>
      <c r="R155" s="137"/>
      <c r="S155" s="137"/>
      <c r="T155" s="137"/>
      <c r="U155" s="110"/>
      <c r="V155" s="110"/>
      <c r="W155" s="110"/>
      <c r="X155" s="110"/>
      <c r="Y155" s="110"/>
      <c r="Z155" s="110"/>
      <c r="AA155" s="110"/>
      <c r="AB155" s="110"/>
      <c r="AC155" s="110"/>
      <c r="AD155" s="110"/>
      <c r="AE155" s="110"/>
      <c r="AF155" s="110"/>
      <c r="AG155" s="110"/>
      <c r="AH155" s="110"/>
      <c r="AI155" s="110"/>
      <c r="AJ155" s="110"/>
      <c r="AK155" s="110"/>
      <c r="AL155" s="110"/>
      <c r="AM155" s="110"/>
      <c r="AN155" s="110"/>
      <c r="AO155" s="110"/>
      <c r="AP155" s="110"/>
      <c r="AQ155" s="110"/>
      <c r="AR155" s="110"/>
      <c r="AS155" s="110"/>
      <c r="AT155" s="110"/>
      <c r="AU155" s="110"/>
      <c r="AV155" s="110"/>
      <c r="AW155" s="110"/>
      <c r="AX155" s="110"/>
      <c r="AY155" s="110"/>
      <c r="AZ155" s="110"/>
      <c r="BA155" s="110"/>
      <c r="BB155" s="110"/>
      <c r="BC155" s="110"/>
      <c r="BD155" s="5">
        <v>1</v>
      </c>
    </row>
    <row r="156" spans="1:56" ht="21" customHeight="1" x14ac:dyDescent="0.25">
      <c r="A156" s="110"/>
      <c r="B156" s="622"/>
      <c r="C156" s="626" t="s">
        <v>509</v>
      </c>
      <c r="D156" s="626"/>
      <c r="E156" s="626"/>
      <c r="F156" s="626"/>
      <c r="G156" s="626"/>
      <c r="H156" s="627"/>
      <c r="I156" s="110"/>
      <c r="J156" s="110"/>
      <c r="K156" s="110"/>
      <c r="L156" s="110"/>
      <c r="M156" s="110"/>
      <c r="N156" s="110"/>
      <c r="O156" s="110"/>
      <c r="Q156" s="110"/>
      <c r="R156" s="110"/>
      <c r="S156" s="110"/>
      <c r="T156" s="110"/>
      <c r="U156" s="110"/>
      <c r="V156" s="110"/>
      <c r="W156" s="110"/>
      <c r="X156" s="110"/>
      <c r="Y156" s="110"/>
      <c r="Z156" s="110"/>
      <c r="AA156" s="110"/>
      <c r="AB156" s="110"/>
      <c r="AC156" s="110"/>
      <c r="AD156" s="110"/>
      <c r="AE156" s="110"/>
      <c r="AF156" s="110"/>
      <c r="AG156" s="110"/>
      <c r="AH156" s="110"/>
      <c r="AI156" s="110"/>
      <c r="AJ156" s="110"/>
      <c r="AK156" s="110"/>
      <c r="AL156" s="110"/>
      <c r="AM156" s="110"/>
      <c r="AN156" s="110"/>
      <c r="AO156" s="110"/>
      <c r="AP156" s="110"/>
      <c r="AQ156" s="110"/>
      <c r="AR156" s="110"/>
      <c r="AS156" s="110"/>
      <c r="AT156" s="110"/>
      <c r="AU156" s="110"/>
      <c r="AV156" s="110"/>
      <c r="AW156" s="110"/>
      <c r="AX156" s="110"/>
      <c r="AY156" s="110"/>
      <c r="AZ156" s="110"/>
      <c r="BA156" s="110"/>
      <c r="BB156" s="110"/>
      <c r="BC156" s="110"/>
      <c r="BD156" s="5">
        <v>1</v>
      </c>
    </row>
    <row r="157" spans="1:56" ht="21" customHeight="1" x14ac:dyDescent="0.25">
      <c r="A157" s="110"/>
      <c r="B157" s="622"/>
      <c r="C157" s="304" t="s">
        <v>510</v>
      </c>
      <c r="D157" s="138"/>
      <c r="E157" s="138"/>
      <c r="F157" s="308" t="s">
        <v>514</v>
      </c>
      <c r="G157" s="138"/>
      <c r="H157" s="266"/>
      <c r="I157" s="110"/>
      <c r="J157" s="110"/>
      <c r="K157" s="110"/>
      <c r="L157" s="110"/>
      <c r="M157" s="110"/>
      <c r="N157" s="110"/>
      <c r="O157" s="110"/>
      <c r="P157" s="110"/>
      <c r="Q157" s="110"/>
      <c r="R157" s="110"/>
      <c r="S157" s="110"/>
      <c r="T157" s="110"/>
      <c r="U157" s="110"/>
      <c r="V157" s="110"/>
      <c r="W157" s="110"/>
      <c r="X157" s="110"/>
      <c r="Y157" s="110"/>
      <c r="Z157" s="110"/>
      <c r="AA157" s="110"/>
      <c r="AB157" s="110"/>
      <c r="AC157" s="110"/>
      <c r="AD157" s="110"/>
      <c r="AE157" s="110"/>
      <c r="AF157" s="110"/>
      <c r="AG157" s="110"/>
      <c r="AH157" s="110"/>
      <c r="AI157" s="110"/>
      <c r="AJ157" s="110"/>
      <c r="AK157" s="110"/>
      <c r="AL157" s="110"/>
      <c r="AM157" s="110"/>
      <c r="AN157" s="110"/>
      <c r="AO157" s="110"/>
      <c r="AP157" s="110"/>
      <c r="AQ157" s="110"/>
      <c r="AR157" s="110"/>
      <c r="AS157" s="110"/>
      <c r="AT157" s="110"/>
      <c r="AU157" s="110"/>
      <c r="AV157" s="110"/>
      <c r="AW157" s="110"/>
      <c r="AX157" s="110"/>
      <c r="AY157" s="110"/>
      <c r="AZ157" s="110"/>
      <c r="BA157" s="110"/>
      <c r="BB157" s="110"/>
      <c r="BC157" s="110"/>
      <c r="BD157" s="5">
        <v>1</v>
      </c>
    </row>
    <row r="158" spans="1:56" ht="21" customHeight="1" x14ac:dyDescent="0.25">
      <c r="A158" s="110"/>
      <c r="B158" s="622"/>
      <c r="C158" s="305" t="s">
        <v>497</v>
      </c>
      <c r="D158" s="138"/>
      <c r="E158" s="138"/>
      <c r="F158" s="309" t="s">
        <v>515</v>
      </c>
      <c r="G158" s="138"/>
      <c r="H158" s="266"/>
      <c r="I158" s="110"/>
      <c r="J158" s="110"/>
      <c r="K158" s="110"/>
      <c r="L158" s="110"/>
      <c r="M158" s="110"/>
      <c r="N158" s="110"/>
      <c r="O158" s="110"/>
      <c r="P158" s="110"/>
      <c r="Q158" s="110"/>
      <c r="R158" s="110"/>
      <c r="S158" s="110"/>
      <c r="T158" s="110"/>
      <c r="U158" s="110"/>
      <c r="V158" s="110"/>
      <c r="W158" s="110"/>
      <c r="X158" s="110"/>
      <c r="Y158" s="110"/>
      <c r="Z158" s="110"/>
      <c r="AA158" s="110"/>
      <c r="AB158" s="110"/>
      <c r="AC158" s="110"/>
      <c r="AD158" s="110"/>
      <c r="AE158" s="110"/>
      <c r="AF158" s="110"/>
      <c r="AG158" s="110"/>
      <c r="AH158" s="110"/>
      <c r="AI158" s="110"/>
      <c r="AJ158" s="110"/>
      <c r="AK158" s="110"/>
      <c r="AL158" s="110"/>
      <c r="AM158" s="110"/>
      <c r="AN158" s="110"/>
      <c r="AO158" s="110"/>
      <c r="AP158" s="110"/>
      <c r="AQ158" s="110"/>
      <c r="AR158" s="110"/>
      <c r="AS158" s="110"/>
      <c r="AT158" s="110"/>
      <c r="AU158" s="110"/>
      <c r="AV158" s="110"/>
      <c r="AW158" s="110"/>
      <c r="AX158" s="110"/>
      <c r="AY158" s="110"/>
      <c r="AZ158" s="110"/>
      <c r="BA158" s="110"/>
      <c r="BB158" s="110"/>
      <c r="BC158" s="110"/>
      <c r="BD158" s="5">
        <v>1</v>
      </c>
    </row>
    <row r="159" spans="1:56" ht="21" customHeight="1" x14ac:dyDescent="0.25">
      <c r="A159" s="110"/>
      <c r="B159" s="622"/>
      <c r="C159" s="307" t="s">
        <v>513</v>
      </c>
      <c r="D159" s="138"/>
      <c r="E159" s="138"/>
      <c r="F159" s="312" t="s">
        <v>516</v>
      </c>
      <c r="G159" s="138"/>
      <c r="H159" s="266"/>
      <c r="I159" s="110"/>
      <c r="J159" s="110"/>
      <c r="K159" s="110"/>
      <c r="L159" s="110"/>
      <c r="M159" s="110"/>
      <c r="N159" s="110"/>
      <c r="O159" s="110"/>
      <c r="P159" s="110"/>
      <c r="Q159" s="110"/>
      <c r="R159" s="110"/>
      <c r="S159" s="110"/>
      <c r="T159" s="110"/>
      <c r="U159" s="110"/>
      <c r="V159" s="110"/>
      <c r="W159" s="110"/>
      <c r="X159" s="110"/>
      <c r="Y159" s="110"/>
      <c r="Z159" s="110"/>
      <c r="AA159" s="110"/>
      <c r="AB159" s="110"/>
      <c r="AC159" s="110"/>
      <c r="AD159" s="110"/>
      <c r="AE159" s="110"/>
      <c r="AF159" s="110"/>
      <c r="AG159" s="110"/>
      <c r="AH159" s="110"/>
      <c r="AI159" s="110"/>
      <c r="AJ159" s="110"/>
      <c r="AK159" s="110"/>
      <c r="AL159" s="110"/>
      <c r="AM159" s="110"/>
      <c r="AN159" s="110"/>
      <c r="AO159" s="110"/>
      <c r="AP159" s="110"/>
      <c r="AQ159" s="110"/>
      <c r="AR159" s="110"/>
      <c r="AS159" s="110"/>
      <c r="AT159" s="110"/>
      <c r="AU159" s="110"/>
      <c r="AV159" s="110"/>
      <c r="AW159" s="110"/>
      <c r="AX159" s="110"/>
      <c r="AY159" s="110"/>
      <c r="AZ159" s="110"/>
      <c r="BA159" s="110"/>
      <c r="BB159" s="110"/>
      <c r="BC159" s="110"/>
      <c r="BD159" s="5">
        <v>1</v>
      </c>
    </row>
    <row r="160" spans="1:56" ht="21" customHeight="1" x14ac:dyDescent="0.25">
      <c r="A160" s="110"/>
      <c r="B160" s="622"/>
      <c r="C160" s="240"/>
      <c r="D160" s="277" t="s">
        <v>488</v>
      </c>
      <c r="E160" s="138"/>
      <c r="F160" s="309"/>
      <c r="G160" s="138"/>
      <c r="H160" s="266"/>
      <c r="I160" s="110"/>
      <c r="J160" s="110"/>
      <c r="K160" s="110"/>
      <c r="L160" s="110"/>
      <c r="M160" s="110"/>
      <c r="N160" s="110"/>
      <c r="O160" s="110"/>
      <c r="P160" s="110"/>
      <c r="Q160" s="110"/>
      <c r="R160" s="110"/>
      <c r="S160" s="110"/>
      <c r="T160" s="110"/>
      <c r="U160" s="110"/>
      <c r="V160" s="110"/>
      <c r="W160" s="110"/>
      <c r="X160" s="110"/>
      <c r="Y160" s="110"/>
      <c r="Z160" s="110"/>
      <c r="AA160" s="110"/>
      <c r="AB160" s="110"/>
      <c r="AC160" s="110"/>
      <c r="AD160" s="110"/>
      <c r="AE160" s="110"/>
      <c r="AF160" s="110"/>
      <c r="AG160" s="110"/>
      <c r="AH160" s="110"/>
      <c r="AI160" s="110"/>
      <c r="AJ160" s="110"/>
      <c r="AK160" s="110"/>
      <c r="AL160" s="110"/>
      <c r="AM160" s="110"/>
      <c r="AN160" s="110"/>
      <c r="AO160" s="110"/>
      <c r="AP160" s="110"/>
      <c r="AQ160" s="110"/>
      <c r="AR160" s="110"/>
      <c r="AS160" s="110"/>
      <c r="AT160" s="110"/>
      <c r="AU160" s="110"/>
      <c r="AV160" s="110"/>
      <c r="AW160" s="110"/>
      <c r="AX160" s="110"/>
      <c r="AY160" s="110"/>
      <c r="AZ160" s="110"/>
      <c r="BA160" s="110"/>
      <c r="BB160" s="110"/>
      <c r="BC160" s="110"/>
      <c r="BD160" s="5">
        <v>1</v>
      </c>
    </row>
    <row r="161" spans="1:56" ht="21" customHeight="1" x14ac:dyDescent="0.25">
      <c r="A161" s="110"/>
      <c r="B161" s="622"/>
      <c r="C161" s="242"/>
      <c r="D161" s="311" t="s">
        <v>490</v>
      </c>
      <c r="E161" s="138"/>
      <c r="F161" s="312"/>
      <c r="G161" s="138"/>
      <c r="H161" s="266"/>
      <c r="I161" s="110"/>
      <c r="J161" s="110"/>
      <c r="K161" s="110"/>
      <c r="L161" s="110"/>
      <c r="M161" s="110"/>
      <c r="N161" s="110"/>
      <c r="O161" s="110"/>
      <c r="P161" s="110"/>
      <c r="Q161" s="110"/>
      <c r="R161" s="110"/>
      <c r="S161" s="110"/>
      <c r="T161" s="110"/>
      <c r="U161" s="110"/>
      <c r="V161" s="110"/>
      <c r="W161" s="110"/>
      <c r="X161" s="110"/>
      <c r="Y161" s="110"/>
      <c r="Z161" s="110"/>
      <c r="AA161" s="110"/>
      <c r="AB161" s="110"/>
      <c r="AC161" s="110"/>
      <c r="AD161" s="110"/>
      <c r="AE161" s="110"/>
      <c r="AF161" s="110"/>
      <c r="AG161" s="110"/>
      <c r="AH161" s="110"/>
      <c r="AI161" s="110"/>
      <c r="AJ161" s="110"/>
      <c r="AK161" s="110"/>
      <c r="AL161" s="110"/>
      <c r="AM161" s="110"/>
      <c r="AN161" s="110"/>
      <c r="AO161" s="110"/>
      <c r="AP161" s="110"/>
      <c r="AQ161" s="110"/>
      <c r="AR161" s="110"/>
      <c r="AS161" s="110"/>
      <c r="AT161" s="110"/>
      <c r="AU161" s="110"/>
      <c r="AV161" s="110"/>
      <c r="AW161" s="110"/>
      <c r="AX161" s="110"/>
      <c r="AY161" s="110"/>
      <c r="AZ161" s="110"/>
      <c r="BA161" s="110"/>
      <c r="BB161" s="110"/>
      <c r="BC161" s="110"/>
      <c r="BD161" s="5">
        <v>1</v>
      </c>
    </row>
    <row r="162" spans="1:56" ht="21" customHeight="1" x14ac:dyDescent="0.25">
      <c r="A162" s="110"/>
      <c r="B162" s="622"/>
      <c r="C162" s="313"/>
      <c r="D162" s="138"/>
      <c r="E162" s="314" t="s">
        <v>517</v>
      </c>
      <c r="F162" s="312"/>
      <c r="G162" s="313" t="s">
        <v>518</v>
      </c>
      <c r="H162" s="315" t="str">
        <f>ADDRESS(ROW(F144),COLUMN(F144),4)</f>
        <v>F144</v>
      </c>
      <c r="I162" s="110"/>
      <c r="J162" s="110"/>
      <c r="K162" s="110"/>
      <c r="L162" s="110"/>
      <c r="M162" s="110"/>
      <c r="N162" s="110"/>
      <c r="O162" s="110"/>
      <c r="P162" s="110"/>
      <c r="Q162" s="110"/>
      <c r="R162" s="110"/>
      <c r="S162" s="110"/>
      <c r="T162" s="110"/>
      <c r="U162" s="110"/>
      <c r="V162" s="110"/>
      <c r="W162" s="110"/>
      <c r="X162" s="110"/>
      <c r="Y162" s="110"/>
      <c r="Z162" s="110"/>
      <c r="AA162" s="110"/>
      <c r="AB162" s="110"/>
      <c r="AC162" s="110"/>
      <c r="AD162" s="110"/>
      <c r="AE162" s="110"/>
      <c r="AF162" s="110"/>
      <c r="AG162" s="110"/>
      <c r="AH162" s="110"/>
      <c r="AI162" s="110"/>
      <c r="AJ162" s="110"/>
      <c r="AK162" s="110"/>
      <c r="AL162" s="110"/>
      <c r="AM162" s="110"/>
      <c r="AN162" s="110"/>
      <c r="AO162" s="110"/>
      <c r="AP162" s="110"/>
      <c r="AQ162" s="110"/>
      <c r="AR162" s="110"/>
      <c r="AS162" s="110"/>
      <c r="AT162" s="110"/>
      <c r="AU162" s="110"/>
      <c r="AV162" s="110"/>
      <c r="AW162" s="110"/>
      <c r="AX162" s="110"/>
      <c r="AY162" s="110"/>
      <c r="AZ162" s="110"/>
      <c r="BA162" s="110"/>
      <c r="BB162" s="110"/>
      <c r="BC162" s="110"/>
      <c r="BD162" s="5">
        <v>1</v>
      </c>
    </row>
    <row r="163" spans="1:56" ht="21" customHeight="1" x14ac:dyDescent="0.25">
      <c r="A163" s="110"/>
      <c r="B163" s="622"/>
      <c r="C163" s="171" t="s">
        <v>527</v>
      </c>
      <c r="D163" s="316"/>
      <c r="E163" s="314"/>
      <c r="F163" s="171" t="s">
        <v>528</v>
      </c>
      <c r="G163" s="138"/>
      <c r="H163" s="266"/>
      <c r="I163" s="110"/>
      <c r="J163" s="110"/>
      <c r="K163" s="110"/>
      <c r="L163" s="110"/>
      <c r="M163" s="110"/>
      <c r="N163" s="110"/>
      <c r="O163" s="110"/>
      <c r="P163" s="110"/>
      <c r="Q163" s="110"/>
      <c r="R163" s="110"/>
      <c r="S163" s="110"/>
      <c r="T163" s="110"/>
      <c r="U163" s="110"/>
      <c r="V163" s="110"/>
      <c r="W163" s="110"/>
      <c r="X163" s="110"/>
      <c r="Y163" s="110"/>
      <c r="Z163" s="110"/>
      <c r="AA163" s="110"/>
      <c r="AB163" s="110"/>
      <c r="AC163" s="110"/>
      <c r="AD163" s="110"/>
      <c r="AE163" s="110"/>
      <c r="AF163" s="110"/>
      <c r="AG163" s="110"/>
      <c r="AH163" s="110"/>
      <c r="AI163" s="110"/>
      <c r="AJ163" s="110"/>
      <c r="AK163" s="110"/>
      <c r="AL163" s="110"/>
      <c r="AM163" s="110"/>
      <c r="AN163" s="110"/>
      <c r="AO163" s="110"/>
      <c r="AP163" s="110"/>
      <c r="AQ163" s="110"/>
      <c r="AR163" s="110"/>
      <c r="AS163" s="110"/>
      <c r="AT163" s="110"/>
      <c r="AU163" s="110"/>
      <c r="AV163" s="110"/>
      <c r="AW163" s="110"/>
      <c r="AX163" s="110"/>
      <c r="AY163" s="110"/>
      <c r="AZ163" s="110"/>
      <c r="BA163" s="110"/>
      <c r="BB163" s="110"/>
      <c r="BC163" s="110"/>
      <c r="BD163" s="5">
        <v>1</v>
      </c>
    </row>
    <row r="164" spans="1:56" ht="21" customHeight="1" x14ac:dyDescent="0.25">
      <c r="A164" s="110"/>
      <c r="B164" s="622"/>
      <c r="C164" s="174">
        <v>12</v>
      </c>
      <c r="D164" s="174">
        <v>11</v>
      </c>
      <c r="E164" s="174">
        <v>11</v>
      </c>
      <c r="F164" s="174">
        <v>11</v>
      </c>
      <c r="G164" s="174">
        <v>11</v>
      </c>
      <c r="H164" s="175">
        <v>11</v>
      </c>
      <c r="I164" s="176" t="s">
        <v>421</v>
      </c>
      <c r="J164" s="110"/>
      <c r="K164" s="110"/>
      <c r="L164" s="110"/>
      <c r="M164" s="110"/>
      <c r="N164" s="110"/>
      <c r="O164" s="110"/>
      <c r="P164" s="110"/>
      <c r="Q164" s="110"/>
      <c r="R164" s="110"/>
      <c r="S164" s="110"/>
      <c r="T164" s="110"/>
      <c r="U164" s="110"/>
      <c r="V164" s="110"/>
      <c r="W164" s="110"/>
      <c r="X164" s="110"/>
      <c r="Y164" s="110"/>
      <c r="Z164" s="110"/>
      <c r="AA164" s="110"/>
      <c r="AB164" s="110"/>
      <c r="AC164" s="110"/>
      <c r="AD164" s="110"/>
      <c r="AE164" s="110"/>
      <c r="AF164" s="110"/>
      <c r="AG164" s="110"/>
      <c r="AH164" s="110"/>
      <c r="AI164" s="110"/>
      <c r="AJ164" s="110"/>
      <c r="AK164" s="110"/>
      <c r="AL164" s="110"/>
      <c r="AM164" s="110"/>
      <c r="AN164" s="110"/>
      <c r="AO164" s="110"/>
      <c r="AP164" s="110"/>
      <c r="AQ164" s="110"/>
      <c r="AR164" s="110"/>
      <c r="AS164" s="110"/>
      <c r="AT164" s="110"/>
      <c r="AU164" s="110"/>
      <c r="AV164" s="110"/>
      <c r="AW164" s="110"/>
      <c r="AX164" s="110"/>
      <c r="AY164" s="110"/>
      <c r="AZ164" s="110"/>
      <c r="BA164" s="110"/>
      <c r="BB164" s="110"/>
      <c r="BC164" s="110"/>
      <c r="BD164" s="5">
        <v>1</v>
      </c>
    </row>
    <row r="165" spans="1:56" ht="21" customHeight="1" thickBot="1" x14ac:dyDescent="0.3">
      <c r="A165" s="110"/>
      <c r="B165" s="623"/>
      <c r="C165" s="181">
        <f ca="1">CELL("largeur",C165)</f>
        <v>13</v>
      </c>
      <c r="D165" s="181">
        <f t="shared" ref="D165:H165" ca="1" si="9">CELL("largeur",D165)</f>
        <v>21</v>
      </c>
      <c r="E165" s="181">
        <f t="shared" ca="1" si="9"/>
        <v>13</v>
      </c>
      <c r="F165" s="181">
        <f t="shared" ca="1" si="9"/>
        <v>13</v>
      </c>
      <c r="G165" s="181">
        <f t="shared" ca="1" si="9"/>
        <v>13</v>
      </c>
      <c r="H165" s="182">
        <f t="shared" ca="1" si="9"/>
        <v>13</v>
      </c>
      <c r="I165" s="176" t="s">
        <v>424</v>
      </c>
      <c r="J165" s="110"/>
      <c r="K165" s="110"/>
      <c r="L165" s="110"/>
      <c r="M165" s="110"/>
      <c r="N165" s="110"/>
      <c r="O165" s="110"/>
      <c r="P165" s="110"/>
      <c r="Q165" s="110"/>
      <c r="R165" s="110"/>
      <c r="S165" s="110"/>
      <c r="T165" s="110"/>
      <c r="U165" s="110"/>
      <c r="V165" s="110"/>
      <c r="W165" s="110"/>
      <c r="X165" s="110"/>
      <c r="Y165" s="110"/>
      <c r="Z165" s="110"/>
      <c r="AA165" s="110"/>
      <c r="AB165" s="110"/>
      <c r="AC165" s="110"/>
      <c r="AD165" s="110"/>
      <c r="AE165" s="110"/>
      <c r="AF165" s="110"/>
      <c r="AG165" s="110"/>
      <c r="AH165" s="110"/>
      <c r="AI165" s="110"/>
      <c r="AJ165" s="110"/>
      <c r="AK165" s="110"/>
      <c r="AL165" s="110"/>
      <c r="AM165" s="110"/>
      <c r="AN165" s="110"/>
      <c r="AO165" s="110"/>
      <c r="AP165" s="110"/>
      <c r="AQ165" s="110"/>
      <c r="AR165" s="110"/>
      <c r="AS165" s="110"/>
      <c r="AT165" s="110"/>
      <c r="AU165" s="110"/>
      <c r="AV165" s="110"/>
      <c r="AW165" s="110"/>
      <c r="AX165" s="110"/>
      <c r="AY165" s="110"/>
      <c r="AZ165" s="110"/>
      <c r="BA165" s="110"/>
      <c r="BB165" s="110"/>
      <c r="BC165" s="110"/>
      <c r="BD165" s="5">
        <v>1</v>
      </c>
    </row>
    <row r="166" spans="1:56" ht="21" customHeight="1" thickBot="1" x14ac:dyDescent="0.3">
      <c r="A166" s="110"/>
      <c r="B166" s="110"/>
      <c r="C166" s="110"/>
      <c r="D166" s="110"/>
      <c r="E166" s="110"/>
      <c r="F166" s="110"/>
      <c r="G166" s="110"/>
      <c r="H166" s="110"/>
      <c r="I166" s="110"/>
      <c r="J166" s="110"/>
      <c r="K166" s="110"/>
      <c r="L166" s="110"/>
      <c r="M166" s="110"/>
      <c r="N166" s="110"/>
      <c r="O166" s="110"/>
      <c r="P166" s="110"/>
      <c r="Q166" s="110"/>
      <c r="R166" s="110"/>
      <c r="S166" s="110"/>
      <c r="T166" s="110"/>
      <c r="U166" s="110"/>
      <c r="V166" s="110"/>
      <c r="W166" s="110"/>
      <c r="X166" s="110"/>
      <c r="Y166" s="110"/>
      <c r="Z166" s="110"/>
      <c r="AA166" s="110"/>
      <c r="AB166" s="110"/>
      <c r="AC166" s="110"/>
      <c r="AD166" s="110"/>
      <c r="AE166" s="110"/>
      <c r="AF166" s="110"/>
      <c r="AG166" s="110"/>
      <c r="AH166" s="110"/>
      <c r="AI166" s="110"/>
      <c r="AJ166" s="110"/>
      <c r="AK166" s="110"/>
      <c r="AL166" s="110"/>
      <c r="AM166" s="110"/>
      <c r="AN166" s="110"/>
      <c r="AO166" s="110"/>
      <c r="AP166" s="110"/>
      <c r="AQ166" s="110"/>
      <c r="AR166" s="110"/>
      <c r="AS166" s="110"/>
      <c r="AT166" s="110"/>
      <c r="AU166" s="110"/>
      <c r="AV166" s="110"/>
      <c r="AW166" s="110"/>
      <c r="AX166" s="110"/>
      <c r="AY166" s="110"/>
      <c r="AZ166" s="110"/>
      <c r="BA166" s="110"/>
      <c r="BB166" s="110"/>
      <c r="BC166" s="110"/>
      <c r="BD166" s="5">
        <v>1</v>
      </c>
    </row>
    <row r="167" spans="1:56" ht="21" customHeight="1" x14ac:dyDescent="0.25">
      <c r="A167" s="110"/>
      <c r="B167" s="612" t="s">
        <v>384</v>
      </c>
      <c r="C167" s="614" t="s">
        <v>492</v>
      </c>
      <c r="D167" s="614"/>
      <c r="E167" s="614"/>
      <c r="F167" s="614"/>
      <c r="G167" s="355"/>
      <c r="H167" s="356" t="str">
        <f>F175</f>
        <v>Morceaux</v>
      </c>
      <c r="I167" s="110"/>
      <c r="J167" s="110"/>
      <c r="K167" s="110"/>
      <c r="L167" s="110"/>
      <c r="M167" s="110"/>
      <c r="N167" s="110"/>
      <c r="O167" s="110"/>
      <c r="P167" s="110"/>
      <c r="Q167" s="110"/>
      <c r="R167" s="110"/>
      <c r="S167" s="110"/>
      <c r="T167" s="110"/>
      <c r="U167" s="110"/>
      <c r="V167" s="110"/>
      <c r="W167" s="110"/>
      <c r="X167" s="110"/>
      <c r="Y167" s="110"/>
      <c r="Z167" s="110"/>
      <c r="AA167" s="110"/>
      <c r="AB167" s="110"/>
      <c r="AC167" s="110"/>
      <c r="AD167" s="110"/>
      <c r="AE167" s="110"/>
      <c r="AF167" s="110"/>
      <c r="AG167" s="110"/>
      <c r="AH167" s="110"/>
      <c r="AI167" s="110"/>
      <c r="AJ167" s="110"/>
      <c r="AK167" s="110"/>
      <c r="AL167" s="110"/>
      <c r="AM167" s="110"/>
      <c r="AN167" s="110"/>
      <c r="AO167" s="110"/>
      <c r="AP167" s="110"/>
      <c r="AQ167" s="110"/>
      <c r="AR167" s="110"/>
      <c r="AS167" s="110"/>
      <c r="AT167" s="110"/>
      <c r="AU167" s="110"/>
      <c r="AV167" s="110"/>
      <c r="AW167" s="110"/>
      <c r="AX167" s="110"/>
      <c r="AY167" s="110"/>
      <c r="AZ167" s="110"/>
      <c r="BA167" s="110"/>
      <c r="BB167" s="110"/>
      <c r="BC167" s="110"/>
      <c r="BD167" s="5">
        <v>1</v>
      </c>
    </row>
    <row r="168" spans="1:56" ht="21" customHeight="1" x14ac:dyDescent="0.25">
      <c r="A168" s="110"/>
      <c r="B168" s="613"/>
      <c r="C168" s="357"/>
      <c r="D168" s="357"/>
      <c r="E168" s="358"/>
      <c r="F168" s="359" t="s">
        <v>493</v>
      </c>
      <c r="G168" s="360" t="str">
        <f>G177</f>
        <v>❹ Cru</v>
      </c>
      <c r="H168" s="361"/>
      <c r="I168" s="110"/>
      <c r="J168" s="110"/>
      <c r="K168" s="110"/>
      <c r="L168" s="110"/>
      <c r="M168" s="110"/>
      <c r="N168" s="110"/>
      <c r="O168" s="110"/>
      <c r="P168" s="110"/>
      <c r="Q168" s="110"/>
      <c r="R168" s="110"/>
      <c r="S168" s="110"/>
      <c r="T168" s="110"/>
      <c r="U168" s="110"/>
      <c r="V168" s="110"/>
      <c r="W168" s="110"/>
      <c r="X168" s="110"/>
      <c r="Y168" s="110"/>
      <c r="Z168" s="110"/>
      <c r="AA168" s="110"/>
      <c r="AB168" s="110"/>
      <c r="AC168" s="110"/>
      <c r="AD168" s="110"/>
      <c r="AE168" s="110"/>
      <c r="AF168" s="110"/>
      <c r="AG168" s="110"/>
      <c r="AH168" s="110"/>
      <c r="AI168" s="110"/>
      <c r="AJ168" s="110"/>
      <c r="AK168" s="110"/>
      <c r="AL168" s="110"/>
      <c r="AM168" s="110"/>
      <c r="AN168" s="110"/>
      <c r="AO168" s="110"/>
      <c r="AP168" s="110"/>
      <c r="AQ168" s="110"/>
      <c r="AR168" s="110"/>
      <c r="AS168" s="110"/>
      <c r="AT168" s="110"/>
      <c r="AU168" s="110"/>
      <c r="AV168" s="110"/>
      <c r="AW168" s="110"/>
      <c r="AX168" s="110"/>
      <c r="AY168" s="110"/>
      <c r="AZ168" s="110"/>
      <c r="BA168" s="110"/>
      <c r="BB168" s="110"/>
      <c r="BC168" s="110"/>
      <c r="BD168" s="5">
        <v>1</v>
      </c>
    </row>
    <row r="169" spans="1:56" ht="21" customHeight="1" x14ac:dyDescent="0.25">
      <c r="A169" s="110"/>
      <c r="B169" s="602">
        <v>3</v>
      </c>
      <c r="C169" s="604" t="str">
        <f>D173</f>
        <v>Sautés en morceaux service au poids</v>
      </c>
      <c r="D169" s="604"/>
      <c r="E169" s="604"/>
      <c r="F169" s="604"/>
      <c r="G169" s="604"/>
      <c r="H169" s="605"/>
      <c r="I169" s="110"/>
      <c r="J169" s="110"/>
      <c r="K169" s="110"/>
      <c r="L169" s="110"/>
      <c r="M169" s="110"/>
      <c r="N169" s="110"/>
      <c r="O169" s="110"/>
      <c r="P169" s="110"/>
      <c r="Q169" s="110"/>
      <c r="R169" s="110"/>
      <c r="S169" s="110"/>
      <c r="T169" s="110"/>
      <c r="U169" s="110"/>
      <c r="V169" s="110"/>
      <c r="W169" s="110"/>
      <c r="X169" s="110"/>
      <c r="Y169" s="110"/>
      <c r="Z169" s="110"/>
      <c r="AA169" s="110"/>
      <c r="AB169" s="110"/>
      <c r="AC169" s="110"/>
      <c r="AD169" s="110"/>
      <c r="AE169" s="110"/>
      <c r="AF169" s="110"/>
      <c r="AG169" s="110"/>
      <c r="AH169" s="110"/>
      <c r="AI169" s="110"/>
      <c r="AJ169" s="110"/>
      <c r="AK169" s="110"/>
      <c r="AL169" s="110"/>
      <c r="AM169" s="110"/>
      <c r="AN169" s="110"/>
      <c r="AO169" s="110"/>
      <c r="AP169" s="110"/>
      <c r="AQ169" s="110"/>
      <c r="AR169" s="110"/>
      <c r="AS169" s="110"/>
      <c r="AT169" s="110"/>
      <c r="AU169" s="110"/>
      <c r="AV169" s="110"/>
      <c r="AW169" s="110"/>
      <c r="AX169" s="110"/>
      <c r="AY169" s="110"/>
      <c r="AZ169" s="110"/>
      <c r="BA169" s="110"/>
      <c r="BB169" s="110"/>
      <c r="BC169" s="110"/>
      <c r="BD169" s="5">
        <v>1</v>
      </c>
    </row>
    <row r="170" spans="1:56" ht="21" customHeight="1" x14ac:dyDescent="0.25">
      <c r="A170" s="110"/>
      <c r="B170" s="602"/>
      <c r="C170" s="362"/>
      <c r="D170" s="363" t="s">
        <v>494</v>
      </c>
      <c r="E170" s="364">
        <f>IF(E177=0,0,IF(MOD(E184,E177)&gt;MOD(E184,E177)/2,INT(E184/E177)+1,INT(E184/E177)))</f>
        <v>86</v>
      </c>
      <c r="F170" s="365" t="str">
        <f>F174</f>
        <v xml:space="preserve"> GN 1/ 1 = 35 morceaux</v>
      </c>
      <c r="G170" s="366"/>
      <c r="H170" s="367"/>
      <c r="I170" s="110"/>
      <c r="J170" s="110"/>
      <c r="K170" s="110"/>
      <c r="L170" s="110"/>
      <c r="M170" s="110"/>
      <c r="N170" s="110"/>
      <c r="O170" s="110"/>
      <c r="P170" s="110"/>
      <c r="Q170" s="110"/>
      <c r="R170" s="110"/>
      <c r="S170" s="110"/>
      <c r="T170" s="110"/>
      <c r="U170" s="110"/>
      <c r="V170" s="110"/>
      <c r="W170" s="110"/>
      <c r="X170" s="110"/>
      <c r="Y170" s="110"/>
      <c r="Z170" s="110"/>
      <c r="AA170" s="110"/>
      <c r="AB170" s="110"/>
      <c r="AC170" s="110"/>
      <c r="AD170" s="110"/>
      <c r="AE170" s="110"/>
      <c r="AF170" s="110"/>
      <c r="AG170" s="110"/>
      <c r="AH170" s="110"/>
      <c r="AI170" s="110"/>
      <c r="AJ170" s="110"/>
      <c r="AK170" s="110"/>
      <c r="AL170" s="110"/>
      <c r="AM170" s="110"/>
      <c r="AN170" s="110"/>
      <c r="AO170" s="110"/>
      <c r="AP170" s="110"/>
      <c r="AQ170" s="110"/>
      <c r="AR170" s="110"/>
      <c r="AS170" s="110"/>
      <c r="AT170" s="110"/>
      <c r="AU170" s="110"/>
      <c r="AV170" s="110"/>
      <c r="AW170" s="110"/>
      <c r="AX170" s="110"/>
      <c r="AY170" s="110"/>
      <c r="AZ170" s="110"/>
      <c r="BA170" s="110"/>
      <c r="BB170" s="110"/>
      <c r="BC170" s="110"/>
      <c r="BD170" s="5">
        <v>1</v>
      </c>
    </row>
    <row r="171" spans="1:56" ht="21" customHeight="1" x14ac:dyDescent="0.25">
      <c r="A171" s="110"/>
      <c r="B171" s="602"/>
      <c r="C171" s="368">
        <f>INT(E184/E177)</f>
        <v>85</v>
      </c>
      <c r="D171" s="369">
        <f>IF(C171=0,0,IF(E170=0,0,E177))</f>
        <v>21</v>
      </c>
      <c r="E171" s="370" t="str">
        <f>F177</f>
        <v>Morceaux</v>
      </c>
      <c r="F171" s="368" t="str">
        <f>IF(D171*C171=0,"1 de",IF(E184=0,0,IF(E177=0,0,IF(D171*C171=E184,"",IF(G171&gt;0,"Plus 1 de")))))</f>
        <v>Plus 1 de</v>
      </c>
      <c r="G171" s="364">
        <f>IF(E177=0,0,IF(D171*C171=E184,"",MOD(E184,E177)))</f>
        <v>15</v>
      </c>
      <c r="H171" s="371" t="str">
        <f>E171</f>
        <v>Morceaux</v>
      </c>
      <c r="I171" s="110"/>
      <c r="J171" s="110"/>
      <c r="K171" s="110"/>
      <c r="L171" s="110"/>
      <c r="M171" s="110"/>
      <c r="N171" s="110"/>
      <c r="O171" s="110"/>
      <c r="P171" s="110"/>
      <c r="Q171" s="110"/>
      <c r="R171" s="110"/>
      <c r="S171" s="110"/>
      <c r="T171" s="110"/>
      <c r="U171" s="110"/>
      <c r="V171" s="110"/>
      <c r="W171" s="110"/>
      <c r="X171" s="110"/>
      <c r="Y171" s="110"/>
      <c r="Z171" s="110"/>
      <c r="AA171" s="110"/>
      <c r="AB171" s="110"/>
      <c r="AC171" s="110"/>
      <c r="AD171" s="110"/>
      <c r="AE171" s="110"/>
      <c r="AF171" s="110"/>
      <c r="AG171" s="110"/>
      <c r="AH171" s="110"/>
      <c r="AI171" s="110"/>
      <c r="AJ171" s="110"/>
      <c r="AK171" s="110"/>
      <c r="AL171" s="110"/>
      <c r="AM171" s="110"/>
      <c r="AN171" s="110"/>
      <c r="AO171" s="110"/>
      <c r="AP171" s="110"/>
      <c r="AQ171" s="110"/>
      <c r="AR171" s="110"/>
      <c r="AS171" s="110"/>
      <c r="AT171" s="110"/>
      <c r="AU171" s="110"/>
      <c r="AV171" s="110"/>
      <c r="AW171" s="110"/>
      <c r="AX171" s="110"/>
      <c r="AY171" s="110"/>
      <c r="AZ171" s="110"/>
      <c r="BA171" s="110"/>
      <c r="BB171" s="110"/>
      <c r="BC171" s="110"/>
      <c r="BD171" s="5">
        <v>1</v>
      </c>
    </row>
    <row r="172" spans="1:56" ht="21" customHeight="1" x14ac:dyDescent="0.25">
      <c r="A172" s="110"/>
      <c r="B172" s="602"/>
      <c r="C172" s="372" t="str">
        <f>F184</f>
        <v>Morceaux</v>
      </c>
      <c r="D172" s="373">
        <f>E184</f>
        <v>1800</v>
      </c>
      <c r="E172" s="374" t="str">
        <f>H182</f>
        <v>❹ Cru</v>
      </c>
      <c r="F172" s="375">
        <f>E185</f>
        <v>86.4</v>
      </c>
      <c r="G172" s="374" t="str">
        <f>H183</f>
        <v>❺ Cuit</v>
      </c>
      <c r="H172" s="376">
        <f>E186</f>
        <v>43.2</v>
      </c>
      <c r="I172" s="110"/>
      <c r="J172" s="110"/>
      <c r="K172" s="110"/>
      <c r="L172" s="110"/>
      <c r="M172" s="110"/>
      <c r="N172" s="110"/>
      <c r="O172" s="110"/>
      <c r="P172" s="110"/>
      <c r="Q172" s="110"/>
      <c r="R172" s="110"/>
      <c r="S172" s="110"/>
      <c r="T172" s="110"/>
      <c r="U172" s="110"/>
      <c r="V172" s="110"/>
      <c r="W172" s="110"/>
      <c r="X172" s="110"/>
      <c r="Y172" s="110"/>
      <c r="Z172" s="110"/>
      <c r="AA172" s="110"/>
      <c r="AB172" s="110"/>
      <c r="AC172" s="110"/>
      <c r="AD172" s="110"/>
      <c r="AE172" s="110"/>
      <c r="AF172" s="110"/>
      <c r="AG172" s="110"/>
      <c r="AH172" s="110"/>
      <c r="AI172" s="110"/>
      <c r="AJ172" s="110"/>
      <c r="AK172" s="110"/>
      <c r="AL172" s="110"/>
      <c r="AM172" s="110"/>
      <c r="AN172" s="110"/>
      <c r="AO172" s="110"/>
      <c r="AP172" s="110"/>
      <c r="AQ172" s="110"/>
      <c r="AR172" s="110"/>
      <c r="AS172" s="110"/>
      <c r="AT172" s="110"/>
      <c r="AU172" s="110"/>
      <c r="AV172" s="110"/>
      <c r="AW172" s="110"/>
      <c r="AX172" s="110"/>
      <c r="AY172" s="110"/>
      <c r="AZ172" s="110"/>
      <c r="BA172" s="110"/>
      <c r="BB172" s="110"/>
      <c r="BC172" s="110"/>
      <c r="BD172" s="5">
        <v>1</v>
      </c>
    </row>
    <row r="173" spans="1:56" ht="21" customHeight="1" x14ac:dyDescent="0.25">
      <c r="A173" s="110"/>
      <c r="B173" s="602"/>
      <c r="C173" s="263" t="s">
        <v>495</v>
      </c>
      <c r="D173" s="264" t="s">
        <v>496</v>
      </c>
      <c r="E173" s="265"/>
      <c r="F173" s="138"/>
      <c r="G173" s="138"/>
      <c r="H173" s="266"/>
      <c r="I173" s="110"/>
      <c r="J173" s="110"/>
      <c r="K173" s="110"/>
      <c r="L173" s="110"/>
      <c r="M173" s="110"/>
      <c r="N173" s="110"/>
      <c r="O173" s="110"/>
      <c r="P173" s="110"/>
      <c r="Q173" s="110"/>
      <c r="R173" s="110"/>
      <c r="S173" s="110"/>
      <c r="T173" s="110"/>
      <c r="U173" s="110"/>
      <c r="V173" s="110"/>
      <c r="W173" s="110"/>
      <c r="X173" s="110"/>
      <c r="Y173" s="110"/>
      <c r="Z173" s="110"/>
      <c r="AA173" s="110"/>
      <c r="AB173" s="110"/>
      <c r="AC173" s="110"/>
      <c r="AD173" s="110"/>
      <c r="AE173" s="110"/>
      <c r="AF173" s="110"/>
      <c r="AG173" s="110"/>
      <c r="AH173" s="110"/>
      <c r="AI173" s="110"/>
      <c r="AJ173" s="110"/>
      <c r="AK173" s="110"/>
      <c r="AL173" s="110"/>
      <c r="AM173" s="110"/>
      <c r="AN173" s="110"/>
      <c r="AO173" s="110"/>
      <c r="AP173" s="110"/>
      <c r="AQ173" s="110"/>
      <c r="AR173" s="110"/>
      <c r="AS173" s="110"/>
      <c r="AT173" s="110"/>
      <c r="AU173" s="110"/>
      <c r="AV173" s="110"/>
      <c r="AW173" s="110"/>
      <c r="AX173" s="110"/>
      <c r="AY173" s="110"/>
      <c r="AZ173" s="110"/>
      <c r="BA173" s="110"/>
      <c r="BB173" s="110"/>
      <c r="BC173" s="110"/>
      <c r="BD173" s="5">
        <v>1</v>
      </c>
    </row>
    <row r="174" spans="1:56" ht="21" customHeight="1" x14ac:dyDescent="0.25">
      <c r="A174" s="110"/>
      <c r="B174" s="602"/>
      <c r="C174" s="138"/>
      <c r="D174" s="138"/>
      <c r="E174" s="268" t="s">
        <v>497</v>
      </c>
      <c r="F174" s="377" t="s">
        <v>529</v>
      </c>
      <c r="G174" s="377"/>
      <c r="H174" s="378"/>
      <c r="I174" s="110"/>
      <c r="J174" s="110"/>
      <c r="K174" s="110"/>
      <c r="L174" s="110"/>
      <c r="M174" s="110"/>
      <c r="N174" s="110"/>
      <c r="O174" s="110"/>
      <c r="P174" s="110"/>
      <c r="Q174" s="110"/>
      <c r="R174" s="110"/>
      <c r="S174" s="110"/>
      <c r="T174" s="110"/>
      <c r="U174" s="110"/>
      <c r="V174" s="110"/>
      <c r="W174" s="110"/>
      <c r="X174" s="110"/>
      <c r="Y174" s="110"/>
      <c r="Z174" s="110"/>
      <c r="AA174" s="110"/>
      <c r="AB174" s="110"/>
      <c r="AC174" s="110"/>
      <c r="AD174" s="110"/>
      <c r="AE174" s="110"/>
      <c r="AF174" s="110"/>
      <c r="AG174" s="110"/>
      <c r="AH174" s="110"/>
      <c r="AI174" s="110"/>
      <c r="AJ174" s="110"/>
      <c r="AK174" s="110"/>
      <c r="AL174" s="110"/>
      <c r="AM174" s="110"/>
      <c r="AN174" s="110"/>
      <c r="AO174" s="110"/>
      <c r="AP174" s="110"/>
      <c r="AQ174" s="110"/>
      <c r="AR174" s="110"/>
      <c r="AS174" s="110"/>
      <c r="AT174" s="110"/>
      <c r="AU174" s="110"/>
      <c r="AV174" s="110"/>
      <c r="AW174" s="110"/>
      <c r="AX174" s="110"/>
      <c r="AY174" s="110"/>
      <c r="AZ174" s="110"/>
      <c r="BA174" s="110"/>
      <c r="BB174" s="110"/>
      <c r="BC174" s="110"/>
      <c r="BD174" s="5">
        <v>1</v>
      </c>
    </row>
    <row r="175" spans="1:56" ht="21" customHeight="1" x14ac:dyDescent="0.25">
      <c r="A175" s="110"/>
      <c r="B175" s="602"/>
      <c r="C175" s="138"/>
      <c r="D175" s="138"/>
      <c r="E175" s="379" t="s">
        <v>530</v>
      </c>
      <c r="F175" s="380" t="s">
        <v>531</v>
      </c>
      <c r="G175" s="381" t="s">
        <v>532</v>
      </c>
      <c r="H175" s="382"/>
      <c r="I175" s="110"/>
      <c r="J175" s="110"/>
      <c r="K175" s="110"/>
      <c r="L175" s="110"/>
      <c r="M175" s="110"/>
      <c r="N175" s="110"/>
      <c r="O175" s="110"/>
      <c r="P175" s="110"/>
      <c r="Q175" s="110"/>
      <c r="R175" s="110"/>
      <c r="S175" s="110"/>
      <c r="T175" s="110"/>
      <c r="U175" s="110"/>
      <c r="V175" s="110"/>
      <c r="W175" s="110"/>
      <c r="X175" s="110"/>
      <c r="Y175" s="110"/>
      <c r="Z175" s="110"/>
      <c r="AA175" s="110"/>
      <c r="AB175" s="110"/>
      <c r="AC175" s="110"/>
      <c r="AD175" s="110"/>
      <c r="AE175" s="110"/>
      <c r="AF175" s="110"/>
      <c r="AG175" s="110"/>
      <c r="AH175" s="110"/>
      <c r="AI175" s="110"/>
      <c r="AJ175" s="110"/>
      <c r="AK175" s="110"/>
      <c r="AL175" s="110"/>
      <c r="AM175" s="110"/>
      <c r="AN175" s="110"/>
      <c r="AO175" s="110"/>
      <c r="AP175" s="110"/>
      <c r="AQ175" s="110"/>
      <c r="AR175" s="110"/>
      <c r="AS175" s="110"/>
      <c r="AT175" s="110"/>
      <c r="AU175" s="110"/>
      <c r="AV175" s="110"/>
      <c r="AW175" s="110"/>
      <c r="AX175" s="110"/>
      <c r="AY175" s="110"/>
      <c r="AZ175" s="110"/>
      <c r="BA175" s="110"/>
      <c r="BB175" s="110"/>
      <c r="BC175" s="110"/>
      <c r="BD175" s="5">
        <v>1</v>
      </c>
    </row>
    <row r="176" spans="1:56" ht="21" customHeight="1" x14ac:dyDescent="0.25">
      <c r="A176" s="110"/>
      <c r="B176" s="602"/>
      <c r="C176" s="138"/>
      <c r="D176" s="270"/>
      <c r="E176" s="271"/>
      <c r="F176" s="272"/>
      <c r="G176" s="272" t="s">
        <v>499</v>
      </c>
      <c r="H176" s="266"/>
      <c r="I176" s="110"/>
      <c r="J176" s="110"/>
      <c r="K176" s="110"/>
      <c r="L176" s="110"/>
      <c r="M176" s="110"/>
      <c r="N176" s="110"/>
      <c r="O176" s="110"/>
      <c r="P176" s="110"/>
      <c r="Q176" s="110"/>
      <c r="R176" s="110"/>
      <c r="S176" s="110"/>
      <c r="T176" s="110"/>
      <c r="U176" s="110"/>
      <c r="V176" s="110"/>
      <c r="W176" s="110"/>
      <c r="X176" s="110"/>
      <c r="Y176" s="110"/>
      <c r="Z176" s="110"/>
      <c r="AA176" s="110"/>
      <c r="AB176" s="110"/>
      <c r="AC176" s="110"/>
      <c r="AD176" s="110"/>
      <c r="AE176" s="110"/>
      <c r="AF176" s="110"/>
      <c r="AG176" s="110"/>
      <c r="AH176" s="110"/>
      <c r="AI176" s="110"/>
      <c r="AJ176" s="110"/>
      <c r="AK176" s="110"/>
      <c r="AL176" s="110"/>
      <c r="AM176" s="110"/>
      <c r="AN176" s="110"/>
      <c r="AO176" s="110"/>
      <c r="AP176" s="110"/>
      <c r="AQ176" s="110"/>
      <c r="AR176" s="110"/>
      <c r="AS176" s="110"/>
      <c r="AT176" s="110"/>
      <c r="AU176" s="110"/>
      <c r="AV176" s="110"/>
      <c r="AW176" s="110"/>
      <c r="AX176" s="110"/>
      <c r="AY176" s="110"/>
      <c r="AZ176" s="110"/>
      <c r="BA176" s="110"/>
      <c r="BB176" s="110"/>
      <c r="BC176" s="110"/>
      <c r="BD176" s="5">
        <v>1</v>
      </c>
    </row>
    <row r="177" spans="1:56" ht="21" customHeight="1" x14ac:dyDescent="0.25">
      <c r="A177" s="110"/>
      <c r="B177" s="602"/>
      <c r="C177" s="274"/>
      <c r="D177" s="275" t="s">
        <v>500</v>
      </c>
      <c r="E177" s="383">
        <v>21</v>
      </c>
      <c r="F177" s="8" t="str">
        <f>F175</f>
        <v>Morceaux</v>
      </c>
      <c r="G177" s="277" t="s">
        <v>533</v>
      </c>
      <c r="H177" s="384"/>
      <c r="I177" s="110"/>
      <c r="J177" s="110"/>
      <c r="K177" s="110"/>
      <c r="L177" s="110"/>
      <c r="M177" s="110"/>
      <c r="N177" s="110"/>
      <c r="O177" s="110"/>
      <c r="P177" s="110"/>
      <c r="Q177" s="110"/>
      <c r="R177" s="110"/>
      <c r="S177" s="110"/>
      <c r="T177" s="110"/>
      <c r="U177" s="110"/>
      <c r="V177" s="110"/>
      <c r="W177" s="110"/>
      <c r="X177" s="110"/>
      <c r="Y177" s="110"/>
      <c r="Z177" s="110"/>
      <c r="AA177" s="110"/>
      <c r="AB177" s="110"/>
      <c r="AC177" s="110"/>
      <c r="AD177" s="110"/>
      <c r="AE177" s="110"/>
      <c r="AF177" s="110"/>
      <c r="AG177" s="110"/>
      <c r="AH177" s="110"/>
      <c r="AI177" s="110"/>
      <c r="AJ177" s="110"/>
      <c r="AK177" s="110"/>
      <c r="AL177" s="110"/>
      <c r="AM177" s="110"/>
      <c r="AN177" s="110"/>
      <c r="AO177" s="110"/>
      <c r="AP177" s="110"/>
      <c r="AQ177" s="110"/>
      <c r="AR177" s="110"/>
      <c r="AS177" s="110"/>
      <c r="AT177" s="110"/>
      <c r="AU177" s="110"/>
      <c r="AV177" s="110"/>
      <c r="AW177" s="110"/>
      <c r="AX177" s="110"/>
      <c r="AY177" s="110"/>
      <c r="AZ177" s="110"/>
      <c r="BA177" s="110"/>
      <c r="BB177" s="110"/>
      <c r="BC177" s="110"/>
      <c r="BD177" s="5">
        <v>1</v>
      </c>
    </row>
    <row r="178" spans="1:56" ht="21" customHeight="1" x14ac:dyDescent="0.25">
      <c r="A178" s="110"/>
      <c r="B178" s="602"/>
      <c r="C178" s="274"/>
      <c r="D178" s="385" t="s">
        <v>534</v>
      </c>
      <c r="E178" s="284">
        <v>4.8000000000000001E-2</v>
      </c>
      <c r="F178" s="386" t="str">
        <f>G177</f>
        <v>❹ Cru</v>
      </c>
      <c r="G178" s="241">
        <f>IF(F178=E196,E178-(E178*E179%),IF(F178=E197,E178/(100-E179)*100))</f>
        <v>2.4E-2</v>
      </c>
      <c r="H178" s="286" t="str">
        <f>IF(F178=E196,E197,E196)</f>
        <v>❺ Cuit</v>
      </c>
      <c r="I178" s="110"/>
      <c r="J178" s="110"/>
      <c r="K178" s="110"/>
      <c r="L178" s="110"/>
      <c r="M178" s="110"/>
      <c r="N178" s="110"/>
      <c r="O178" s="110"/>
      <c r="P178" s="110"/>
      <c r="Q178" s="110"/>
      <c r="R178" s="110"/>
      <c r="S178" s="110"/>
      <c r="T178" s="110"/>
      <c r="U178" s="110"/>
      <c r="V178" s="110"/>
      <c r="W178" s="110"/>
      <c r="X178" s="110"/>
      <c r="Y178" s="110"/>
      <c r="Z178" s="110"/>
      <c r="AA178" s="110"/>
      <c r="AB178" s="110"/>
      <c r="AC178" s="110"/>
      <c r="AD178" s="110"/>
      <c r="AE178" s="110"/>
      <c r="AF178" s="110"/>
      <c r="AG178" s="110"/>
      <c r="AH178" s="110"/>
      <c r="AI178" s="110"/>
      <c r="AJ178" s="110"/>
      <c r="AK178" s="110"/>
      <c r="AL178" s="110"/>
      <c r="AM178" s="110"/>
      <c r="AN178" s="110"/>
      <c r="AO178" s="110"/>
      <c r="AP178" s="110"/>
      <c r="AQ178" s="110"/>
      <c r="AR178" s="110"/>
      <c r="AS178" s="110"/>
      <c r="AT178" s="110"/>
      <c r="AU178" s="110"/>
      <c r="AV178" s="110"/>
      <c r="AW178" s="110"/>
      <c r="AX178" s="110"/>
      <c r="AY178" s="110"/>
      <c r="AZ178" s="110"/>
      <c r="BA178" s="110"/>
      <c r="BB178" s="110"/>
      <c r="BC178" s="110"/>
      <c r="BD178" s="5">
        <v>1</v>
      </c>
    </row>
    <row r="179" spans="1:56" ht="21" customHeight="1" x14ac:dyDescent="0.25">
      <c r="A179" s="110"/>
      <c r="B179" s="602"/>
      <c r="C179" s="138"/>
      <c r="D179" s="387" t="str">
        <f>IF(G177=E197,"❻ % de BONI &gt;",IF(G177=E196,"❻ %  de PERTE &gt;",IF(ISBLANK(E179),0)))</f>
        <v>❻ %  de PERTE &gt;</v>
      </c>
      <c r="E179" s="281">
        <v>50</v>
      </c>
      <c r="F179"/>
      <c r="G179" s="278"/>
      <c r="H179" s="279"/>
      <c r="I179" s="110"/>
      <c r="J179" s="110"/>
      <c r="K179" s="110"/>
      <c r="L179" s="110"/>
      <c r="M179" s="110"/>
      <c r="N179" s="110"/>
      <c r="O179" s="110"/>
      <c r="P179" s="110"/>
      <c r="Q179" s="110"/>
      <c r="R179" s="110"/>
      <c r="S179" s="110"/>
      <c r="T179" s="110"/>
      <c r="U179" s="110"/>
      <c r="V179" s="110"/>
      <c r="W179" s="110"/>
      <c r="X179" s="110"/>
      <c r="Y179" s="110"/>
      <c r="Z179" s="110"/>
      <c r="AA179" s="110"/>
      <c r="AB179" s="110"/>
      <c r="AC179" s="110"/>
      <c r="AD179" s="110"/>
      <c r="AE179" s="110"/>
      <c r="AF179" s="110"/>
      <c r="AG179" s="110"/>
      <c r="AH179" s="110"/>
      <c r="AI179" s="110"/>
      <c r="AJ179" s="110"/>
      <c r="AK179" s="110"/>
      <c r="AL179" s="110"/>
      <c r="AM179" s="110"/>
      <c r="AN179" s="110"/>
      <c r="AO179" s="110"/>
      <c r="AP179" s="110"/>
      <c r="AQ179" s="110"/>
      <c r="AR179" s="110"/>
      <c r="AS179" s="110"/>
      <c r="AT179" s="110"/>
      <c r="AU179" s="110"/>
      <c r="AV179" s="110"/>
      <c r="AW179" s="110"/>
      <c r="AX179" s="110"/>
      <c r="AY179" s="110"/>
      <c r="AZ179" s="110"/>
      <c r="BA179" s="110"/>
      <c r="BB179" s="110"/>
      <c r="BC179" s="110"/>
      <c r="BD179" s="5">
        <v>1</v>
      </c>
    </row>
    <row r="180" spans="1:56" ht="21" customHeight="1" x14ac:dyDescent="0.25">
      <c r="A180" s="110"/>
      <c r="B180" s="602"/>
      <c r="C180" s="138"/>
      <c r="D180" s="65"/>
      <c r="E180" s="65"/>
      <c r="F180" s="65"/>
      <c r="G180" s="65"/>
      <c r="H180" s="204"/>
      <c r="I180" s="110"/>
      <c r="J180" s="110"/>
      <c r="K180" s="110"/>
      <c r="L180" s="110"/>
      <c r="M180" s="110"/>
      <c r="N180" s="110"/>
      <c r="O180" s="110"/>
      <c r="P180" s="110"/>
      <c r="Q180" s="110"/>
      <c r="R180" s="110"/>
      <c r="S180" s="110"/>
      <c r="T180" s="110"/>
      <c r="U180" s="110"/>
      <c r="V180" s="110"/>
      <c r="W180" s="110"/>
      <c r="X180" s="110"/>
      <c r="Y180" s="110"/>
      <c r="Z180" s="110"/>
      <c r="AA180" s="110"/>
      <c r="AB180" s="110"/>
      <c r="AC180" s="110"/>
      <c r="AD180" s="110"/>
      <c r="AE180" s="110"/>
      <c r="AF180" s="110"/>
      <c r="AG180" s="110"/>
      <c r="AH180" s="110"/>
      <c r="AI180" s="110"/>
      <c r="AJ180" s="110"/>
      <c r="AK180" s="110"/>
      <c r="AL180" s="110"/>
      <c r="AM180" s="110"/>
      <c r="AN180" s="110"/>
      <c r="AO180" s="110"/>
      <c r="AP180" s="110"/>
      <c r="AQ180" s="110"/>
      <c r="AR180" s="110"/>
      <c r="AS180" s="110"/>
      <c r="AT180" s="110"/>
      <c r="AU180" s="110"/>
      <c r="AV180" s="110"/>
      <c r="AW180" s="110"/>
      <c r="AX180" s="110"/>
      <c r="AY180" s="110"/>
      <c r="AZ180" s="110"/>
      <c r="BA180" s="110"/>
      <c r="BB180" s="110"/>
      <c r="BC180" s="110"/>
      <c r="BD180" s="5">
        <v>1</v>
      </c>
    </row>
    <row r="181" spans="1:56" ht="21" customHeight="1" x14ac:dyDescent="0.25">
      <c r="A181" s="110"/>
      <c r="B181" s="602"/>
      <c r="C181" s="138"/>
      <c r="D181" s="388" t="s">
        <v>502</v>
      </c>
      <c r="E181" s="389">
        <v>1200</v>
      </c>
      <c r="F181" s="390" t="s">
        <v>503</v>
      </c>
      <c r="G181" s="138"/>
      <c r="H181" s="290"/>
      <c r="I181" s="110"/>
      <c r="J181" s="110"/>
      <c r="K181" s="110"/>
      <c r="L181" s="110"/>
      <c r="M181" s="110"/>
      <c r="N181" s="110"/>
      <c r="O181" s="110"/>
      <c r="P181" s="110"/>
      <c r="Q181" s="110"/>
      <c r="R181" s="110"/>
      <c r="S181" s="110"/>
      <c r="T181" s="110"/>
      <c r="U181" s="110"/>
      <c r="V181" s="110"/>
      <c r="W181" s="110"/>
      <c r="X181" s="110"/>
      <c r="Y181" s="110"/>
      <c r="Z181" s="110"/>
      <c r="AA181" s="110"/>
      <c r="AB181" s="110"/>
      <c r="AC181" s="110"/>
      <c r="AD181" s="110"/>
      <c r="AE181" s="110"/>
      <c r="AF181" s="110"/>
      <c r="AG181" s="110"/>
      <c r="AH181" s="110"/>
      <c r="AI181" s="110"/>
      <c r="AJ181" s="110"/>
      <c r="AK181" s="110"/>
      <c r="AL181" s="110"/>
      <c r="AM181" s="110"/>
      <c r="AN181" s="110"/>
      <c r="AO181" s="110"/>
      <c r="AP181" s="110"/>
      <c r="AQ181" s="110"/>
      <c r="AR181" s="110"/>
      <c r="AS181" s="110"/>
      <c r="AT181" s="110"/>
      <c r="AU181" s="110"/>
      <c r="AV181" s="110"/>
      <c r="AW181" s="110"/>
      <c r="AX181" s="110"/>
      <c r="AY181" s="110"/>
      <c r="AZ181" s="110"/>
      <c r="BA181" s="110"/>
      <c r="BB181" s="110"/>
      <c r="BC181" s="110"/>
      <c r="BD181" s="5">
        <v>1</v>
      </c>
    </row>
    <row r="182" spans="1:56" ht="21" customHeight="1" x14ac:dyDescent="0.25">
      <c r="A182" s="110"/>
      <c r="B182" s="602"/>
      <c r="C182" s="138"/>
      <c r="D182" s="283" t="s">
        <v>535</v>
      </c>
      <c r="E182" s="391">
        <v>1.5</v>
      </c>
      <c r="F182" t="str">
        <f>F175</f>
        <v>Morceaux</v>
      </c>
      <c r="G182" s="392">
        <f>E178*E182</f>
        <v>7.2000000000000008E-2</v>
      </c>
      <c r="H182" s="286" t="str">
        <f>F178</f>
        <v>❹ Cru</v>
      </c>
      <c r="I182" s="110"/>
      <c r="J182" s="110"/>
      <c r="K182" s="110"/>
      <c r="L182" s="110"/>
      <c r="M182" s="110"/>
      <c r="N182" s="110"/>
      <c r="O182" s="110"/>
      <c r="P182" s="110"/>
      <c r="Q182" s="110"/>
      <c r="R182" s="110"/>
      <c r="S182" s="110"/>
      <c r="T182" s="110"/>
      <c r="U182" s="110"/>
      <c r="V182" s="110"/>
      <c r="W182" s="110"/>
      <c r="X182" s="110"/>
      <c r="Y182" s="110"/>
      <c r="Z182" s="110"/>
      <c r="AA182" s="110"/>
      <c r="AB182" s="110"/>
      <c r="AC182" s="110"/>
      <c r="AD182" s="110"/>
      <c r="AE182" s="110"/>
      <c r="AF182" s="110"/>
      <c r="AG182" s="110"/>
      <c r="AH182" s="110"/>
      <c r="AI182" s="110"/>
      <c r="AJ182" s="110"/>
      <c r="AK182" s="110"/>
      <c r="AL182" s="110"/>
      <c r="AM182" s="110"/>
      <c r="AN182" s="110"/>
      <c r="AO182" s="110"/>
      <c r="AP182" s="110"/>
      <c r="AQ182" s="110"/>
      <c r="AR182" s="110"/>
      <c r="AS182" s="110"/>
      <c r="AT182" s="110"/>
      <c r="AU182" s="110"/>
      <c r="AV182" s="110"/>
      <c r="AW182" s="110"/>
      <c r="AX182" s="110"/>
      <c r="AY182" s="110"/>
      <c r="AZ182" s="110"/>
      <c r="BA182" s="110"/>
      <c r="BB182" s="110"/>
      <c r="BC182" s="110"/>
      <c r="BD182" s="5">
        <v>1</v>
      </c>
    </row>
    <row r="183" spans="1:56" ht="21" customHeight="1" x14ac:dyDescent="0.25">
      <c r="A183" s="110"/>
      <c r="B183" s="602"/>
      <c r="C183" s="138"/>
      <c r="D183" s="283"/>
      <c r="E183" s="393"/>
      <c r="F183" s="65"/>
      <c r="G183" s="392">
        <f>G178*E182</f>
        <v>3.6000000000000004E-2</v>
      </c>
      <c r="H183" s="286" t="str">
        <f>H178</f>
        <v>❺ Cuit</v>
      </c>
      <c r="I183" s="110"/>
      <c r="J183" s="110"/>
      <c r="K183" s="110"/>
      <c r="L183" s="110"/>
      <c r="M183" s="110"/>
      <c r="N183" s="110"/>
      <c r="O183" s="110"/>
      <c r="P183" s="110"/>
      <c r="Q183" s="110"/>
      <c r="R183" s="110"/>
      <c r="S183" s="110"/>
      <c r="T183" s="110"/>
      <c r="U183" s="110"/>
      <c r="V183" s="110"/>
      <c r="W183" s="110"/>
      <c r="X183" s="110"/>
      <c r="Y183" s="110"/>
      <c r="Z183" s="110"/>
      <c r="AA183" s="110"/>
      <c r="AB183" s="110"/>
      <c r="AC183" s="110"/>
      <c r="AD183" s="110"/>
      <c r="AE183" s="110"/>
      <c r="AF183" s="110"/>
      <c r="AG183" s="110"/>
      <c r="AH183" s="110"/>
      <c r="AI183" s="110"/>
      <c r="AJ183" s="110"/>
      <c r="AK183" s="110"/>
      <c r="AL183" s="110"/>
      <c r="AM183" s="110"/>
      <c r="AN183" s="110"/>
      <c r="AO183" s="110"/>
      <c r="AP183" s="110"/>
      <c r="AQ183" s="110"/>
      <c r="AR183" s="110"/>
      <c r="AS183" s="110"/>
      <c r="AT183" s="110"/>
      <c r="AU183" s="110"/>
      <c r="AV183" s="110"/>
      <c r="AW183" s="110"/>
      <c r="AX183" s="110"/>
      <c r="AY183" s="110"/>
      <c r="AZ183" s="110"/>
      <c r="BA183" s="110"/>
      <c r="BB183" s="110"/>
      <c r="BC183" s="110"/>
      <c r="BD183" s="5">
        <v>1</v>
      </c>
    </row>
    <row r="184" spans="1:56" ht="21" customHeight="1" x14ac:dyDescent="0.25">
      <c r="A184" s="110"/>
      <c r="B184" s="602"/>
      <c r="C184" s="138"/>
      <c r="D184" s="291" t="s">
        <v>504</v>
      </c>
      <c r="E184" s="69">
        <f>E182*E181</f>
        <v>1800</v>
      </c>
      <c r="F184" s="394" t="str">
        <f>F175</f>
        <v>Morceaux</v>
      </c>
      <c r="G184" s="294"/>
      <c r="H184" s="295"/>
      <c r="I184" s="110"/>
      <c r="J184" s="110"/>
      <c r="K184" s="110"/>
      <c r="L184" s="110"/>
      <c r="M184" s="110"/>
      <c r="N184" s="110"/>
      <c r="O184" s="110"/>
      <c r="P184" s="110"/>
      <c r="Q184" s="110"/>
      <c r="R184" s="110"/>
      <c r="S184" s="110"/>
      <c r="T184" s="110"/>
      <c r="U184" s="110"/>
      <c r="V184" s="110"/>
      <c r="W184" s="110"/>
      <c r="X184" s="110"/>
      <c r="Y184" s="110"/>
      <c r="Z184" s="110"/>
      <c r="AA184" s="110"/>
      <c r="AB184" s="110"/>
      <c r="AC184" s="110"/>
      <c r="AD184" s="110"/>
      <c r="AE184" s="110"/>
      <c r="AF184" s="110"/>
      <c r="AG184" s="110"/>
      <c r="AH184" s="110"/>
      <c r="AI184" s="110"/>
      <c r="AJ184" s="110"/>
      <c r="AK184" s="110"/>
      <c r="AL184" s="110"/>
      <c r="AM184" s="110"/>
      <c r="AN184" s="110"/>
      <c r="AO184" s="110"/>
      <c r="AP184" s="110"/>
      <c r="AQ184" s="110"/>
      <c r="AR184" s="110"/>
      <c r="AS184" s="110"/>
      <c r="AT184" s="110"/>
      <c r="AU184" s="110"/>
      <c r="AV184" s="110"/>
      <c r="AW184" s="110"/>
      <c r="AX184" s="110"/>
      <c r="AY184" s="110"/>
      <c r="AZ184" s="110"/>
      <c r="BA184" s="110"/>
      <c r="BB184" s="110"/>
      <c r="BC184" s="110"/>
      <c r="BD184" s="5">
        <v>1</v>
      </c>
    </row>
    <row r="185" spans="1:56" ht="21" customHeight="1" x14ac:dyDescent="0.25">
      <c r="A185" s="110"/>
      <c r="B185" s="602"/>
      <c r="C185" s="138"/>
      <c r="D185" s="291"/>
      <c r="E185" s="395">
        <f>G182*E181</f>
        <v>86.4</v>
      </c>
      <c r="F185" s="396" t="str">
        <f>F178</f>
        <v>❹ Cru</v>
      </c>
      <c r="G185" s="294"/>
      <c r="H185" s="295"/>
      <c r="I185" s="110"/>
      <c r="J185" s="110"/>
      <c r="K185" s="110"/>
      <c r="L185" s="110"/>
      <c r="M185" s="110"/>
      <c r="N185" s="110"/>
      <c r="O185" s="110"/>
      <c r="P185" s="110"/>
      <c r="Q185" s="110"/>
      <c r="R185" s="110"/>
      <c r="S185" s="110"/>
      <c r="T185" s="110"/>
      <c r="U185" s="110"/>
      <c r="V185" s="110"/>
      <c r="W185" s="110"/>
      <c r="X185" s="110"/>
      <c r="Y185" s="110"/>
      <c r="Z185" s="110"/>
      <c r="AA185" s="110"/>
      <c r="AB185" s="110"/>
      <c r="AC185" s="110"/>
      <c r="AD185" s="110"/>
      <c r="AE185" s="110"/>
      <c r="AF185" s="110"/>
      <c r="AG185" s="110"/>
      <c r="AH185" s="110"/>
      <c r="AI185" s="110"/>
      <c r="AJ185" s="110"/>
      <c r="AK185" s="110"/>
      <c r="AL185" s="110"/>
      <c r="AM185" s="110"/>
      <c r="AN185" s="110"/>
      <c r="AO185" s="110"/>
      <c r="AP185" s="110"/>
      <c r="AQ185" s="110"/>
      <c r="AR185" s="110"/>
      <c r="AS185" s="110"/>
      <c r="AT185" s="110"/>
      <c r="AU185" s="110"/>
      <c r="AV185" s="110"/>
      <c r="AW185" s="110"/>
      <c r="AX185" s="110"/>
      <c r="AY185" s="110"/>
      <c r="AZ185" s="110"/>
      <c r="BA185" s="110"/>
      <c r="BB185" s="110"/>
      <c r="BC185" s="110"/>
      <c r="BD185" s="5">
        <v>1</v>
      </c>
    </row>
    <row r="186" spans="1:56" ht="21" customHeight="1" x14ac:dyDescent="0.25">
      <c r="A186" s="110"/>
      <c r="B186" s="602"/>
      <c r="C186" s="138"/>
      <c r="D186" s="291"/>
      <c r="E186" s="395">
        <f>G183*E181</f>
        <v>43.2</v>
      </c>
      <c r="F186" s="386" t="str">
        <f>H178</f>
        <v>❺ Cuit</v>
      </c>
      <c r="G186" s="294"/>
      <c r="H186" s="295"/>
      <c r="I186" s="110"/>
      <c r="J186" s="110"/>
      <c r="K186" s="110"/>
      <c r="L186" s="110"/>
      <c r="M186" s="110"/>
      <c r="N186" s="110"/>
      <c r="O186" s="110"/>
      <c r="P186" s="110"/>
      <c r="Q186" s="110"/>
      <c r="R186" s="110"/>
      <c r="S186" s="110"/>
      <c r="T186" s="110"/>
      <c r="U186" s="110"/>
      <c r="V186" s="110"/>
      <c r="W186" s="110"/>
      <c r="X186" s="110"/>
      <c r="Y186" s="110"/>
      <c r="Z186" s="110"/>
      <c r="AA186" s="110"/>
      <c r="AB186" s="110"/>
      <c r="AC186" s="110"/>
      <c r="AD186" s="110"/>
      <c r="AE186" s="110"/>
      <c r="AF186" s="110"/>
      <c r="AG186" s="110"/>
      <c r="AH186" s="110"/>
      <c r="AI186" s="110"/>
      <c r="AJ186" s="110"/>
      <c r="AK186" s="110"/>
      <c r="AL186" s="110"/>
      <c r="AM186" s="110"/>
      <c r="AN186" s="110"/>
      <c r="AO186" s="110"/>
      <c r="AP186" s="110"/>
      <c r="AQ186" s="110"/>
      <c r="AR186" s="110"/>
      <c r="AS186" s="110"/>
      <c r="AT186" s="110"/>
      <c r="AU186" s="110"/>
      <c r="AV186" s="110"/>
      <c r="AW186" s="110"/>
      <c r="AX186" s="110"/>
      <c r="AY186" s="110"/>
      <c r="AZ186" s="110"/>
      <c r="BA186" s="110"/>
      <c r="BB186" s="110"/>
      <c r="BC186" s="110"/>
      <c r="BD186" s="5">
        <v>1</v>
      </c>
    </row>
    <row r="187" spans="1:56" ht="21" customHeight="1" x14ac:dyDescent="0.25">
      <c r="A187" s="110"/>
      <c r="B187" s="602"/>
      <c r="C187" s="183"/>
      <c r="D187" s="296" t="s">
        <v>505</v>
      </c>
      <c r="E187" s="297">
        <f>E170</f>
        <v>86</v>
      </c>
      <c r="F187" s="298" t="s">
        <v>506</v>
      </c>
      <c r="G187" s="299">
        <f>IF(ISBLANK(E182),0,E177/E182)</f>
        <v>14</v>
      </c>
      <c r="H187" s="266"/>
      <c r="I187" s="110"/>
      <c r="J187" s="110"/>
      <c r="K187" s="110"/>
      <c r="L187" s="110"/>
      <c r="M187" s="110"/>
      <c r="N187" s="110"/>
      <c r="O187" s="110"/>
      <c r="P187" s="110"/>
      <c r="Q187" s="110"/>
      <c r="R187" s="110"/>
      <c r="S187" s="110"/>
      <c r="T187" s="110"/>
      <c r="U187" s="110"/>
      <c r="V187" s="110"/>
      <c r="W187" s="110"/>
      <c r="X187" s="110"/>
      <c r="Y187" s="110"/>
      <c r="Z187" s="110"/>
      <c r="AA187" s="110"/>
      <c r="AB187" s="110"/>
      <c r="AC187" s="110"/>
      <c r="AD187" s="110"/>
      <c r="AE187" s="110"/>
      <c r="AF187" s="110"/>
      <c r="AG187" s="110"/>
      <c r="AH187" s="110"/>
      <c r="AI187" s="110"/>
      <c r="AJ187" s="110"/>
      <c r="AK187" s="110"/>
      <c r="AL187" s="110"/>
      <c r="AM187" s="110"/>
      <c r="AN187" s="110"/>
      <c r="AO187" s="110"/>
      <c r="AP187" s="110"/>
      <c r="AQ187" s="110"/>
      <c r="AR187" s="110"/>
      <c r="AS187" s="110"/>
      <c r="AT187" s="110"/>
      <c r="AU187" s="110"/>
      <c r="AV187" s="110"/>
      <c r="AW187" s="110"/>
      <c r="AX187" s="110"/>
      <c r="AY187" s="110"/>
      <c r="AZ187" s="110"/>
      <c r="BA187" s="110"/>
      <c r="BB187" s="110"/>
      <c r="BC187" s="110"/>
      <c r="BD187" s="5">
        <v>1</v>
      </c>
    </row>
    <row r="188" spans="1:56" ht="21" customHeight="1" x14ac:dyDescent="0.25">
      <c r="A188" s="110"/>
      <c r="B188" s="602"/>
      <c r="C188" s="138"/>
      <c r="D188" s="296"/>
      <c r="E188" s="297"/>
      <c r="F188" s="300"/>
      <c r="G188" s="299"/>
      <c r="H188" s="266"/>
      <c r="I188" s="110"/>
      <c r="J188" s="110"/>
      <c r="K188" s="110"/>
      <c r="L188" s="110"/>
      <c r="M188" s="110"/>
      <c r="N188" s="110"/>
      <c r="O188" s="110"/>
      <c r="P188" s="110"/>
      <c r="Q188" s="110"/>
      <c r="R188" s="110"/>
      <c r="S188" s="110"/>
      <c r="T188" s="110"/>
      <c r="U188" s="110"/>
      <c r="V188" s="110"/>
      <c r="W188" s="110"/>
      <c r="X188" s="110"/>
      <c r="Y188" s="110"/>
      <c r="Z188" s="110"/>
      <c r="AA188" s="110"/>
      <c r="AB188" s="110"/>
      <c r="AC188" s="110"/>
      <c r="AD188" s="110"/>
      <c r="AE188" s="110"/>
      <c r="AF188" s="110"/>
      <c r="AG188" s="110"/>
      <c r="AH188" s="110"/>
      <c r="AI188" s="110"/>
      <c r="AJ188" s="110"/>
      <c r="AK188" s="110"/>
      <c r="AL188" s="110"/>
      <c r="AM188" s="110"/>
      <c r="AN188" s="110"/>
      <c r="AO188" s="110"/>
      <c r="AP188" s="110"/>
      <c r="AQ188" s="110"/>
      <c r="AR188" s="110"/>
      <c r="AS188" s="110"/>
      <c r="AT188" s="110"/>
      <c r="AU188" s="110"/>
      <c r="AV188" s="110"/>
      <c r="AW188" s="110"/>
      <c r="AX188" s="110"/>
      <c r="AY188" s="110"/>
      <c r="AZ188" s="110"/>
      <c r="BA188" s="110"/>
      <c r="BB188" s="110"/>
      <c r="BC188" s="110"/>
      <c r="BD188" s="5">
        <v>1</v>
      </c>
    </row>
    <row r="189" spans="1:56" ht="21" customHeight="1" x14ac:dyDescent="0.25">
      <c r="A189" s="110"/>
      <c r="B189" s="602"/>
      <c r="C189" s="606" t="s">
        <v>507</v>
      </c>
      <c r="D189" s="606"/>
      <c r="E189" s="606"/>
      <c r="F189" s="606"/>
      <c r="G189" s="606"/>
      <c r="H189" s="607"/>
      <c r="I189" s="110"/>
      <c r="J189" s="110"/>
      <c r="K189" s="110"/>
      <c r="L189" s="110"/>
      <c r="M189" s="110"/>
      <c r="N189" s="110"/>
      <c r="O189" s="110"/>
      <c r="P189" s="110"/>
      <c r="Q189" s="110"/>
      <c r="R189" s="110"/>
      <c r="S189" s="110"/>
      <c r="T189" s="110"/>
      <c r="U189" s="110"/>
      <c r="V189" s="110"/>
      <c r="W189" s="110"/>
      <c r="X189" s="110"/>
      <c r="Y189" s="110"/>
      <c r="Z189" s="110"/>
      <c r="AA189" s="110"/>
      <c r="AB189" s="110"/>
      <c r="AC189" s="110"/>
      <c r="AD189" s="110"/>
      <c r="AE189" s="110"/>
      <c r="AF189" s="110"/>
      <c r="AG189" s="110"/>
      <c r="AH189" s="110"/>
      <c r="AI189" s="110"/>
      <c r="AJ189" s="110"/>
      <c r="AK189" s="110"/>
      <c r="AL189" s="110"/>
      <c r="AM189" s="110"/>
      <c r="AN189" s="110"/>
      <c r="AO189" s="110"/>
      <c r="AP189" s="110"/>
      <c r="AQ189" s="110"/>
      <c r="AR189" s="110"/>
      <c r="AS189" s="110"/>
      <c r="AT189" s="110"/>
      <c r="AU189" s="110"/>
      <c r="AV189" s="110"/>
      <c r="AW189" s="110"/>
      <c r="AX189" s="110"/>
      <c r="AY189" s="110"/>
      <c r="AZ189" s="110"/>
      <c r="BA189" s="110"/>
      <c r="BB189" s="110"/>
      <c r="BC189" s="110"/>
      <c r="BD189" s="5">
        <v>1</v>
      </c>
    </row>
    <row r="190" spans="1:56" ht="21" customHeight="1" x14ac:dyDescent="0.25">
      <c r="A190" s="110"/>
      <c r="B190" s="602"/>
      <c r="C190" s="606"/>
      <c r="D190" s="606"/>
      <c r="E190" s="606"/>
      <c r="F190" s="606"/>
      <c r="G190" s="606"/>
      <c r="H190" s="607"/>
      <c r="I190" s="110"/>
      <c r="J190" s="110"/>
      <c r="K190" s="110"/>
      <c r="L190" s="110"/>
      <c r="M190" s="110"/>
      <c r="N190" s="110"/>
      <c r="O190" s="110"/>
      <c r="P190" s="110"/>
      <c r="Q190" s="110"/>
      <c r="R190" s="110"/>
      <c r="S190" s="110"/>
      <c r="T190" s="110"/>
      <c r="U190" s="110"/>
      <c r="V190" s="110"/>
      <c r="W190" s="110"/>
      <c r="X190" s="110"/>
      <c r="Y190" s="110"/>
      <c r="Z190" s="110"/>
      <c r="AA190" s="110"/>
      <c r="AB190" s="110"/>
      <c r="AC190" s="110"/>
      <c r="AD190" s="110"/>
      <c r="AE190" s="110"/>
      <c r="AF190" s="110"/>
      <c r="AG190" s="110"/>
      <c r="AH190" s="110"/>
      <c r="AI190" s="110"/>
      <c r="AJ190" s="110"/>
      <c r="AK190" s="110"/>
      <c r="AL190" s="110"/>
      <c r="AM190" s="110"/>
      <c r="AN190" s="110"/>
      <c r="AO190" s="110"/>
      <c r="AP190" s="110"/>
      <c r="AQ190" s="110"/>
      <c r="AR190" s="110"/>
      <c r="AS190" s="110"/>
      <c r="AT190" s="110"/>
      <c r="AU190" s="110"/>
      <c r="AV190" s="110"/>
      <c r="AW190" s="110"/>
      <c r="AX190" s="110"/>
      <c r="AY190" s="110"/>
      <c r="AZ190" s="110"/>
      <c r="BA190" s="110"/>
      <c r="BB190" s="110"/>
      <c r="BC190" s="110"/>
      <c r="BD190" s="5">
        <v>1</v>
      </c>
    </row>
    <row r="191" spans="1:56" ht="21" customHeight="1" x14ac:dyDescent="0.25">
      <c r="A191" s="110"/>
      <c r="B191" s="602"/>
      <c r="C191" s="301" t="s">
        <v>536</v>
      </c>
      <c r="D191" s="302"/>
      <c r="E191" s="302"/>
      <c r="F191" s="302"/>
      <c r="G191" s="302"/>
      <c r="H191" s="303"/>
      <c r="I191" s="110"/>
      <c r="J191" s="110"/>
      <c r="K191" s="110"/>
      <c r="L191" s="110"/>
      <c r="M191" s="110"/>
      <c r="N191" s="110"/>
      <c r="O191" s="110"/>
      <c r="P191" s="110"/>
      <c r="Q191" s="110"/>
      <c r="R191" s="110"/>
      <c r="S191" s="110"/>
      <c r="T191" s="110"/>
      <c r="U191" s="110"/>
      <c r="V191" s="110"/>
      <c r="W191" s="110"/>
      <c r="X191" s="110"/>
      <c r="Y191" s="110"/>
      <c r="Z191" s="110"/>
      <c r="AA191" s="110"/>
      <c r="AB191" s="110"/>
      <c r="AC191" s="110"/>
      <c r="AD191" s="110"/>
      <c r="AE191" s="110"/>
      <c r="AF191" s="110"/>
      <c r="AG191" s="110"/>
      <c r="AH191" s="110"/>
      <c r="AI191" s="110"/>
      <c r="AJ191" s="110"/>
      <c r="AK191" s="110"/>
      <c r="AL191" s="110"/>
      <c r="AM191" s="110"/>
      <c r="AN191" s="110"/>
      <c r="AO191" s="110"/>
      <c r="AP191" s="110"/>
      <c r="AQ191" s="110"/>
      <c r="AR191" s="110"/>
      <c r="AS191" s="110"/>
      <c r="AT191" s="110"/>
      <c r="AU191" s="110"/>
      <c r="AV191" s="110"/>
      <c r="AW191" s="110"/>
      <c r="AX191" s="110"/>
      <c r="AY191" s="110"/>
      <c r="AZ191" s="110"/>
      <c r="BA191" s="110"/>
      <c r="BB191" s="110"/>
      <c r="BC191" s="110"/>
      <c r="BD191" s="5">
        <v>1</v>
      </c>
    </row>
    <row r="192" spans="1:56" ht="21" customHeight="1" x14ac:dyDescent="0.25">
      <c r="A192" s="110"/>
      <c r="B192" s="602"/>
      <c r="C192" s="608" t="s">
        <v>509</v>
      </c>
      <c r="D192" s="608"/>
      <c r="E192" s="608"/>
      <c r="F192" s="608"/>
      <c r="G192" s="608"/>
      <c r="H192" s="609"/>
      <c r="I192" s="110"/>
      <c r="J192" s="110"/>
      <c r="K192" s="110"/>
      <c r="L192" s="110"/>
      <c r="M192" s="110"/>
      <c r="N192" s="110"/>
      <c r="O192" s="110"/>
      <c r="P192" s="110"/>
      <c r="Q192" s="110"/>
      <c r="R192" s="110"/>
      <c r="S192" s="110"/>
      <c r="T192" s="110"/>
      <c r="U192" s="110"/>
      <c r="V192" s="110"/>
      <c r="W192" s="110"/>
      <c r="X192" s="110"/>
      <c r="Y192" s="110"/>
      <c r="Z192" s="110"/>
      <c r="AA192" s="110"/>
      <c r="AB192" s="110"/>
      <c r="AC192" s="110"/>
      <c r="AD192" s="110"/>
      <c r="AE192" s="110"/>
      <c r="AF192" s="110"/>
      <c r="AG192" s="110"/>
      <c r="AH192" s="110"/>
      <c r="AI192" s="110"/>
      <c r="AJ192" s="110"/>
      <c r="AK192" s="110"/>
      <c r="AL192" s="110"/>
      <c r="AM192" s="110"/>
      <c r="AN192" s="110"/>
      <c r="AO192" s="110"/>
      <c r="AP192" s="110"/>
      <c r="AQ192" s="110"/>
      <c r="AR192" s="110"/>
      <c r="AS192" s="110"/>
      <c r="AT192" s="110"/>
      <c r="AU192" s="110"/>
      <c r="AV192" s="110"/>
      <c r="AW192" s="110"/>
      <c r="AX192" s="110"/>
      <c r="AY192" s="110"/>
      <c r="AZ192" s="110"/>
      <c r="BA192" s="110"/>
      <c r="BB192" s="110"/>
      <c r="BC192" s="110"/>
      <c r="BD192" s="5">
        <v>1</v>
      </c>
    </row>
    <row r="193" spans="1:58" ht="21" customHeight="1" x14ac:dyDescent="0.25">
      <c r="A193" s="110"/>
      <c r="B193" s="602"/>
      <c r="C193" s="304" t="s">
        <v>510</v>
      </c>
      <c r="D193" s="138"/>
      <c r="E193" s="138"/>
      <c r="F193" s="240" t="s">
        <v>511</v>
      </c>
      <c r="G193" s="138"/>
      <c r="H193" s="266"/>
      <c r="I193" s="110"/>
      <c r="J193" s="110"/>
      <c r="K193" s="110"/>
      <c r="L193" s="110"/>
      <c r="M193" s="110"/>
      <c r="N193" s="110"/>
      <c r="O193" s="110"/>
      <c r="P193" s="110"/>
      <c r="Q193" s="110"/>
      <c r="R193" s="110"/>
      <c r="S193" s="110"/>
      <c r="T193" s="110"/>
      <c r="U193" s="110"/>
      <c r="V193" s="110"/>
      <c r="W193" s="110"/>
      <c r="X193" s="110"/>
      <c r="Y193" s="110"/>
      <c r="Z193" s="110"/>
      <c r="AA193" s="110"/>
      <c r="AB193" s="110"/>
      <c r="AC193" s="110"/>
      <c r="AD193" s="110"/>
      <c r="AE193" s="110"/>
      <c r="AF193" s="110"/>
      <c r="AG193" s="110"/>
      <c r="AH193" s="110"/>
      <c r="AI193" s="110"/>
      <c r="AJ193" s="110"/>
      <c r="AK193" s="110"/>
      <c r="AL193" s="110"/>
      <c r="AM193" s="110"/>
      <c r="AN193" s="110"/>
      <c r="AO193" s="110"/>
      <c r="AP193" s="110"/>
      <c r="AQ193" s="110"/>
      <c r="AR193" s="110"/>
      <c r="AS193" s="110"/>
      <c r="AT193" s="110"/>
      <c r="AU193" s="110"/>
      <c r="AV193" s="110"/>
      <c r="AW193" s="110"/>
      <c r="AX193" s="110"/>
      <c r="AY193" s="110"/>
      <c r="AZ193" s="110"/>
      <c r="BA193" s="110"/>
      <c r="BB193" s="110"/>
      <c r="BC193" s="110"/>
      <c r="BD193" s="5">
        <v>1</v>
      </c>
    </row>
    <row r="194" spans="1:58" ht="21" customHeight="1" x14ac:dyDescent="0.25">
      <c r="A194" s="110"/>
      <c r="B194" s="602"/>
      <c r="C194" s="305" t="s">
        <v>497</v>
      </c>
      <c r="D194" s="138"/>
      <c r="E194" s="138"/>
      <c r="F194" s="306" t="s">
        <v>512</v>
      </c>
      <c r="G194" s="138"/>
      <c r="H194" s="266"/>
      <c r="I194" s="110"/>
      <c r="J194" s="110"/>
      <c r="K194" s="110"/>
      <c r="L194" s="110"/>
      <c r="M194" s="110"/>
      <c r="N194" s="110"/>
      <c r="O194" s="110"/>
      <c r="P194" s="110"/>
      <c r="Q194" s="110"/>
      <c r="R194" s="110"/>
      <c r="S194" s="110"/>
      <c r="T194" s="110"/>
      <c r="U194" s="110"/>
      <c r="V194" s="110"/>
      <c r="W194" s="110"/>
      <c r="X194" s="110"/>
      <c r="Y194" s="110"/>
      <c r="Z194" s="110"/>
      <c r="AA194" s="110"/>
      <c r="AB194" s="110"/>
      <c r="AC194" s="110"/>
      <c r="AD194" s="110"/>
      <c r="AE194" s="110"/>
      <c r="AF194" s="110"/>
      <c r="AG194" s="110"/>
      <c r="AH194" s="110"/>
      <c r="AI194" s="110"/>
      <c r="AJ194" s="110"/>
      <c r="AK194" s="110"/>
      <c r="AL194" s="110"/>
      <c r="AM194" s="110"/>
      <c r="AN194" s="110"/>
      <c r="AO194" s="110"/>
      <c r="AP194" s="110"/>
      <c r="AQ194" s="110"/>
      <c r="AR194" s="110"/>
      <c r="AS194" s="110"/>
      <c r="AT194" s="110"/>
      <c r="AU194" s="110"/>
      <c r="AV194" s="110"/>
      <c r="AW194" s="110"/>
      <c r="AX194" s="110"/>
      <c r="AY194" s="110"/>
      <c r="AZ194" s="110"/>
      <c r="BA194" s="110"/>
      <c r="BB194" s="110"/>
      <c r="BC194" s="110"/>
      <c r="BD194" s="5">
        <v>1</v>
      </c>
    </row>
    <row r="195" spans="1:58" ht="21" customHeight="1" x14ac:dyDescent="0.25">
      <c r="A195" s="110"/>
      <c r="B195" s="602"/>
      <c r="C195" s="307" t="s">
        <v>513</v>
      </c>
      <c r="D195" s="138"/>
      <c r="E195" s="138"/>
      <c r="F195" s="308" t="s">
        <v>514</v>
      </c>
      <c r="G195" s="138"/>
      <c r="H195" s="266"/>
      <c r="I195" s="110"/>
      <c r="J195" s="110"/>
      <c r="K195" s="110"/>
      <c r="L195" s="110"/>
      <c r="M195" s="110"/>
      <c r="N195" s="110"/>
      <c r="O195" s="110"/>
      <c r="P195" s="110"/>
      <c r="Q195" s="110"/>
      <c r="R195" s="110"/>
      <c r="S195" s="110"/>
      <c r="T195" s="110"/>
      <c r="U195" s="110"/>
      <c r="V195" s="110"/>
      <c r="W195" s="110"/>
      <c r="X195" s="110"/>
      <c r="Y195" s="110"/>
      <c r="Z195" s="110"/>
      <c r="AA195" s="110"/>
      <c r="AB195" s="110"/>
      <c r="AC195" s="110"/>
      <c r="AD195" s="110"/>
      <c r="AE195" s="110"/>
      <c r="AF195" s="110"/>
      <c r="AG195" s="110"/>
      <c r="AH195" s="110"/>
      <c r="AI195" s="110"/>
      <c r="AJ195" s="110"/>
      <c r="AK195" s="110"/>
      <c r="AL195" s="110"/>
      <c r="AM195" s="110"/>
      <c r="AN195" s="110"/>
      <c r="AO195" s="110"/>
      <c r="AP195" s="110"/>
      <c r="AQ195" s="110"/>
      <c r="AR195" s="110"/>
      <c r="AS195" s="110"/>
      <c r="AT195" s="110"/>
      <c r="AU195" s="110"/>
      <c r="AV195" s="110"/>
      <c r="AW195" s="110"/>
      <c r="AX195" s="110"/>
      <c r="AY195" s="110"/>
      <c r="AZ195" s="110"/>
      <c r="BA195" s="110"/>
      <c r="BB195" s="110"/>
      <c r="BC195" s="110"/>
      <c r="BD195" s="5">
        <v>1</v>
      </c>
    </row>
    <row r="196" spans="1:58" ht="21" customHeight="1" x14ac:dyDescent="0.25">
      <c r="A196" s="110"/>
      <c r="B196" s="602"/>
      <c r="C196" s="240"/>
      <c r="D196" s="128"/>
      <c r="E196" s="277" t="s">
        <v>533</v>
      </c>
      <c r="F196" s="309" t="s">
        <v>537</v>
      </c>
      <c r="G196" s="138"/>
      <c r="H196" s="266"/>
      <c r="I196" s="110"/>
      <c r="J196" s="110"/>
      <c r="K196" s="110"/>
      <c r="L196" s="110"/>
      <c r="M196" s="110"/>
      <c r="N196" s="110"/>
      <c r="O196" s="110"/>
      <c r="P196" s="110"/>
      <c r="Q196" s="110"/>
      <c r="R196" s="110"/>
      <c r="S196" s="110"/>
      <c r="T196" s="110"/>
      <c r="U196" s="110"/>
      <c r="V196" s="110"/>
      <c r="W196" s="110"/>
      <c r="X196" s="110"/>
      <c r="Y196" s="110"/>
      <c r="Z196" s="110"/>
      <c r="AA196" s="110"/>
      <c r="AB196" s="110"/>
      <c r="AC196" s="110"/>
      <c r="AD196" s="110"/>
      <c r="AE196" s="110"/>
      <c r="AF196" s="110"/>
      <c r="AG196" s="110"/>
      <c r="AH196" s="110"/>
      <c r="AI196" s="110"/>
      <c r="AJ196" s="110"/>
      <c r="AK196" s="110"/>
      <c r="AL196" s="110"/>
      <c r="AM196" s="110"/>
      <c r="AN196" s="110"/>
      <c r="AO196" s="110"/>
      <c r="AP196" s="110"/>
      <c r="AQ196" s="110"/>
      <c r="AR196" s="110"/>
      <c r="AS196" s="110"/>
      <c r="AT196" s="110"/>
      <c r="AU196" s="110"/>
      <c r="AV196" s="110"/>
      <c r="AW196" s="110"/>
      <c r="AX196" s="110"/>
      <c r="AY196" s="110"/>
      <c r="AZ196" s="110"/>
      <c r="BA196" s="110"/>
      <c r="BB196" s="110"/>
      <c r="BC196" s="110"/>
      <c r="BD196" s="5">
        <v>1</v>
      </c>
    </row>
    <row r="197" spans="1:58" ht="21" customHeight="1" x14ac:dyDescent="0.25">
      <c r="A197" s="110"/>
      <c r="B197" s="602"/>
      <c r="C197" s="242"/>
      <c r="D197" s="128"/>
      <c r="E197" s="311" t="s">
        <v>538</v>
      </c>
      <c r="F197" s="397" t="s">
        <v>516</v>
      </c>
      <c r="G197" s="138"/>
      <c r="H197" s="266"/>
      <c r="I197" s="110"/>
      <c r="J197" s="110"/>
      <c r="K197" s="110"/>
      <c r="L197" s="110"/>
      <c r="M197" s="110"/>
      <c r="N197" s="110"/>
      <c r="O197" s="110"/>
      <c r="P197" s="110"/>
      <c r="Q197" s="110"/>
      <c r="R197" s="110"/>
      <c r="S197" s="110"/>
      <c r="T197" s="110"/>
      <c r="U197" s="110"/>
      <c r="V197" s="110"/>
      <c r="W197" s="110"/>
      <c r="X197" s="110"/>
      <c r="Y197" s="110"/>
      <c r="Z197" s="110"/>
      <c r="AA197" s="110"/>
      <c r="AB197" s="110"/>
      <c r="AC197" s="110"/>
      <c r="AD197" s="110"/>
      <c r="AE197" s="110"/>
      <c r="AF197" s="110"/>
      <c r="AG197" s="110"/>
      <c r="AH197" s="110"/>
      <c r="AI197" s="110"/>
      <c r="AJ197" s="110"/>
      <c r="AK197" s="110"/>
      <c r="AL197" s="110"/>
      <c r="AM197" s="110"/>
      <c r="AN197" s="110"/>
      <c r="AO197" s="110"/>
      <c r="AP197" s="110"/>
      <c r="AQ197" s="110"/>
      <c r="AR197" s="110"/>
      <c r="AS197" s="110"/>
      <c r="AT197" s="110"/>
      <c r="AU197" s="110"/>
      <c r="AV197" s="110"/>
      <c r="AW197" s="110"/>
      <c r="AX197" s="110"/>
      <c r="AY197" s="110"/>
      <c r="AZ197" s="110"/>
      <c r="BA197" s="110"/>
      <c r="BB197" s="110"/>
      <c r="BC197" s="110"/>
      <c r="BD197" s="5">
        <v>1</v>
      </c>
    </row>
    <row r="198" spans="1:58" ht="21" customHeight="1" x14ac:dyDescent="0.25">
      <c r="A198" s="110"/>
      <c r="B198" s="602"/>
      <c r="C198" s="242"/>
      <c r="D198" s="398" t="s">
        <v>539</v>
      </c>
      <c r="E198" s="399" t="str">
        <f>ADDRESS(ROW(G177),COLUMN(G177),4)</f>
        <v>G177</v>
      </c>
      <c r="G198" s="138"/>
      <c r="H198" s="266"/>
      <c r="I198" s="110"/>
      <c r="J198" s="110"/>
      <c r="K198" s="110"/>
      <c r="L198" s="110"/>
      <c r="M198" s="110"/>
      <c r="N198" s="110"/>
      <c r="O198" s="110"/>
      <c r="P198" s="110"/>
      <c r="Q198" s="110"/>
      <c r="R198" s="110"/>
      <c r="S198" s="110"/>
      <c r="T198" s="110"/>
      <c r="U198" s="110"/>
      <c r="V198" s="110"/>
      <c r="W198" s="110"/>
      <c r="X198" s="110"/>
      <c r="Y198" s="110"/>
      <c r="Z198" s="110"/>
      <c r="AA198" s="110"/>
      <c r="AB198" s="110"/>
      <c r="AC198" s="110"/>
      <c r="AD198" s="110"/>
      <c r="AE198" s="110"/>
      <c r="AF198" s="110"/>
      <c r="AG198" s="110"/>
      <c r="AH198" s="110"/>
      <c r="AI198" s="110"/>
      <c r="AJ198" s="110"/>
      <c r="AK198" s="110"/>
      <c r="AL198" s="110"/>
      <c r="AM198" s="110"/>
      <c r="AN198" s="110"/>
      <c r="AO198" s="110"/>
      <c r="AP198" s="110"/>
      <c r="AQ198" s="110"/>
      <c r="AR198" s="110"/>
      <c r="AS198" s="110"/>
      <c r="AT198" s="110"/>
      <c r="AU198" s="110"/>
      <c r="AV198" s="110"/>
      <c r="AW198" s="110"/>
      <c r="AX198" s="110"/>
      <c r="AY198" s="110"/>
      <c r="AZ198" s="110"/>
      <c r="BA198" s="110"/>
      <c r="BB198" s="110"/>
      <c r="BC198" s="110"/>
      <c r="BD198" s="5">
        <v>1</v>
      </c>
    </row>
    <row r="199" spans="1:58" ht="21" customHeight="1" x14ac:dyDescent="0.25">
      <c r="A199" s="110"/>
      <c r="B199" s="602"/>
      <c r="C199" s="171" t="s">
        <v>519</v>
      </c>
      <c r="D199" s="316"/>
      <c r="E199" s="314"/>
      <c r="F199" s="171" t="s">
        <v>520</v>
      </c>
      <c r="G199" s="138"/>
      <c r="H199" s="266"/>
      <c r="I199" s="110"/>
      <c r="J199" s="110"/>
      <c r="K199" s="110"/>
      <c r="L199" s="110"/>
      <c r="M199" s="110"/>
      <c r="N199" s="110"/>
      <c r="O199" s="110"/>
      <c r="P199" s="110"/>
      <c r="Q199" s="110"/>
      <c r="R199" s="110"/>
      <c r="S199" s="110"/>
      <c r="T199" s="110"/>
      <c r="U199" s="110"/>
      <c r="V199" s="110"/>
      <c r="W199" s="110"/>
      <c r="X199" s="110"/>
      <c r="Y199" s="110"/>
      <c r="Z199" s="110"/>
      <c r="AA199" s="110"/>
      <c r="AB199" s="110"/>
      <c r="AC199" s="110"/>
      <c r="AD199" s="110"/>
      <c r="AE199" s="110"/>
      <c r="AF199" s="110"/>
      <c r="AG199" s="110"/>
      <c r="AH199" s="110"/>
      <c r="AI199" s="110"/>
      <c r="AJ199" s="110"/>
      <c r="AK199" s="110"/>
      <c r="AL199" s="110"/>
      <c r="AM199" s="110"/>
      <c r="AN199" s="110"/>
      <c r="AO199" s="110"/>
      <c r="AP199" s="110"/>
      <c r="AQ199" s="110"/>
      <c r="AR199" s="110"/>
      <c r="AS199" s="110"/>
      <c r="AT199" s="110"/>
      <c r="AU199" s="110"/>
      <c r="AV199" s="110"/>
      <c r="AW199" s="110"/>
      <c r="AX199" s="110"/>
      <c r="AY199" s="110"/>
      <c r="AZ199" s="110"/>
      <c r="BA199" s="110"/>
      <c r="BB199" s="110"/>
      <c r="BC199" s="110"/>
      <c r="BD199" s="5">
        <v>1</v>
      </c>
    </row>
    <row r="200" spans="1:58" ht="21" customHeight="1" x14ac:dyDescent="0.25">
      <c r="A200" s="110"/>
      <c r="B200" s="602"/>
      <c r="C200" s="174">
        <v>12</v>
      </c>
      <c r="D200" s="174">
        <v>11</v>
      </c>
      <c r="E200" s="174">
        <v>11</v>
      </c>
      <c r="F200" s="174">
        <v>11</v>
      </c>
      <c r="G200" s="174">
        <v>11</v>
      </c>
      <c r="H200" s="175">
        <v>11</v>
      </c>
      <c r="I200" s="176" t="s">
        <v>421</v>
      </c>
      <c r="J200" s="110"/>
      <c r="K200" s="110"/>
      <c r="L200" s="110"/>
      <c r="M200" s="110"/>
      <c r="N200" s="110"/>
      <c r="O200" s="110"/>
      <c r="P200" s="110"/>
      <c r="Q200" s="110"/>
      <c r="R200" s="110"/>
      <c r="S200" s="110"/>
      <c r="T200" s="110"/>
      <c r="U200" s="110"/>
      <c r="V200" s="110"/>
      <c r="W200" s="110"/>
      <c r="X200" s="110"/>
      <c r="Y200" s="110"/>
      <c r="Z200" s="110"/>
      <c r="AA200" s="110"/>
      <c r="AB200" s="110"/>
      <c r="AC200" s="110"/>
      <c r="AD200" s="110"/>
      <c r="AE200" s="110"/>
      <c r="AF200" s="110"/>
      <c r="AG200" s="110"/>
      <c r="AH200" s="110"/>
      <c r="AI200" s="110"/>
      <c r="AJ200" s="110"/>
      <c r="AK200" s="110"/>
      <c r="AL200" s="110"/>
      <c r="AM200" s="110"/>
      <c r="AN200" s="110"/>
      <c r="AO200" s="110"/>
      <c r="AP200" s="110"/>
      <c r="AQ200" s="110"/>
      <c r="AR200" s="110"/>
      <c r="AS200" s="110"/>
      <c r="AT200" s="110"/>
      <c r="AU200" s="110"/>
      <c r="AV200" s="110"/>
      <c r="AW200" s="110"/>
      <c r="AX200" s="110"/>
      <c r="AY200" s="110"/>
      <c r="AZ200" s="110"/>
      <c r="BA200" s="110"/>
      <c r="BB200" s="110"/>
      <c r="BC200" s="110"/>
      <c r="BD200" s="5">
        <v>1</v>
      </c>
    </row>
    <row r="201" spans="1:58" ht="21" customHeight="1" thickBot="1" x14ac:dyDescent="0.3">
      <c r="A201" s="110"/>
      <c r="B201" s="603"/>
      <c r="C201" s="181">
        <f ca="1">CELL("largeur",C201)</f>
        <v>13</v>
      </c>
      <c r="D201" s="181">
        <f t="shared" ref="D201:H201" ca="1" si="10">CELL("largeur",D201)</f>
        <v>21</v>
      </c>
      <c r="E201" s="181">
        <f t="shared" ca="1" si="10"/>
        <v>13</v>
      </c>
      <c r="F201" s="181">
        <f t="shared" ca="1" si="10"/>
        <v>13</v>
      </c>
      <c r="G201" s="181">
        <f t="shared" ca="1" si="10"/>
        <v>13</v>
      </c>
      <c r="H201" s="182">
        <f t="shared" ca="1" si="10"/>
        <v>13</v>
      </c>
      <c r="I201" s="176" t="s">
        <v>424</v>
      </c>
      <c r="J201" s="110"/>
      <c r="K201" s="110"/>
      <c r="L201" s="110"/>
      <c r="M201" s="110"/>
      <c r="N201" s="110"/>
      <c r="O201" s="110"/>
      <c r="P201" s="110"/>
      <c r="Q201" s="110"/>
      <c r="R201" s="110"/>
      <c r="S201" s="110"/>
      <c r="T201" s="110"/>
      <c r="U201" s="110"/>
      <c r="V201" s="110"/>
      <c r="W201" s="110"/>
      <c r="X201" s="110"/>
      <c r="Y201" s="110"/>
      <c r="Z201" s="110"/>
      <c r="AA201" s="110"/>
      <c r="AB201" s="110"/>
      <c r="AC201" s="110"/>
      <c r="AD201" s="110"/>
      <c r="AE201" s="110"/>
      <c r="AF201" s="110"/>
      <c r="AG201" s="110"/>
      <c r="AH201" s="110"/>
      <c r="AI201" s="110"/>
      <c r="AJ201" s="110"/>
      <c r="AK201" s="110"/>
      <c r="AL201" s="110"/>
      <c r="AM201" s="110"/>
      <c r="AN201" s="110"/>
      <c r="AO201" s="110"/>
      <c r="AP201" s="110"/>
      <c r="AQ201" s="110"/>
      <c r="AR201" s="110"/>
      <c r="AS201" s="110"/>
      <c r="AT201" s="110"/>
      <c r="AU201" s="110"/>
      <c r="AV201" s="110"/>
      <c r="AW201" s="110"/>
      <c r="AX201" s="110"/>
      <c r="AY201" s="110"/>
      <c r="AZ201" s="110"/>
      <c r="BA201" s="110"/>
      <c r="BB201" s="110"/>
      <c r="BC201" s="110"/>
      <c r="BD201" s="5">
        <v>1</v>
      </c>
    </row>
    <row r="202" spans="1:58" ht="21" customHeight="1" thickBot="1" x14ac:dyDescent="0.3">
      <c r="A202" s="110"/>
      <c r="B202" s="110"/>
      <c r="C202" s="110"/>
      <c r="D202" s="110"/>
      <c r="E202" s="110"/>
      <c r="F202" s="110"/>
      <c r="G202" s="110"/>
      <c r="H202" s="110"/>
      <c r="I202" s="110"/>
      <c r="J202" s="110"/>
      <c r="K202" s="110"/>
      <c r="L202" s="110"/>
      <c r="M202" s="110"/>
      <c r="N202" s="110"/>
      <c r="O202" s="110"/>
      <c r="P202" s="110"/>
      <c r="Q202" s="110"/>
      <c r="R202" s="110"/>
      <c r="S202" s="110"/>
      <c r="T202" s="110"/>
      <c r="U202" s="110"/>
      <c r="V202" s="110"/>
      <c r="W202" s="110"/>
      <c r="X202" s="110"/>
      <c r="Y202" s="110"/>
      <c r="Z202" s="110"/>
      <c r="AA202" s="110"/>
      <c r="AB202" s="110"/>
      <c r="AC202" s="110"/>
      <c r="AD202" s="110"/>
      <c r="AE202" s="110"/>
      <c r="AF202" s="110"/>
      <c r="AG202" s="110"/>
      <c r="AH202" s="110"/>
      <c r="AI202" s="110"/>
      <c r="AJ202" s="110"/>
      <c r="AK202" s="110"/>
      <c r="AL202" s="110"/>
      <c r="AM202" s="110"/>
      <c r="AN202" s="110"/>
      <c r="AO202" s="110"/>
      <c r="AP202" s="110"/>
      <c r="AQ202" s="110"/>
      <c r="AR202" s="110"/>
      <c r="AS202" s="110"/>
      <c r="AT202" s="110"/>
      <c r="AU202" s="110"/>
      <c r="AV202" s="110"/>
      <c r="AW202" s="110"/>
      <c r="AX202" s="110"/>
      <c r="AY202" s="110"/>
      <c r="AZ202" s="110"/>
      <c r="BA202" s="110"/>
      <c r="BB202" s="110"/>
      <c r="BC202" s="110"/>
      <c r="BD202" s="5">
        <v>1</v>
      </c>
    </row>
    <row r="203" spans="1:58" s="114" customFormat="1" ht="21" customHeight="1" x14ac:dyDescent="0.25">
      <c r="A203" s="110">
        <v>1</v>
      </c>
      <c r="B203" s="132" t="s">
        <v>384</v>
      </c>
      <c r="C203" s="400"/>
      <c r="D203" s="401"/>
      <c r="E203" s="401"/>
      <c r="F203" s="401"/>
      <c r="G203" s="401"/>
      <c r="H203" s="402"/>
      <c r="I203" s="401"/>
      <c r="J203" s="401"/>
      <c r="K203" s="403" t="s">
        <v>540</v>
      </c>
      <c r="L203" s="404" t="s">
        <v>541</v>
      </c>
      <c r="M203" s="110"/>
      <c r="N203" s="110"/>
      <c r="O203" s="110"/>
      <c r="P203" s="110"/>
      <c r="Q203" s="110"/>
      <c r="R203" s="110"/>
      <c r="S203" s="110"/>
      <c r="T203" s="110"/>
      <c r="U203" s="110"/>
      <c r="V203" s="110"/>
      <c r="W203" s="110"/>
      <c r="X203" s="110"/>
      <c r="Y203" s="110"/>
      <c r="Z203" s="110"/>
      <c r="AA203" s="110"/>
      <c r="AB203" s="110"/>
      <c r="AC203" s="110"/>
      <c r="AD203" s="110"/>
      <c r="AE203" s="110"/>
      <c r="AF203" s="110"/>
      <c r="AG203" s="110"/>
      <c r="AH203" s="110"/>
      <c r="AI203" s="110"/>
      <c r="AJ203" s="110"/>
      <c r="AK203" s="110"/>
      <c r="AL203" s="110"/>
      <c r="AM203" s="110"/>
      <c r="AN203" s="110"/>
      <c r="AO203" s="110"/>
      <c r="AP203" s="110"/>
      <c r="AQ203" s="110"/>
      <c r="AR203" s="110"/>
      <c r="AS203" s="110"/>
      <c r="AT203" s="110"/>
      <c r="AU203" s="110"/>
      <c r="AV203" s="110"/>
      <c r="AW203" s="110"/>
      <c r="AX203" s="110"/>
      <c r="AY203" s="110"/>
      <c r="AZ203" s="110"/>
      <c r="BA203" s="110"/>
      <c r="BB203" s="110"/>
      <c r="BC203" s="110"/>
      <c r="BD203" s="5">
        <v>1</v>
      </c>
      <c r="BE203" s="129"/>
      <c r="BF203" s="129"/>
    </row>
    <row r="204" spans="1:58" s="114" customFormat="1" ht="21" customHeight="1" x14ac:dyDescent="0.25">
      <c r="A204" s="110">
        <v>1</v>
      </c>
      <c r="B204" s="573">
        <v>3</v>
      </c>
      <c r="C204" s="405" t="str">
        <f>ADDRESS(ROW(),COLUMN(),4)</f>
        <v>C204</v>
      </c>
      <c r="D204" s="406" t="s">
        <v>542</v>
      </c>
      <c r="E204" s="407"/>
      <c r="F204" s="407"/>
      <c r="G204" s="407"/>
      <c r="H204" s="407"/>
      <c r="I204" s="407"/>
      <c r="J204" s="407"/>
      <c r="K204" s="408"/>
      <c r="L204" s="110">
        <v>1</v>
      </c>
      <c r="M204" s="110">
        <v>1</v>
      </c>
      <c r="N204" s="110"/>
      <c r="O204" s="110"/>
      <c r="P204" s="110"/>
      <c r="Q204" s="110"/>
      <c r="R204" s="110"/>
      <c r="S204" s="110"/>
      <c r="T204" s="110"/>
      <c r="U204" s="110"/>
      <c r="V204" s="110"/>
      <c r="W204" s="110"/>
      <c r="X204" s="110"/>
      <c r="Y204" s="110"/>
      <c r="Z204" s="110"/>
      <c r="AA204" s="110"/>
      <c r="AB204" s="110"/>
      <c r="AC204" s="110"/>
      <c r="AD204" s="110"/>
      <c r="AE204" s="110"/>
      <c r="AF204" s="110"/>
      <c r="AG204" s="110"/>
      <c r="AH204" s="110"/>
      <c r="AI204" s="110"/>
      <c r="AJ204" s="110"/>
      <c r="AK204" s="110"/>
      <c r="AL204" s="110"/>
      <c r="AM204" s="110"/>
      <c r="AN204" s="110"/>
      <c r="AO204" s="110"/>
      <c r="AP204" s="110"/>
      <c r="AQ204" s="110"/>
      <c r="AR204" s="110"/>
      <c r="AS204" s="110"/>
      <c r="AT204" s="110"/>
      <c r="AU204" s="110"/>
      <c r="AV204" s="110"/>
      <c r="AW204" s="110"/>
      <c r="AX204" s="110"/>
      <c r="AY204" s="110"/>
      <c r="AZ204" s="110"/>
      <c r="BA204" s="110"/>
      <c r="BB204" s="110"/>
      <c r="BC204" s="110"/>
      <c r="BD204" s="5">
        <v>1</v>
      </c>
      <c r="BE204" s="129"/>
      <c r="BF204" s="129"/>
    </row>
    <row r="205" spans="1:58" s="114" customFormat="1" ht="21" customHeight="1" x14ac:dyDescent="0.25">
      <c r="A205" s="110">
        <v>1</v>
      </c>
      <c r="B205" s="573"/>
      <c r="C205" s="409"/>
      <c r="D205" s="410" t="s">
        <v>543</v>
      </c>
      <c r="E205" s="411">
        <v>0.44</v>
      </c>
      <c r="F205" s="412"/>
      <c r="G205" s="413" t="s">
        <v>543</v>
      </c>
      <c r="H205" s="411">
        <v>100</v>
      </c>
      <c r="I205" s="412"/>
      <c r="J205" s="414" t="s">
        <v>544</v>
      </c>
      <c r="K205" s="415">
        <v>115</v>
      </c>
      <c r="L205" s="134" t="s">
        <v>481</v>
      </c>
      <c r="M205" s="110"/>
      <c r="N205" s="110"/>
      <c r="O205" s="110"/>
      <c r="P205" s="110"/>
      <c r="Q205" s="110"/>
      <c r="R205" s="110"/>
      <c r="S205" s="110"/>
      <c r="T205" s="110"/>
      <c r="U205" s="110"/>
      <c r="V205" s="110"/>
      <c r="W205" s="110"/>
      <c r="X205" s="110"/>
      <c r="Y205" s="110"/>
      <c r="Z205" s="110"/>
      <c r="AA205" s="110"/>
      <c r="AB205" s="110"/>
      <c r="AC205" s="110"/>
      <c r="AD205" s="110"/>
      <c r="AE205" s="110"/>
      <c r="AF205" s="110"/>
      <c r="AG205" s="110"/>
      <c r="AH205" s="110"/>
      <c r="AI205" s="110"/>
      <c r="AJ205" s="110"/>
      <c r="AK205" s="110"/>
      <c r="AL205" s="110"/>
      <c r="AM205" s="110"/>
      <c r="AN205" s="110"/>
      <c r="AO205" s="110"/>
      <c r="AP205" s="110"/>
      <c r="AQ205" s="110"/>
      <c r="AR205" s="110"/>
      <c r="AS205" s="110"/>
      <c r="AT205" s="110"/>
      <c r="AU205" s="110"/>
      <c r="AV205" s="110"/>
      <c r="AW205" s="110"/>
      <c r="AX205" s="110"/>
      <c r="AY205" s="110"/>
      <c r="AZ205" s="110"/>
      <c r="BA205" s="110"/>
      <c r="BB205" s="110"/>
      <c r="BC205" s="110"/>
      <c r="BD205" s="5">
        <v>1</v>
      </c>
      <c r="BE205" s="129"/>
      <c r="BF205" s="129"/>
    </row>
    <row r="206" spans="1:58" s="114" customFormat="1" ht="21" customHeight="1" x14ac:dyDescent="0.25">
      <c r="A206" s="110">
        <v>1</v>
      </c>
      <c r="B206" s="573"/>
      <c r="C206" s="416"/>
      <c r="D206" s="417" t="s">
        <v>545</v>
      </c>
      <c r="E206" s="418">
        <v>60</v>
      </c>
      <c r="F206" s="412"/>
      <c r="G206" s="417" t="s">
        <v>546</v>
      </c>
      <c r="H206" s="419">
        <v>10</v>
      </c>
      <c r="I206" s="412"/>
      <c r="J206" s="413" t="s">
        <v>543</v>
      </c>
      <c r="K206" s="420">
        <v>133</v>
      </c>
      <c r="L206" s="134" t="s">
        <v>484</v>
      </c>
      <c r="M206" s="110"/>
      <c r="N206" s="110"/>
      <c r="O206" s="110"/>
      <c r="P206" s="110"/>
      <c r="Q206" s="110"/>
      <c r="R206" s="110"/>
      <c r="S206" s="110"/>
      <c r="T206" s="110"/>
      <c r="U206" s="110"/>
      <c r="V206" s="110"/>
      <c r="W206" s="110"/>
      <c r="X206" s="110"/>
      <c r="Y206" s="110"/>
      <c r="Z206" s="110"/>
      <c r="AA206" s="110"/>
      <c r="AB206" s="110"/>
      <c r="AC206" s="110"/>
      <c r="AD206" s="110"/>
      <c r="AE206" s="110"/>
      <c r="AF206" s="110"/>
      <c r="AG206" s="110"/>
      <c r="AH206" s="110"/>
      <c r="AI206" s="110"/>
      <c r="AJ206" s="110"/>
      <c r="AK206" s="110"/>
      <c r="AL206" s="110"/>
      <c r="AM206" s="110"/>
      <c r="AN206" s="110"/>
      <c r="AO206" s="110"/>
      <c r="AP206" s="110"/>
      <c r="AQ206" s="110"/>
      <c r="AR206" s="110"/>
      <c r="AS206" s="110"/>
      <c r="AT206" s="110"/>
      <c r="AU206" s="110"/>
      <c r="AV206" s="110"/>
      <c r="AW206" s="110"/>
      <c r="AX206" s="110"/>
      <c r="AY206" s="110"/>
      <c r="AZ206" s="110"/>
      <c r="BA206" s="110"/>
      <c r="BB206" s="110"/>
      <c r="BC206" s="110"/>
      <c r="BD206" s="5">
        <v>1</v>
      </c>
      <c r="BE206" s="129"/>
      <c r="BF206" s="129"/>
    </row>
    <row r="207" spans="1:58" s="114" customFormat="1" ht="21" customHeight="1" x14ac:dyDescent="0.25">
      <c r="A207" s="110">
        <v>1</v>
      </c>
      <c r="B207" s="573"/>
      <c r="C207" s="421"/>
      <c r="D207" s="422" t="s">
        <v>546</v>
      </c>
      <c r="E207" s="423">
        <f>E205*E206%</f>
        <v>0.26400000000000001</v>
      </c>
      <c r="F207" s="412"/>
      <c r="G207" s="424" t="s">
        <v>544</v>
      </c>
      <c r="H207" s="423">
        <f>IF(H205=0,0,H205+H206)</f>
        <v>110</v>
      </c>
      <c r="I207" s="412"/>
      <c r="J207" s="422" t="s">
        <v>546</v>
      </c>
      <c r="K207" s="425">
        <f>IF(K205=0,0,IF(K206=0,0,K205-K206))</f>
        <v>-18</v>
      </c>
      <c r="L207" s="343" t="str">
        <f>HYPERLINK("#"&amp;ADDRESS(ROW(K207),COLUMN(K207),4),"◀"&amp;ADDRESS(ROW(K207),COLUMN(K207),4))</f>
        <v>◀K207</v>
      </c>
      <c r="M207" s="426" t="str">
        <f ca="1">_xlfn.FORMULATEXT(K207)</f>
        <v>=SI(K205=0;0;SI(K206=0;0;K205-K206))</v>
      </c>
      <c r="N207" s="110"/>
      <c r="O207" s="110"/>
      <c r="P207" s="110"/>
      <c r="Q207" s="110"/>
      <c r="R207" s="110"/>
      <c r="S207" s="110"/>
      <c r="T207" s="110"/>
      <c r="U207" s="110"/>
      <c r="V207" s="110"/>
      <c r="W207" s="110"/>
      <c r="X207" s="110"/>
      <c r="Y207" s="110"/>
      <c r="Z207" s="110"/>
      <c r="AA207" s="110"/>
      <c r="AB207" s="110"/>
      <c r="AC207" s="110"/>
      <c r="AD207" s="110"/>
      <c r="AE207" s="110"/>
      <c r="AF207" s="110"/>
      <c r="AG207" s="110"/>
      <c r="AH207" s="110"/>
      <c r="AI207" s="110"/>
      <c r="AJ207" s="110"/>
      <c r="AK207" s="110"/>
      <c r="AL207" s="110"/>
      <c r="AM207" s="110"/>
      <c r="AN207" s="110"/>
      <c r="AO207" s="110"/>
      <c r="AP207" s="110"/>
      <c r="AQ207" s="110"/>
      <c r="AR207" s="110"/>
      <c r="AS207" s="110"/>
      <c r="AT207" s="110"/>
      <c r="AU207" s="110"/>
      <c r="AV207" s="110"/>
      <c r="AW207" s="110"/>
      <c r="AX207" s="110"/>
      <c r="AY207" s="110"/>
      <c r="AZ207" s="110"/>
      <c r="BA207" s="110"/>
      <c r="BB207" s="110"/>
      <c r="BC207" s="110"/>
      <c r="BD207" s="5">
        <v>1</v>
      </c>
      <c r="BE207" s="129"/>
      <c r="BF207" s="129"/>
    </row>
    <row r="208" spans="1:58" s="114" customFormat="1" ht="21" customHeight="1" x14ac:dyDescent="0.25">
      <c r="A208" s="110">
        <v>1</v>
      </c>
      <c r="B208" s="573"/>
      <c r="C208" s="427"/>
      <c r="D208" s="424" t="s">
        <v>544</v>
      </c>
      <c r="E208" s="423">
        <f>((E205*E206)/100)+E205</f>
        <v>0.70399999999999996</v>
      </c>
      <c r="F208" s="412"/>
      <c r="G208" s="428" t="s">
        <v>545</v>
      </c>
      <c r="H208" s="429">
        <f>IF(H205=0,0,IF(ISBLANK(H205),0,(H206/H205)*100))</f>
        <v>10</v>
      </c>
      <c r="I208" s="412"/>
      <c r="J208" s="428" t="s">
        <v>545</v>
      </c>
      <c r="K208" s="430">
        <f>IF(K206=0,0,IF(ISBLANK(K206),0,(K207/K206)*100))</f>
        <v>-13.533834586466165</v>
      </c>
      <c r="L208" s="343" t="str">
        <f>HYPERLINK("#"&amp;ADDRESS(ROW(K208),COLUMN(K208),4),"◀"&amp;ADDRESS(ROW(K208),COLUMN(K208),4))</f>
        <v>◀K208</v>
      </c>
      <c r="M208" s="426" t="str">
        <f ca="1">_xlfn.FORMULATEXT(K208)</f>
        <v>=SI(K206=0;0;SI(ESTVIDE(K206);0;(K207/K206)*100))</v>
      </c>
      <c r="N208" s="110"/>
      <c r="O208" s="110"/>
      <c r="P208" s="110"/>
      <c r="Q208" s="110"/>
      <c r="R208" s="110"/>
      <c r="S208" s="110"/>
      <c r="T208" s="110"/>
      <c r="U208" s="110"/>
      <c r="V208" s="110"/>
      <c r="W208" s="110"/>
      <c r="X208" s="110"/>
      <c r="Y208" s="110"/>
      <c r="Z208" s="110"/>
      <c r="AA208" s="110"/>
      <c r="AB208" s="110"/>
      <c r="AC208" s="110"/>
      <c r="AD208" s="110"/>
      <c r="AE208" s="110"/>
      <c r="AF208" s="110"/>
      <c r="AG208" s="110"/>
      <c r="AH208" s="110"/>
      <c r="AI208" s="110"/>
      <c r="AJ208" s="110"/>
      <c r="AK208" s="110"/>
      <c r="AL208" s="110"/>
      <c r="AM208" s="110"/>
      <c r="AN208" s="110"/>
      <c r="AO208" s="110"/>
      <c r="AP208" s="110"/>
      <c r="AQ208" s="110"/>
      <c r="AR208" s="110"/>
      <c r="AS208" s="110"/>
      <c r="AT208" s="110"/>
      <c r="AU208" s="110"/>
      <c r="AV208" s="110"/>
      <c r="AW208" s="110"/>
      <c r="AX208" s="110"/>
      <c r="AY208" s="110"/>
      <c r="AZ208" s="110"/>
      <c r="BA208" s="110"/>
      <c r="BB208" s="110"/>
      <c r="BC208" s="110"/>
      <c r="BD208" s="5">
        <v>1</v>
      </c>
      <c r="BE208" s="129"/>
      <c r="BF208" s="129"/>
    </row>
    <row r="209" spans="1:58" s="114" customFormat="1" ht="21" customHeight="1" x14ac:dyDescent="0.25">
      <c r="A209" s="110">
        <v>1</v>
      </c>
      <c r="B209" s="573"/>
      <c r="C209" s="431"/>
      <c r="D209" s="432"/>
      <c r="E209" s="433"/>
      <c r="F209" s="434"/>
      <c r="G209" s="435"/>
      <c r="H209" s="436"/>
      <c r="I209" s="434"/>
      <c r="J209" s="435"/>
      <c r="K209" s="437"/>
      <c r="L209" s="110">
        <v>1</v>
      </c>
      <c r="M209" s="110">
        <v>1</v>
      </c>
      <c r="N209" s="110"/>
      <c r="O209" s="110"/>
      <c r="P209" s="110"/>
      <c r="Q209" s="110"/>
      <c r="R209" s="110"/>
      <c r="S209" s="110"/>
      <c r="T209" s="110"/>
      <c r="U209" s="110"/>
      <c r="V209" s="110"/>
      <c r="W209" s="110"/>
      <c r="X209" s="110"/>
      <c r="Y209" s="110"/>
      <c r="Z209" s="110"/>
      <c r="AA209" s="110"/>
      <c r="AB209" s="110"/>
      <c r="AC209" s="110"/>
      <c r="AD209" s="110"/>
      <c r="AE209" s="110"/>
      <c r="AF209" s="110"/>
      <c r="AG209" s="110"/>
      <c r="AH209" s="110"/>
      <c r="AI209" s="110"/>
      <c r="AJ209" s="110"/>
      <c r="AK209" s="110"/>
      <c r="AL209" s="110"/>
      <c r="AM209" s="110"/>
      <c r="AN209" s="110"/>
      <c r="AO209" s="110"/>
      <c r="AP209" s="110"/>
      <c r="AQ209" s="110"/>
      <c r="AR209" s="110"/>
      <c r="AS209" s="110"/>
      <c r="AT209" s="110"/>
      <c r="AU209" s="110"/>
      <c r="AV209" s="110"/>
      <c r="AW209" s="110"/>
      <c r="AX209" s="110"/>
      <c r="AY209" s="110"/>
      <c r="AZ209" s="110"/>
      <c r="BA209" s="110"/>
      <c r="BB209" s="110"/>
      <c r="BC209" s="110"/>
      <c r="BD209" s="5">
        <v>1</v>
      </c>
      <c r="BE209" s="129"/>
      <c r="BF209" s="129"/>
    </row>
    <row r="210" spans="1:58" s="114" customFormat="1" ht="21" customHeight="1" x14ac:dyDescent="0.25">
      <c r="A210" s="110">
        <v>1</v>
      </c>
      <c r="B210" s="573"/>
      <c r="C210" s="409"/>
      <c r="D210" s="413" t="s">
        <v>543</v>
      </c>
      <c r="E210" s="411">
        <v>5.8970000000000002</v>
      </c>
      <c r="F210" s="412"/>
      <c r="G210" s="414" t="s">
        <v>544</v>
      </c>
      <c r="H210" s="419">
        <v>9.64</v>
      </c>
      <c r="I210" s="412"/>
      <c r="J210" s="414" t="s">
        <v>544</v>
      </c>
      <c r="K210" s="415">
        <v>100</v>
      </c>
      <c r="L210" s="110">
        <v>1</v>
      </c>
      <c r="M210" s="110">
        <v>1</v>
      </c>
      <c r="N210" s="110"/>
      <c r="O210" s="110"/>
      <c r="P210" s="110"/>
      <c r="Q210" s="110"/>
      <c r="R210" s="110"/>
      <c r="S210" s="110"/>
      <c r="T210" s="110"/>
      <c r="U210" s="110"/>
      <c r="V210" s="110"/>
      <c r="W210" s="110"/>
      <c r="X210" s="110"/>
      <c r="Y210" s="110"/>
      <c r="Z210" s="110"/>
      <c r="AA210" s="110"/>
      <c r="AB210" s="110"/>
      <c r="AC210" s="110"/>
      <c r="AD210" s="110"/>
      <c r="AE210" s="110"/>
      <c r="AF210" s="110"/>
      <c r="AG210" s="110"/>
      <c r="AH210" s="110"/>
      <c r="AI210" s="110"/>
      <c r="AJ210" s="110"/>
      <c r="AK210" s="110"/>
      <c r="AL210" s="110"/>
      <c r="AM210" s="110"/>
      <c r="AN210" s="110"/>
      <c r="AO210" s="110"/>
      <c r="AP210" s="110"/>
      <c r="AQ210" s="110"/>
      <c r="AR210" s="110"/>
      <c r="AS210" s="110"/>
      <c r="AT210" s="110"/>
      <c r="AU210" s="110"/>
      <c r="AV210" s="110"/>
      <c r="AW210" s="110"/>
      <c r="AX210" s="110"/>
      <c r="AY210" s="110"/>
      <c r="AZ210" s="110"/>
      <c r="BA210" s="110"/>
      <c r="BB210" s="110"/>
      <c r="BC210" s="110"/>
      <c r="BD210" s="5">
        <v>1</v>
      </c>
      <c r="BE210" s="129"/>
      <c r="BF210" s="129"/>
    </row>
    <row r="211" spans="1:58" s="114" customFormat="1" ht="21" customHeight="1" x14ac:dyDescent="0.25">
      <c r="A211" s="110">
        <v>1</v>
      </c>
      <c r="B211" s="573"/>
      <c r="C211" s="438"/>
      <c r="D211" s="414" t="s">
        <v>544</v>
      </c>
      <c r="E211" s="419">
        <v>9.64</v>
      </c>
      <c r="F211" s="412"/>
      <c r="G211" s="417" t="s">
        <v>545</v>
      </c>
      <c r="H211" s="439">
        <v>63.5</v>
      </c>
      <c r="I211" s="412"/>
      <c r="J211" s="417" t="s">
        <v>546</v>
      </c>
      <c r="K211" s="415">
        <v>50</v>
      </c>
      <c r="L211" s="110">
        <v>1</v>
      </c>
      <c r="M211" s="110">
        <v>1</v>
      </c>
      <c r="N211" s="110"/>
      <c r="O211" s="110"/>
      <c r="P211" s="110"/>
      <c r="Q211" s="110"/>
      <c r="R211" s="110"/>
      <c r="S211" s="110"/>
      <c r="T211" s="110"/>
      <c r="U211" s="110"/>
      <c r="V211" s="110"/>
      <c r="W211" s="110"/>
      <c r="X211" s="110"/>
      <c r="Y211" s="110"/>
      <c r="Z211" s="110"/>
      <c r="AA211" s="110"/>
      <c r="AB211" s="110"/>
      <c r="AC211" s="110"/>
      <c r="AD211" s="110"/>
      <c r="AE211" s="110"/>
      <c r="AF211" s="110"/>
      <c r="AG211" s="110"/>
      <c r="AH211" s="110"/>
      <c r="AI211" s="110"/>
      <c r="AJ211" s="110"/>
      <c r="AK211" s="110"/>
      <c r="AL211" s="110"/>
      <c r="AM211" s="110"/>
      <c r="AN211" s="110"/>
      <c r="AO211" s="110"/>
      <c r="AP211" s="110"/>
      <c r="AQ211" s="110"/>
      <c r="AR211" s="110"/>
      <c r="AS211" s="110"/>
      <c r="AT211" s="110"/>
      <c r="AU211" s="110"/>
      <c r="AV211" s="110"/>
      <c r="AW211" s="110"/>
      <c r="AX211" s="110"/>
      <c r="AY211" s="110"/>
      <c r="AZ211" s="110"/>
      <c r="BA211" s="110"/>
      <c r="BB211" s="110"/>
      <c r="BC211" s="110"/>
      <c r="BD211" s="5">
        <v>1</v>
      </c>
      <c r="BE211" s="129"/>
      <c r="BF211" s="129"/>
    </row>
    <row r="212" spans="1:58" s="114" customFormat="1" ht="21" customHeight="1" x14ac:dyDescent="0.25">
      <c r="A212" s="110">
        <v>1</v>
      </c>
      <c r="B212" s="573"/>
      <c r="C212" s="421"/>
      <c r="D212" s="422" t="s">
        <v>546</v>
      </c>
      <c r="E212" s="423">
        <f>IF(E210=0,0,IF(E211=0,0,E211-E210))</f>
        <v>3.7430000000000003</v>
      </c>
      <c r="F212" s="412"/>
      <c r="G212" s="422" t="s">
        <v>546</v>
      </c>
      <c r="H212" s="423">
        <f>H210-H213</f>
        <v>3.7439755351681958</v>
      </c>
      <c r="I212" s="412"/>
      <c r="J212" s="424" t="s">
        <v>543</v>
      </c>
      <c r="K212" s="425">
        <f>IF(K210=0,0,IF(ISBLANK(K210),0,K210-K211))</f>
        <v>50</v>
      </c>
      <c r="L212" s="343" t="str">
        <f>HYPERLINK("#"&amp;ADDRESS(ROW(E212),COLUMN(E212),4),"◀"&amp;ADDRESS(ROW(E212),COLUMN(E212),4))</f>
        <v>◀E212</v>
      </c>
      <c r="M212" s="426" t="str">
        <f ca="1">_xlfn.FORMULATEXT(E212)</f>
        <v>=SI(E210=0;0;SI(E211=0;0;E211-E210))</v>
      </c>
      <c r="N212" s="110"/>
      <c r="O212" s="110"/>
      <c r="P212" s="110"/>
      <c r="Q212" s="110"/>
      <c r="R212" s="110"/>
      <c r="S212" s="110"/>
      <c r="T212" s="110"/>
      <c r="U212" s="110"/>
      <c r="V212" s="110"/>
      <c r="W212" s="110"/>
      <c r="X212" s="110"/>
      <c r="Y212" s="110"/>
      <c r="Z212" s="110"/>
      <c r="AA212" s="110"/>
      <c r="AB212" s="110"/>
      <c r="AC212" s="110"/>
      <c r="AD212" s="110"/>
      <c r="AE212" s="110"/>
      <c r="AF212" s="110"/>
      <c r="AG212" s="110"/>
      <c r="AH212" s="110"/>
      <c r="AI212" s="110"/>
      <c r="AJ212" s="110"/>
      <c r="AK212" s="110"/>
      <c r="AL212" s="110"/>
      <c r="AM212" s="110"/>
      <c r="AN212" s="110"/>
      <c r="AO212" s="110"/>
      <c r="AP212" s="110"/>
      <c r="AQ212" s="110"/>
      <c r="AR212" s="110"/>
      <c r="AS212" s="110"/>
      <c r="AT212" s="110"/>
      <c r="AU212" s="110"/>
      <c r="AV212" s="110"/>
      <c r="AW212" s="110"/>
      <c r="AX212" s="110"/>
      <c r="AY212" s="110"/>
      <c r="AZ212" s="110"/>
      <c r="BA212" s="110"/>
      <c r="BB212" s="110"/>
      <c r="BC212" s="110"/>
      <c r="BD212" s="5">
        <v>1</v>
      </c>
      <c r="BE212" s="129"/>
      <c r="BF212" s="129"/>
    </row>
    <row r="213" spans="1:58" s="114" customFormat="1" ht="21" customHeight="1" x14ac:dyDescent="0.25">
      <c r="A213" s="110">
        <v>1</v>
      </c>
      <c r="B213" s="573"/>
      <c r="C213" s="440"/>
      <c r="D213" s="441" t="s">
        <v>545</v>
      </c>
      <c r="E213" s="442">
        <f>IF(E210=0,0,IF(ISBLANK(E210),0,(E212/E210)*100))</f>
        <v>63.472952348651859</v>
      </c>
      <c r="F213" s="412"/>
      <c r="G213" s="443" t="s">
        <v>543</v>
      </c>
      <c r="H213" s="444">
        <f>(H210/(100+H211)*100)</f>
        <v>5.8960244648318048</v>
      </c>
      <c r="I213" s="412"/>
      <c r="J213" s="441" t="s">
        <v>545</v>
      </c>
      <c r="K213" s="445">
        <f>IF(K212=0,0,IF(ISBLANK(K211),0,(K211/K212)*100))</f>
        <v>100</v>
      </c>
      <c r="L213" s="343" t="str">
        <f>HYPERLINK("#"&amp;ADDRESS(ROW(E213),COLUMN(E213),4),"◀"&amp;ADDRESS(ROW(E213),COLUMN(E213),4))</f>
        <v>◀E213</v>
      </c>
      <c r="M213" s="426" t="str">
        <f ca="1">_xlfn.FORMULATEXT(E213)</f>
        <v>=SI(E210=0;0;SI(ESTVIDE(E210);0;(E212/E210)*100))</v>
      </c>
      <c r="N213" s="110"/>
      <c r="O213" s="110"/>
      <c r="P213" s="110"/>
      <c r="Q213" s="110"/>
      <c r="R213" s="110"/>
      <c r="S213" s="110"/>
      <c r="T213" s="110"/>
      <c r="U213" s="110"/>
      <c r="V213" s="110"/>
      <c r="W213" s="110"/>
      <c r="X213" s="110"/>
      <c r="Y213" s="110"/>
      <c r="Z213" s="110"/>
      <c r="AA213" s="110"/>
      <c r="AB213" s="110"/>
      <c r="AC213" s="110"/>
      <c r="AD213" s="110"/>
      <c r="AE213" s="110"/>
      <c r="AF213" s="110"/>
      <c r="AG213" s="110"/>
      <c r="AH213" s="110"/>
      <c r="AI213" s="110"/>
      <c r="AJ213" s="110"/>
      <c r="AK213" s="110"/>
      <c r="AL213" s="110"/>
      <c r="AM213" s="110"/>
      <c r="AN213" s="110"/>
      <c r="AO213" s="110"/>
      <c r="AP213" s="110"/>
      <c r="AQ213" s="110"/>
      <c r="AR213" s="110"/>
      <c r="AS213" s="110"/>
      <c r="AT213" s="110"/>
      <c r="AU213" s="110"/>
      <c r="AV213" s="110"/>
      <c r="AW213" s="110"/>
      <c r="AX213" s="110"/>
      <c r="AY213" s="110"/>
      <c r="AZ213" s="110"/>
      <c r="BA213" s="110"/>
      <c r="BB213" s="110"/>
      <c r="BC213" s="110"/>
      <c r="BD213" s="5">
        <v>1</v>
      </c>
    </row>
    <row r="214" spans="1:58" s="114" customFormat="1" ht="21" customHeight="1" x14ac:dyDescent="0.25">
      <c r="A214" s="110">
        <v>1</v>
      </c>
      <c r="B214" s="573"/>
      <c r="C214" s="610" t="s">
        <v>547</v>
      </c>
      <c r="D214" s="610"/>
      <c r="E214" s="610"/>
      <c r="F214" s="610"/>
      <c r="G214" s="610"/>
      <c r="H214" s="610"/>
      <c r="I214" s="610"/>
      <c r="J214" s="610"/>
      <c r="K214" s="611"/>
      <c r="L214" s="110">
        <v>1</v>
      </c>
      <c r="M214" s="110">
        <v>1</v>
      </c>
      <c r="N214" s="110"/>
      <c r="O214" s="110"/>
      <c r="P214" s="110"/>
      <c r="Q214" s="110"/>
      <c r="R214" s="110"/>
      <c r="S214" s="110"/>
      <c r="T214" s="110"/>
      <c r="U214" s="110"/>
      <c r="V214" s="110"/>
      <c r="W214" s="110"/>
      <c r="X214" s="110"/>
      <c r="Y214" s="110"/>
      <c r="Z214" s="110"/>
      <c r="AA214" s="110"/>
      <c r="AB214" s="110"/>
      <c r="AC214" s="110"/>
      <c r="AD214" s="110"/>
      <c r="AE214" s="110"/>
      <c r="AF214" s="110"/>
      <c r="AG214" s="110"/>
      <c r="AH214" s="110"/>
      <c r="AI214" s="110"/>
      <c r="AJ214" s="110"/>
      <c r="AK214" s="110"/>
      <c r="AL214" s="110"/>
      <c r="AM214" s="110"/>
      <c r="AN214" s="110"/>
      <c r="AO214" s="110"/>
      <c r="AP214" s="110"/>
      <c r="AQ214" s="110"/>
      <c r="AR214" s="110"/>
      <c r="AS214" s="110"/>
      <c r="AT214" s="110"/>
      <c r="AU214" s="110"/>
      <c r="AV214" s="110"/>
      <c r="AW214" s="110"/>
      <c r="AX214" s="110"/>
      <c r="AY214" s="110"/>
      <c r="AZ214" s="110"/>
      <c r="BA214" s="110"/>
      <c r="BB214" s="110"/>
      <c r="BC214" s="110"/>
      <c r="BD214" s="5">
        <v>1</v>
      </c>
    </row>
    <row r="215" spans="1:58" s="114" customFormat="1" ht="21" customHeight="1" x14ac:dyDescent="0.25">
      <c r="A215" s="110"/>
      <c r="B215" s="573"/>
      <c r="C215" s="174">
        <v>12</v>
      </c>
      <c r="D215" s="174">
        <v>11</v>
      </c>
      <c r="E215" s="174">
        <v>11</v>
      </c>
      <c r="F215" s="174">
        <v>11</v>
      </c>
      <c r="G215" s="174">
        <v>11</v>
      </c>
      <c r="H215" s="174">
        <v>11</v>
      </c>
      <c r="I215" s="174">
        <v>11</v>
      </c>
      <c r="J215" s="174">
        <v>11</v>
      </c>
      <c r="K215" s="175">
        <v>11</v>
      </c>
      <c r="L215" s="176" t="s">
        <v>421</v>
      </c>
      <c r="M215" s="110"/>
      <c r="N215" s="110"/>
      <c r="O215" s="110"/>
      <c r="P215" s="110"/>
      <c r="Q215" s="110"/>
      <c r="R215" s="110"/>
      <c r="S215" s="110"/>
      <c r="T215" s="110"/>
      <c r="U215" s="110"/>
      <c r="V215" s="110"/>
      <c r="W215" s="110"/>
      <c r="X215" s="110"/>
      <c r="Y215" s="110"/>
      <c r="Z215" s="110"/>
      <c r="AA215" s="110"/>
      <c r="AB215" s="110"/>
      <c r="AC215" s="110"/>
      <c r="AD215" s="110"/>
      <c r="AE215" s="110"/>
      <c r="AF215" s="110"/>
      <c r="AG215" s="110"/>
      <c r="AH215" s="110"/>
      <c r="AI215" s="110"/>
      <c r="AJ215" s="110"/>
      <c r="AK215" s="110"/>
      <c r="AL215" s="110"/>
      <c r="AM215" s="110"/>
      <c r="AN215" s="110"/>
      <c r="AO215" s="110"/>
      <c r="AP215" s="110"/>
      <c r="AQ215" s="110"/>
      <c r="AR215" s="110"/>
      <c r="AS215" s="110"/>
      <c r="AT215" s="110"/>
      <c r="AU215" s="110"/>
      <c r="AV215" s="110"/>
      <c r="AW215" s="110"/>
      <c r="AX215" s="110"/>
      <c r="AY215" s="110"/>
      <c r="AZ215" s="110"/>
      <c r="BA215" s="110"/>
      <c r="BB215" s="110"/>
      <c r="BC215" s="110"/>
      <c r="BD215" s="5">
        <v>1</v>
      </c>
    </row>
    <row r="216" spans="1:58" s="114" customFormat="1" ht="21" customHeight="1" thickBot="1" x14ac:dyDescent="0.3">
      <c r="A216" s="110"/>
      <c r="B216" s="574"/>
      <c r="C216" s="181">
        <f ca="1">CELL("largeur",C216)</f>
        <v>13</v>
      </c>
      <c r="D216" s="181">
        <f t="shared" ref="D216:K216" ca="1" si="11">CELL("largeur",D216)</f>
        <v>21</v>
      </c>
      <c r="E216" s="181">
        <f t="shared" ca="1" si="11"/>
        <v>13</v>
      </c>
      <c r="F216" s="181">
        <f ca="1">CELL("largeur",F216)</f>
        <v>13</v>
      </c>
      <c r="G216" s="181">
        <f t="shared" ca="1" si="11"/>
        <v>13</v>
      </c>
      <c r="H216" s="181">
        <f t="shared" ca="1" si="11"/>
        <v>13</v>
      </c>
      <c r="I216" s="181">
        <f t="shared" ca="1" si="11"/>
        <v>16</v>
      </c>
      <c r="J216" s="181">
        <f t="shared" ca="1" si="11"/>
        <v>18</v>
      </c>
      <c r="K216" s="182">
        <f t="shared" ca="1" si="11"/>
        <v>16</v>
      </c>
      <c r="L216" s="176" t="s">
        <v>424</v>
      </c>
      <c r="M216" s="110"/>
      <c r="N216" s="110"/>
      <c r="O216" s="110"/>
      <c r="P216" s="110"/>
      <c r="Q216" s="110"/>
      <c r="R216" s="110"/>
      <c r="S216" s="110"/>
      <c r="T216" s="110"/>
      <c r="U216" s="110"/>
      <c r="V216" s="110"/>
      <c r="W216" s="110"/>
      <c r="X216" s="110"/>
      <c r="Y216" s="110"/>
      <c r="Z216" s="110"/>
      <c r="AA216" s="110"/>
      <c r="AB216" s="110"/>
      <c r="AC216" s="110"/>
      <c r="AD216" s="110"/>
      <c r="AE216" s="110"/>
      <c r="AF216" s="110"/>
      <c r="AG216" s="110"/>
      <c r="AH216" s="110"/>
      <c r="AI216" s="110"/>
      <c r="AJ216" s="110"/>
      <c r="AK216" s="110"/>
      <c r="AL216" s="110"/>
      <c r="AM216" s="110"/>
      <c r="AN216" s="110"/>
      <c r="AO216" s="110"/>
      <c r="AP216" s="110"/>
      <c r="AQ216" s="110"/>
      <c r="AR216" s="110"/>
      <c r="AS216" s="110"/>
      <c r="AT216" s="110"/>
      <c r="AU216" s="110"/>
      <c r="AV216" s="110"/>
      <c r="AW216" s="110"/>
      <c r="AX216" s="110"/>
      <c r="AY216" s="110"/>
      <c r="AZ216" s="110"/>
      <c r="BA216" s="110"/>
      <c r="BB216" s="110"/>
      <c r="BC216" s="110"/>
      <c r="BD216" s="5">
        <v>1</v>
      </c>
    </row>
    <row r="217" spans="1:58" s="114" customFormat="1" ht="21" customHeight="1" thickBot="1" x14ac:dyDescent="0.3">
      <c r="A217" s="176"/>
      <c r="B217" s="176"/>
      <c r="C217" s="176"/>
      <c r="D217" s="176"/>
      <c r="E217" s="176"/>
      <c r="F217" s="176"/>
      <c r="G217" s="176"/>
      <c r="H217" s="176"/>
      <c r="I217" s="176"/>
      <c r="J217" s="176"/>
      <c r="K217" s="176"/>
      <c r="L217" s="110"/>
      <c r="M217" s="110">
        <v>1</v>
      </c>
      <c r="N217" s="110"/>
      <c r="O217" s="110"/>
      <c r="P217" s="110"/>
      <c r="Q217" s="110"/>
      <c r="R217" s="110"/>
      <c r="S217" s="110"/>
      <c r="T217" s="110"/>
      <c r="U217" s="110"/>
      <c r="V217" s="110"/>
      <c r="W217" s="110"/>
      <c r="X217" s="110"/>
      <c r="Y217" s="110"/>
      <c r="Z217" s="110"/>
      <c r="AA217" s="110"/>
      <c r="AB217" s="110"/>
      <c r="AC217" s="110"/>
      <c r="AD217" s="110"/>
      <c r="AE217" s="110"/>
      <c r="AF217" s="110"/>
      <c r="AG217" s="110"/>
      <c r="AH217" s="110"/>
      <c r="AI217" s="110"/>
      <c r="AJ217" s="110"/>
      <c r="AK217" s="110"/>
      <c r="AL217" s="110"/>
      <c r="AM217" s="110"/>
      <c r="AN217" s="110"/>
      <c r="AO217" s="110"/>
      <c r="AP217" s="110"/>
      <c r="AQ217" s="110"/>
      <c r="AR217" s="110"/>
      <c r="AS217" s="110"/>
      <c r="AT217" s="110"/>
      <c r="AU217" s="110"/>
      <c r="AV217" s="110"/>
      <c r="AW217" s="110"/>
      <c r="AX217" s="110"/>
      <c r="AY217" s="110"/>
      <c r="AZ217" s="110"/>
      <c r="BA217" s="110"/>
      <c r="BB217" s="110"/>
      <c r="BC217" s="110"/>
      <c r="BD217" s="5">
        <v>1</v>
      </c>
    </row>
    <row r="218" spans="1:58" s="114" customFormat="1" ht="21" customHeight="1" x14ac:dyDescent="0.25">
      <c r="A218" s="110"/>
      <c r="B218" s="132" t="s">
        <v>384</v>
      </c>
      <c r="C218" s="446" t="s">
        <v>548</v>
      </c>
      <c r="D218" s="447"/>
      <c r="E218" s="447"/>
      <c r="F218" s="447"/>
      <c r="G218" s="447"/>
      <c r="H218" s="447"/>
      <c r="I218" s="447"/>
      <c r="J218" s="447"/>
      <c r="K218" s="448" t="s">
        <v>549</v>
      </c>
      <c r="L218" s="110"/>
      <c r="M218" s="132" t="s">
        <v>384</v>
      </c>
      <c r="N218" s="571" t="s">
        <v>550</v>
      </c>
      <c r="O218" s="571"/>
      <c r="P218" s="571"/>
      <c r="Q218" s="571"/>
      <c r="R218" s="571"/>
      <c r="S218" s="571"/>
      <c r="T218" s="572"/>
      <c r="U218" s="110"/>
      <c r="V218" s="110"/>
      <c r="W218" s="110"/>
      <c r="X218" s="110"/>
      <c r="Y218" s="110"/>
      <c r="Z218" s="110"/>
      <c r="AA218" s="110"/>
      <c r="AB218" s="110"/>
      <c r="AC218" s="110"/>
      <c r="AD218" s="110"/>
      <c r="AE218" s="110"/>
      <c r="AF218" s="110"/>
      <c r="AG218" s="110"/>
      <c r="AH218" s="110"/>
      <c r="AI218" s="110"/>
      <c r="AJ218" s="110"/>
      <c r="AK218" s="110"/>
      <c r="AL218" s="110"/>
      <c r="AM218" s="110"/>
      <c r="AN218" s="110"/>
      <c r="AO218" s="110"/>
      <c r="AP218" s="110"/>
      <c r="AQ218" s="110"/>
      <c r="AR218" s="110"/>
      <c r="AS218" s="110"/>
      <c r="AT218" s="110"/>
      <c r="AU218" s="110"/>
      <c r="AV218" s="110"/>
      <c r="AW218" s="110"/>
      <c r="AX218" s="110"/>
      <c r="AY218" s="110"/>
      <c r="AZ218" s="110"/>
      <c r="BA218" s="110"/>
      <c r="BB218" s="110"/>
      <c r="BC218" s="110"/>
      <c r="BD218" s="5">
        <v>1</v>
      </c>
    </row>
    <row r="219" spans="1:58" s="114" customFormat="1" ht="21" customHeight="1" x14ac:dyDescent="0.25">
      <c r="A219" s="110"/>
      <c r="B219" s="573">
        <v>3</v>
      </c>
      <c r="C219" s="449" t="str">
        <f>ADDRESS(ROW(),COLUMN(),4)</f>
        <v>C219</v>
      </c>
      <c r="D219" s="450"/>
      <c r="E219" s="450"/>
      <c r="F219" s="451"/>
      <c r="G219" s="450"/>
      <c r="H219" s="450"/>
      <c r="I219" s="452"/>
      <c r="J219" s="452"/>
      <c r="K219" s="453"/>
      <c r="L219" s="110"/>
      <c r="M219" s="573">
        <v>3</v>
      </c>
      <c r="N219" s="454" t="str">
        <f>ADDRESS(ROW(),COLUMN(),4)</f>
        <v>N219</v>
      </c>
      <c r="O219" s="406" t="s">
        <v>542</v>
      </c>
      <c r="P219" s="407"/>
      <c r="Q219" s="407"/>
      <c r="R219" s="407"/>
      <c r="S219" s="407"/>
      <c r="T219" s="408"/>
      <c r="U219" s="110"/>
      <c r="V219" s="110"/>
      <c r="W219" s="110"/>
      <c r="X219" s="110"/>
      <c r="Y219" s="110"/>
      <c r="Z219" s="110"/>
      <c r="AA219" s="110"/>
      <c r="AB219" s="110"/>
      <c r="AC219" s="110"/>
      <c r="AD219" s="110"/>
      <c r="AE219" s="110"/>
      <c r="AF219" s="110"/>
      <c r="AG219" s="110"/>
      <c r="AH219" s="110"/>
      <c r="AI219" s="110"/>
      <c r="AJ219" s="110"/>
      <c r="AK219" s="110"/>
      <c r="AL219" s="110"/>
      <c r="AM219" s="110"/>
      <c r="AN219" s="110"/>
      <c r="AO219" s="110"/>
      <c r="AP219" s="110"/>
      <c r="AQ219" s="110"/>
      <c r="AR219" s="110"/>
      <c r="AS219" s="110"/>
      <c r="AT219" s="110"/>
      <c r="AU219" s="110"/>
      <c r="AV219" s="110"/>
      <c r="AW219" s="110"/>
      <c r="AX219" s="110"/>
      <c r="AY219" s="110"/>
      <c r="AZ219" s="110"/>
      <c r="BA219" s="110"/>
      <c r="BB219" s="110"/>
      <c r="BC219" s="110"/>
      <c r="BD219" s="5">
        <v>1</v>
      </c>
    </row>
    <row r="220" spans="1:58" s="114" customFormat="1" ht="21" customHeight="1" x14ac:dyDescent="0.25">
      <c r="A220" s="110"/>
      <c r="B220" s="573"/>
      <c r="C220" s="451"/>
      <c r="D220" s="455" t="s">
        <v>551</v>
      </c>
      <c r="E220" s="456">
        <v>1</v>
      </c>
      <c r="F220" s="457"/>
      <c r="G220" s="458" t="s">
        <v>551</v>
      </c>
      <c r="H220" s="456">
        <v>1</v>
      </c>
      <c r="I220" s="459"/>
      <c r="J220" s="455" t="s">
        <v>551</v>
      </c>
      <c r="K220" s="460">
        <v>1</v>
      </c>
      <c r="L220" s="110"/>
      <c r="M220" s="573"/>
      <c r="N220" s="575" t="s">
        <v>552</v>
      </c>
      <c r="O220" s="575"/>
      <c r="P220" s="577" t="s">
        <v>553</v>
      </c>
      <c r="Q220" s="577"/>
      <c r="R220" s="577"/>
      <c r="S220" s="577"/>
      <c r="T220" s="578"/>
      <c r="U220" s="110"/>
      <c r="V220" s="110"/>
      <c r="W220" s="110"/>
      <c r="X220" s="110"/>
      <c r="Y220" s="110"/>
      <c r="Z220" s="110"/>
      <c r="AA220" s="110"/>
      <c r="AB220" s="110"/>
      <c r="AC220" s="110"/>
      <c r="AD220" s="110"/>
      <c r="AE220" s="110"/>
      <c r="AF220" s="110"/>
      <c r="AG220" s="110"/>
      <c r="AH220" s="110"/>
      <c r="AI220" s="110"/>
      <c r="AJ220" s="110"/>
      <c r="AK220" s="110"/>
      <c r="AL220" s="110"/>
      <c r="AM220" s="110"/>
      <c r="AN220" s="110"/>
      <c r="AO220" s="110"/>
      <c r="AP220" s="110"/>
      <c r="AQ220" s="110"/>
      <c r="AR220" s="110"/>
      <c r="AS220" s="110"/>
      <c r="AT220" s="110"/>
      <c r="AU220" s="110"/>
      <c r="AV220" s="110"/>
      <c r="AW220" s="110"/>
      <c r="AX220" s="110"/>
      <c r="AY220" s="110"/>
      <c r="AZ220" s="110"/>
      <c r="BA220" s="110"/>
      <c r="BB220" s="110"/>
      <c r="BC220" s="110"/>
      <c r="BD220" s="5">
        <v>1</v>
      </c>
    </row>
    <row r="221" spans="1:58" s="114" customFormat="1" ht="21" customHeight="1" x14ac:dyDescent="0.25">
      <c r="A221" s="110"/>
      <c r="B221" s="573"/>
      <c r="C221" s="113"/>
      <c r="D221" s="461" t="s">
        <v>554</v>
      </c>
      <c r="E221" s="462">
        <v>2</v>
      </c>
      <c r="F221" s="463"/>
      <c r="G221" s="464" t="s">
        <v>555</v>
      </c>
      <c r="H221" s="462">
        <v>2</v>
      </c>
      <c r="I221" s="465"/>
      <c r="J221" s="461" t="s">
        <v>556</v>
      </c>
      <c r="K221" s="466">
        <v>50</v>
      </c>
      <c r="L221" s="110"/>
      <c r="M221" s="573"/>
      <c r="N221" s="576"/>
      <c r="O221" s="576"/>
      <c r="P221" s="579"/>
      <c r="Q221" s="579"/>
      <c r="R221" s="579"/>
      <c r="S221" s="579"/>
      <c r="T221" s="580"/>
      <c r="U221" s="110"/>
      <c r="V221" s="110"/>
      <c r="W221" s="110"/>
      <c r="X221" s="110"/>
      <c r="Y221" s="110"/>
      <c r="Z221" s="110"/>
      <c r="AA221" s="110"/>
      <c r="AB221" s="110"/>
      <c r="AC221" s="110"/>
      <c r="AD221" s="110"/>
      <c r="AE221" s="110"/>
      <c r="AF221" s="110"/>
      <c r="AG221" s="110"/>
      <c r="AH221" s="110"/>
      <c r="AI221" s="110"/>
      <c r="AJ221" s="110"/>
      <c r="AK221" s="110"/>
      <c r="AL221" s="110"/>
      <c r="AM221" s="110"/>
      <c r="AN221" s="110"/>
      <c r="AO221" s="110"/>
      <c r="AP221" s="110"/>
      <c r="AQ221" s="110"/>
      <c r="AR221" s="110"/>
      <c r="AS221" s="110"/>
      <c r="AT221" s="110"/>
      <c r="AU221" s="110"/>
      <c r="AV221" s="110"/>
      <c r="AW221" s="110"/>
      <c r="AX221" s="110"/>
      <c r="AY221" s="110"/>
      <c r="AZ221" s="110"/>
      <c r="BA221" s="110"/>
      <c r="BB221" s="110"/>
      <c r="BC221" s="110"/>
      <c r="BD221" s="5">
        <v>1</v>
      </c>
    </row>
    <row r="222" spans="1:58" s="114" customFormat="1" ht="21" customHeight="1" x14ac:dyDescent="0.25">
      <c r="A222" s="110"/>
      <c r="B222" s="573"/>
      <c r="C222" s="113"/>
      <c r="D222" s="467" t="s">
        <v>557</v>
      </c>
      <c r="E222" s="468">
        <f>IF(E220=0,0,IF(E221=0,0,E221-E220))</f>
        <v>1</v>
      </c>
      <c r="F222" s="463"/>
      <c r="G222" s="467" t="s">
        <v>558</v>
      </c>
      <c r="H222" s="468">
        <f>IF(H220=0,0,H220+H221)</f>
        <v>3</v>
      </c>
      <c r="I222" s="465"/>
      <c r="J222" s="467" t="s">
        <v>557</v>
      </c>
      <c r="K222" s="469">
        <f>K223*K221%</f>
        <v>1</v>
      </c>
      <c r="L222" s="110"/>
      <c r="M222" s="573"/>
      <c r="N222" s="581" t="s">
        <v>559</v>
      </c>
      <c r="O222" s="583">
        <f>SUM(N226:N235)</f>
        <v>0.97000000000000008</v>
      </c>
      <c r="P222" s="585" t="str">
        <f>IF(N225&lt;S225,"Recette incomplète, il manque",IF(N225&gt;S225,"Trop de produits dans la recette",IF(N225=S225,"OK")))</f>
        <v>Recette incomplète, il manque</v>
      </c>
      <c r="Q222" s="585"/>
      <c r="R222" s="585"/>
      <c r="S222" s="585"/>
      <c r="T222" s="587">
        <f>IF(N225=S225,"",IF(N225&lt;S225,S225-N225,IF(N225&gt;S225,N225-S225)))</f>
        <v>2.9999999999999916E-2</v>
      </c>
      <c r="U222" s="110"/>
      <c r="V222" s="110"/>
      <c r="W222" s="110"/>
      <c r="X222" s="110"/>
      <c r="Y222" s="110"/>
      <c r="Z222" s="110"/>
      <c r="AA222" s="110"/>
      <c r="AB222" s="110"/>
      <c r="AC222" s="110"/>
      <c r="AD222" s="110"/>
      <c r="AE222" s="110"/>
      <c r="AF222" s="110"/>
      <c r="AG222" s="110"/>
      <c r="AH222" s="110"/>
      <c r="AI222" s="110"/>
      <c r="AJ222" s="110"/>
      <c r="AK222" s="110"/>
      <c r="AL222" s="110"/>
      <c r="AM222" s="110"/>
      <c r="AN222" s="110"/>
      <c r="AO222" s="110"/>
      <c r="AP222" s="110"/>
      <c r="AQ222" s="110"/>
      <c r="AR222" s="110"/>
      <c r="AS222" s="110"/>
      <c r="AT222" s="110"/>
      <c r="AU222" s="110"/>
      <c r="AV222" s="110"/>
      <c r="AW222" s="110"/>
      <c r="AX222" s="110"/>
      <c r="AY222" s="110"/>
      <c r="AZ222" s="110"/>
      <c r="BA222" s="110"/>
      <c r="BB222" s="110"/>
      <c r="BC222" s="110"/>
      <c r="BD222" s="5">
        <v>1</v>
      </c>
    </row>
    <row r="223" spans="1:58" s="114" customFormat="1" ht="21" customHeight="1" x14ac:dyDescent="0.25">
      <c r="A223" s="110"/>
      <c r="B223" s="573"/>
      <c r="C223" s="470"/>
      <c r="D223" s="471" t="s">
        <v>560</v>
      </c>
      <c r="E223" s="472">
        <f>IF(E220=0,0,IF(E221=0,0,E222/E221))</f>
        <v>0.5</v>
      </c>
      <c r="F223" s="473"/>
      <c r="G223" s="471" t="s">
        <v>560</v>
      </c>
      <c r="H223" s="472">
        <f>IF(H220=0,0,H221/H222)</f>
        <v>0.66666666666666663</v>
      </c>
      <c r="I223" s="474"/>
      <c r="J223" s="471" t="s">
        <v>558</v>
      </c>
      <c r="K223" s="475">
        <f>K220/(100-K221)*100</f>
        <v>2</v>
      </c>
      <c r="L223" s="110"/>
      <c r="M223" s="573"/>
      <c r="N223" s="582"/>
      <c r="O223" s="584"/>
      <c r="P223" s="586"/>
      <c r="Q223" s="586"/>
      <c r="R223" s="586"/>
      <c r="S223" s="586"/>
      <c r="T223" s="588"/>
      <c r="U223" s="110"/>
      <c r="V223" s="110"/>
      <c r="W223" s="110"/>
      <c r="X223" s="110"/>
      <c r="Y223" s="110"/>
      <c r="Z223" s="110"/>
      <c r="AA223" s="110"/>
      <c r="AB223" s="110"/>
      <c r="AC223" s="110"/>
      <c r="AD223" s="110"/>
      <c r="AE223" s="110"/>
      <c r="AF223" s="110"/>
      <c r="AG223" s="110"/>
      <c r="AH223" s="110"/>
      <c r="AI223" s="110"/>
      <c r="AJ223" s="110"/>
      <c r="AK223" s="110"/>
      <c r="AL223" s="110"/>
      <c r="AM223" s="110"/>
      <c r="AN223" s="110"/>
      <c r="AO223" s="110"/>
      <c r="AP223" s="110"/>
      <c r="AQ223" s="110"/>
      <c r="AR223" s="110"/>
      <c r="AS223" s="110"/>
      <c r="AT223" s="110"/>
      <c r="AU223" s="110"/>
      <c r="AV223" s="110"/>
      <c r="AW223" s="110"/>
      <c r="AX223" s="110"/>
      <c r="AY223" s="110"/>
      <c r="AZ223" s="110"/>
      <c r="BA223" s="110"/>
      <c r="BB223" s="110"/>
      <c r="BC223" s="110"/>
      <c r="BD223" s="5">
        <v>1</v>
      </c>
    </row>
    <row r="224" spans="1:58" s="114" customFormat="1" ht="21" customHeight="1" x14ac:dyDescent="0.25">
      <c r="A224" s="110"/>
      <c r="B224" s="573"/>
      <c r="C224" s="451"/>
      <c r="D224" s="476" t="s">
        <v>554</v>
      </c>
      <c r="E224" s="477">
        <v>2</v>
      </c>
      <c r="F224" s="457"/>
      <c r="G224" s="476" t="s">
        <v>554</v>
      </c>
      <c r="H224" s="477">
        <v>2</v>
      </c>
      <c r="I224" s="459"/>
      <c r="J224" s="476" t="s">
        <v>554</v>
      </c>
      <c r="K224" s="478">
        <v>1</v>
      </c>
      <c r="L224" s="110"/>
      <c r="M224" s="573"/>
      <c r="N224" s="479" t="s">
        <v>561</v>
      </c>
      <c r="O224" s="480"/>
      <c r="P224" s="480"/>
      <c r="Q224" s="480"/>
      <c r="R224" s="481" t="s">
        <v>562</v>
      </c>
      <c r="S224" s="482" t="s">
        <v>563</v>
      </c>
      <c r="T224" s="483" t="s">
        <v>564</v>
      </c>
      <c r="U224" s="110"/>
      <c r="V224" s="110"/>
      <c r="W224" s="110"/>
      <c r="X224" s="110"/>
      <c r="Y224" s="110"/>
      <c r="Z224" s="110"/>
      <c r="AA224" s="110"/>
      <c r="AB224" s="110"/>
      <c r="AC224" s="110"/>
      <c r="AD224" s="110"/>
      <c r="AE224" s="110"/>
      <c r="AF224" s="110"/>
      <c r="AG224" s="110"/>
      <c r="AH224" s="110"/>
      <c r="AI224" s="110"/>
      <c r="AJ224" s="110"/>
      <c r="AK224" s="110"/>
      <c r="AL224" s="110"/>
      <c r="AM224" s="110"/>
      <c r="AN224" s="110"/>
      <c r="AO224" s="110"/>
      <c r="AP224" s="110"/>
      <c r="AQ224" s="110"/>
      <c r="AR224" s="110"/>
      <c r="AS224" s="110"/>
      <c r="AT224" s="110"/>
      <c r="AU224" s="110"/>
      <c r="AV224" s="110"/>
      <c r="AW224" s="110"/>
      <c r="AX224" s="110"/>
      <c r="AY224" s="110"/>
      <c r="AZ224" s="110"/>
      <c r="BA224" s="110"/>
      <c r="BB224" s="110"/>
      <c r="BC224" s="110"/>
      <c r="BD224" s="5">
        <v>1</v>
      </c>
    </row>
    <row r="225" spans="1:58" s="114" customFormat="1" ht="21" customHeight="1" x14ac:dyDescent="0.25">
      <c r="A225" s="110"/>
      <c r="B225" s="573"/>
      <c r="C225" s="113"/>
      <c r="D225" s="484" t="s">
        <v>551</v>
      </c>
      <c r="E225" s="485">
        <v>1</v>
      </c>
      <c r="F225" s="463"/>
      <c r="G225" s="484" t="s">
        <v>555</v>
      </c>
      <c r="H225" s="485">
        <v>1</v>
      </c>
      <c r="I225" s="465"/>
      <c r="J225" s="484" t="s">
        <v>556</v>
      </c>
      <c r="K225" s="486">
        <v>50</v>
      </c>
      <c r="L225" s="110"/>
      <c r="M225" s="573"/>
      <c r="N225" s="487">
        <f>SUM(N226:N235)</f>
        <v>0.97000000000000008</v>
      </c>
      <c r="O225" s="488"/>
      <c r="P225" s="489"/>
      <c r="Q225" s="490" t="s">
        <v>565</v>
      </c>
      <c r="R225" s="491">
        <v>7</v>
      </c>
      <c r="S225" s="492">
        <v>1</v>
      </c>
      <c r="T225" s="493">
        <f>SUM(T226:T235)</f>
        <v>6.9300000000000006</v>
      </c>
      <c r="U225" s="110"/>
      <c r="V225" s="110"/>
      <c r="W225" s="110"/>
      <c r="X225" s="110"/>
      <c r="Y225" s="110"/>
      <c r="Z225" s="110"/>
      <c r="AA225" s="110"/>
      <c r="AB225" s="110"/>
      <c r="AC225" s="110"/>
      <c r="AD225" s="110"/>
      <c r="AE225" s="110"/>
      <c r="AF225" s="110"/>
      <c r="AG225" s="110"/>
      <c r="AH225" s="110"/>
      <c r="AI225" s="110"/>
      <c r="AJ225" s="110"/>
      <c r="AK225" s="110"/>
      <c r="AL225" s="110"/>
      <c r="AM225" s="110"/>
      <c r="AN225" s="110"/>
      <c r="AO225" s="110"/>
      <c r="AP225" s="110"/>
      <c r="AQ225" s="110"/>
      <c r="AR225" s="110"/>
      <c r="AS225" s="110"/>
      <c r="AT225" s="110"/>
      <c r="AU225" s="110"/>
      <c r="AV225" s="110"/>
      <c r="AW225" s="110"/>
      <c r="AX225" s="110"/>
      <c r="AY225" s="110"/>
      <c r="AZ225" s="110"/>
      <c r="BA225" s="110"/>
      <c r="BB225" s="110"/>
      <c r="BC225" s="110"/>
      <c r="BD225" s="5">
        <v>1</v>
      </c>
    </row>
    <row r="226" spans="1:58" s="114" customFormat="1" ht="21" customHeight="1" x14ac:dyDescent="0.25">
      <c r="A226" s="110"/>
      <c r="B226" s="573"/>
      <c r="C226" s="113"/>
      <c r="D226" s="467" t="s">
        <v>557</v>
      </c>
      <c r="E226" s="468">
        <f>IF(E224=0,0,IF(E225=0,0,E224-E225))</f>
        <v>1</v>
      </c>
      <c r="F226" s="463"/>
      <c r="G226" s="467" t="s">
        <v>566</v>
      </c>
      <c r="H226" s="468">
        <f>IF(H224=0,0,IF(H225=0,0,H224-H225))</f>
        <v>1</v>
      </c>
      <c r="I226" s="465"/>
      <c r="J226" s="467" t="s">
        <v>557</v>
      </c>
      <c r="K226" s="469">
        <f>K224*K225%</f>
        <v>0.5</v>
      </c>
      <c r="L226" s="110"/>
      <c r="M226" s="573"/>
      <c r="N226" s="494">
        <v>0.12</v>
      </c>
      <c r="O226" s="495" t="s">
        <v>567</v>
      </c>
      <c r="P226" s="495"/>
      <c r="Q226" s="495"/>
      <c r="R226" s="496">
        <f>R225*N226</f>
        <v>0.84</v>
      </c>
      <c r="S226" s="497">
        <v>0</v>
      </c>
      <c r="T226" s="498">
        <f t="shared" ref="T226:T235" si="12">IF(S226=0,R226,IF(R226="","",R226/(100-S226)*100))</f>
        <v>0.84</v>
      </c>
      <c r="U226" s="110"/>
      <c r="V226" s="110"/>
      <c r="W226" s="110"/>
      <c r="X226" s="110"/>
      <c r="Y226" s="110"/>
      <c r="Z226" s="110"/>
      <c r="AA226" s="110"/>
      <c r="AB226" s="110"/>
      <c r="AC226" s="110"/>
      <c r="AD226" s="110"/>
      <c r="AE226" s="110"/>
      <c r="AF226" s="110"/>
      <c r="AG226" s="110"/>
      <c r="AH226" s="110"/>
      <c r="AI226" s="110"/>
      <c r="AJ226" s="110"/>
      <c r="AK226" s="110"/>
      <c r="AL226" s="110"/>
      <c r="AM226" s="110"/>
      <c r="AN226" s="110"/>
      <c r="AO226" s="110"/>
      <c r="AP226" s="110"/>
      <c r="AQ226" s="110"/>
      <c r="AR226" s="110"/>
      <c r="AS226" s="110"/>
      <c r="AT226" s="110"/>
      <c r="AU226" s="110"/>
      <c r="AV226" s="110"/>
      <c r="AW226" s="110"/>
      <c r="AX226" s="110"/>
      <c r="AY226" s="110"/>
      <c r="AZ226" s="110"/>
      <c r="BA226" s="110"/>
      <c r="BB226" s="110"/>
      <c r="BC226" s="110"/>
      <c r="BD226" s="5">
        <v>1</v>
      </c>
    </row>
    <row r="227" spans="1:58" s="114" customFormat="1" ht="21" customHeight="1" x14ac:dyDescent="0.25">
      <c r="A227" s="110"/>
      <c r="B227" s="573"/>
      <c r="C227" s="470"/>
      <c r="D227" s="471" t="s">
        <v>560</v>
      </c>
      <c r="E227" s="472">
        <f>IF(E224=0,0,E226/E224)</f>
        <v>0.5</v>
      </c>
      <c r="F227" s="473"/>
      <c r="G227" s="471" t="s">
        <v>560</v>
      </c>
      <c r="H227" s="472">
        <f>IF(H224=0,0,IF(H225=0,0,H225/H224))</f>
        <v>0.5</v>
      </c>
      <c r="I227" s="474"/>
      <c r="J227" s="471" t="s">
        <v>566</v>
      </c>
      <c r="K227" s="499">
        <f>K224-K226</f>
        <v>0.5</v>
      </c>
      <c r="L227" s="110"/>
      <c r="M227" s="573"/>
      <c r="N227" s="494">
        <v>0.08</v>
      </c>
      <c r="O227" s="495" t="s">
        <v>568</v>
      </c>
      <c r="P227" s="495"/>
      <c r="Q227" s="495"/>
      <c r="R227" s="500">
        <f>R225*N227</f>
        <v>0.56000000000000005</v>
      </c>
      <c r="S227" s="501">
        <v>0</v>
      </c>
      <c r="T227" s="498">
        <f t="shared" si="12"/>
        <v>0.56000000000000005</v>
      </c>
      <c r="U227" s="110"/>
      <c r="V227" s="110"/>
      <c r="W227" s="110"/>
      <c r="X227" s="110"/>
      <c r="Y227" s="110"/>
      <c r="Z227" s="110"/>
      <c r="AA227" s="110"/>
      <c r="AB227" s="110"/>
      <c r="AC227" s="110"/>
      <c r="AD227" s="110"/>
      <c r="AE227" s="110"/>
      <c r="AF227" s="110"/>
      <c r="AG227" s="110"/>
      <c r="AH227" s="110"/>
      <c r="AI227" s="110"/>
      <c r="AJ227" s="110"/>
      <c r="AK227" s="110"/>
      <c r="AL227" s="110"/>
      <c r="AM227" s="110"/>
      <c r="AN227" s="110"/>
      <c r="AO227" s="110"/>
      <c r="AP227" s="110"/>
      <c r="AQ227" s="110"/>
      <c r="AR227" s="110"/>
      <c r="AS227" s="110"/>
      <c r="AT227" s="110"/>
      <c r="AU227" s="110"/>
      <c r="AV227" s="110"/>
      <c r="AW227" s="110"/>
      <c r="AX227" s="110"/>
      <c r="AY227" s="110"/>
      <c r="AZ227" s="110"/>
      <c r="BA227" s="110"/>
      <c r="BB227" s="110"/>
      <c r="BC227" s="110"/>
      <c r="BD227" s="5">
        <v>1</v>
      </c>
    </row>
    <row r="228" spans="1:58" s="114" customFormat="1" ht="21" customHeight="1" x14ac:dyDescent="0.25">
      <c r="A228" s="110"/>
      <c r="B228" s="573"/>
      <c r="C228" s="589" t="s">
        <v>547</v>
      </c>
      <c r="D228" s="589"/>
      <c r="E228" s="589"/>
      <c r="F228" s="589"/>
      <c r="G228" s="589"/>
      <c r="H228" s="589"/>
      <c r="I228" s="589"/>
      <c r="J228" s="589"/>
      <c r="K228" s="590"/>
      <c r="L228" s="110"/>
      <c r="M228" s="573"/>
      <c r="N228" s="494">
        <v>0.2</v>
      </c>
      <c r="O228" s="495" t="s">
        <v>569</v>
      </c>
      <c r="P228" s="495"/>
      <c r="Q228" s="495"/>
      <c r="R228" s="500">
        <f>R225*N228</f>
        <v>1.4000000000000001</v>
      </c>
      <c r="S228" s="501">
        <v>0</v>
      </c>
      <c r="T228" s="498">
        <f t="shared" si="12"/>
        <v>1.4000000000000001</v>
      </c>
      <c r="U228" s="110"/>
      <c r="V228" s="110"/>
      <c r="W228" s="110"/>
      <c r="X228" s="110"/>
      <c r="Y228" s="110"/>
      <c r="Z228" s="110"/>
      <c r="AA228" s="110"/>
      <c r="AB228" s="110"/>
      <c r="AC228" s="110"/>
      <c r="AD228" s="110"/>
      <c r="AE228" s="110"/>
      <c r="AF228" s="110"/>
      <c r="AG228" s="110"/>
      <c r="AH228" s="110"/>
      <c r="AI228" s="110"/>
      <c r="AJ228" s="110"/>
      <c r="AK228" s="110"/>
      <c r="AL228" s="110"/>
      <c r="AM228" s="110"/>
      <c r="AN228" s="110"/>
      <c r="AO228" s="110"/>
      <c r="AP228" s="110"/>
      <c r="AQ228" s="110"/>
      <c r="AR228" s="110"/>
      <c r="AS228" s="110"/>
      <c r="AT228" s="110"/>
      <c r="AU228" s="110"/>
      <c r="AV228" s="110"/>
      <c r="AW228" s="110"/>
      <c r="AX228" s="110"/>
      <c r="AY228" s="110"/>
      <c r="AZ228" s="110"/>
      <c r="BA228" s="110"/>
      <c r="BB228" s="110"/>
      <c r="BC228" s="110"/>
      <c r="BD228" s="5">
        <v>1</v>
      </c>
    </row>
    <row r="229" spans="1:58" s="114" customFormat="1" ht="21" customHeight="1" x14ac:dyDescent="0.25">
      <c r="A229" s="110"/>
      <c r="B229" s="573"/>
      <c r="C229" s="174">
        <v>8</v>
      </c>
      <c r="D229" s="174">
        <v>8</v>
      </c>
      <c r="E229" s="174">
        <v>11</v>
      </c>
      <c r="F229" s="174">
        <v>8</v>
      </c>
      <c r="G229" s="174">
        <v>8</v>
      </c>
      <c r="H229" s="174">
        <v>11</v>
      </c>
      <c r="I229" s="174">
        <v>8</v>
      </c>
      <c r="J229" s="174">
        <v>8</v>
      </c>
      <c r="K229" s="175">
        <v>11</v>
      </c>
      <c r="L229" s="110"/>
      <c r="M229" s="573"/>
      <c r="N229" s="494">
        <v>0.55000000000000004</v>
      </c>
      <c r="O229" s="495" t="s">
        <v>570</v>
      </c>
      <c r="P229" s="495"/>
      <c r="Q229" s="495"/>
      <c r="R229" s="500">
        <f>R225*N229</f>
        <v>3.8500000000000005</v>
      </c>
      <c r="S229" s="501">
        <v>0</v>
      </c>
      <c r="T229" s="498">
        <f t="shared" si="12"/>
        <v>3.8500000000000005</v>
      </c>
      <c r="U229" s="110"/>
      <c r="V229" s="110"/>
      <c r="W229" s="110"/>
      <c r="X229" s="110"/>
      <c r="Y229" s="110"/>
      <c r="Z229" s="110"/>
      <c r="AA229" s="110"/>
      <c r="AB229" s="110"/>
      <c r="AC229" s="110"/>
      <c r="AD229" s="110"/>
      <c r="AE229" s="110"/>
      <c r="AF229" s="110"/>
      <c r="AG229" s="110"/>
      <c r="AH229" s="110"/>
      <c r="AI229" s="110"/>
      <c r="AJ229" s="110"/>
      <c r="AK229" s="110"/>
      <c r="AL229" s="110"/>
      <c r="AM229" s="110"/>
      <c r="AN229" s="110"/>
      <c r="AO229" s="110"/>
      <c r="AP229" s="110"/>
      <c r="AQ229" s="110"/>
      <c r="AR229" s="110"/>
      <c r="AS229" s="110"/>
      <c r="AT229" s="110"/>
      <c r="AU229" s="110"/>
      <c r="AV229" s="110"/>
      <c r="AW229" s="110"/>
      <c r="AX229" s="110"/>
      <c r="AY229" s="110"/>
      <c r="AZ229" s="110"/>
      <c r="BA229" s="110"/>
      <c r="BB229" s="110"/>
      <c r="BC229" s="110"/>
      <c r="BD229" s="5">
        <v>1</v>
      </c>
    </row>
    <row r="230" spans="1:58" s="114" customFormat="1" ht="21" customHeight="1" thickBot="1" x14ac:dyDescent="0.3">
      <c r="A230" s="110"/>
      <c r="B230" s="574"/>
      <c r="C230" s="181">
        <f t="shared" ref="C230:K230" ca="1" si="13">CELL("largeur",C230)</f>
        <v>13</v>
      </c>
      <c r="D230" s="181">
        <f t="shared" ca="1" si="13"/>
        <v>21</v>
      </c>
      <c r="E230" s="181">
        <f t="shared" ca="1" si="13"/>
        <v>13</v>
      </c>
      <c r="F230" s="181">
        <f t="shared" ca="1" si="13"/>
        <v>13</v>
      </c>
      <c r="G230" s="181">
        <f t="shared" ca="1" si="13"/>
        <v>13</v>
      </c>
      <c r="H230" s="181">
        <f t="shared" ca="1" si="13"/>
        <v>13</v>
      </c>
      <c r="I230" s="181">
        <f t="shared" ca="1" si="13"/>
        <v>16</v>
      </c>
      <c r="J230" s="181">
        <f t="shared" ca="1" si="13"/>
        <v>18</v>
      </c>
      <c r="K230" s="182">
        <f t="shared" ca="1" si="13"/>
        <v>16</v>
      </c>
      <c r="L230" s="110"/>
      <c r="M230" s="573"/>
      <c r="N230" s="494">
        <v>0.02</v>
      </c>
      <c r="O230" s="495" t="s">
        <v>571</v>
      </c>
      <c r="P230" s="495"/>
      <c r="Q230" s="495"/>
      <c r="R230" s="500">
        <f>R225*N230</f>
        <v>0.14000000000000001</v>
      </c>
      <c r="S230" s="501">
        <v>50</v>
      </c>
      <c r="T230" s="498">
        <f t="shared" si="12"/>
        <v>0.28000000000000003</v>
      </c>
      <c r="U230" s="110"/>
      <c r="V230" s="110"/>
      <c r="W230" s="110"/>
      <c r="X230" s="110"/>
      <c r="Y230" s="110"/>
      <c r="Z230" s="110"/>
      <c r="AA230" s="110"/>
      <c r="AB230" s="110"/>
      <c r="AC230" s="110"/>
      <c r="AD230" s="110"/>
      <c r="AE230" s="110"/>
      <c r="AF230" s="110"/>
      <c r="AG230" s="110"/>
      <c r="AH230" s="110"/>
      <c r="AI230" s="110"/>
      <c r="AJ230" s="110"/>
      <c r="AK230" s="110"/>
      <c r="AL230" s="110"/>
      <c r="AM230" s="110"/>
      <c r="AN230" s="110"/>
      <c r="AO230" s="110"/>
      <c r="AP230" s="110"/>
      <c r="AQ230" s="110"/>
      <c r="AR230" s="110"/>
      <c r="AS230" s="110"/>
      <c r="AT230" s="110"/>
      <c r="AU230" s="110"/>
      <c r="AV230" s="110"/>
      <c r="AW230" s="110"/>
      <c r="AX230" s="110"/>
      <c r="AY230" s="110"/>
      <c r="AZ230" s="110"/>
      <c r="BA230" s="110"/>
      <c r="BB230" s="110"/>
      <c r="BC230" s="110"/>
      <c r="BD230" s="5">
        <v>1</v>
      </c>
    </row>
    <row r="231" spans="1:58" s="114" customFormat="1" ht="21" customHeight="1" thickBot="1" x14ac:dyDescent="0.3">
      <c r="A231" s="110">
        <v>1</v>
      </c>
      <c r="B231" s="110">
        <v>1</v>
      </c>
      <c r="C231" s="110">
        <v>1</v>
      </c>
      <c r="D231" s="110">
        <v>1</v>
      </c>
      <c r="E231" s="110">
        <v>1</v>
      </c>
      <c r="F231" s="110">
        <v>1</v>
      </c>
      <c r="G231" s="110">
        <v>1</v>
      </c>
      <c r="H231" s="110">
        <v>1</v>
      </c>
      <c r="I231" s="110"/>
      <c r="J231" s="110"/>
      <c r="K231" s="110"/>
      <c r="L231" s="110"/>
      <c r="M231" s="573"/>
      <c r="N231" s="494"/>
      <c r="O231" s="495"/>
      <c r="P231" s="495"/>
      <c r="Q231" s="495"/>
      <c r="R231" s="500">
        <f>R225*N231</f>
        <v>0</v>
      </c>
      <c r="S231" s="501"/>
      <c r="T231" s="498">
        <f t="shared" si="12"/>
        <v>0</v>
      </c>
      <c r="U231" s="110"/>
      <c r="V231" s="110"/>
      <c r="W231" s="110"/>
      <c r="X231" s="110"/>
      <c r="Y231" s="110"/>
      <c r="Z231" s="110"/>
      <c r="AA231" s="110"/>
      <c r="AB231" s="110"/>
      <c r="AC231" s="110"/>
      <c r="AD231" s="110"/>
      <c r="AE231" s="110"/>
      <c r="AF231" s="110"/>
      <c r="AG231" s="110"/>
      <c r="AH231" s="110"/>
      <c r="AI231" s="110"/>
      <c r="AJ231" s="110"/>
      <c r="AK231" s="110"/>
      <c r="AL231" s="110"/>
      <c r="AM231" s="110"/>
      <c r="AN231" s="110"/>
      <c r="AO231" s="110"/>
      <c r="AP231" s="110"/>
      <c r="AQ231" s="110"/>
      <c r="AR231" s="110"/>
      <c r="AS231" s="110"/>
      <c r="AT231" s="110"/>
      <c r="AU231" s="110"/>
      <c r="AV231" s="110"/>
      <c r="AW231" s="110"/>
      <c r="AX231" s="110"/>
      <c r="AY231" s="110"/>
      <c r="AZ231" s="110"/>
      <c r="BA231" s="110"/>
      <c r="BB231" s="110"/>
      <c r="BC231" s="110"/>
      <c r="BD231" s="5">
        <v>1</v>
      </c>
    </row>
    <row r="232" spans="1:58" s="114" customFormat="1" ht="21" customHeight="1" x14ac:dyDescent="0.25">
      <c r="A232" s="110">
        <v>1</v>
      </c>
      <c r="B232" s="132" t="s">
        <v>384</v>
      </c>
      <c r="C232" s="595" t="s">
        <v>572</v>
      </c>
      <c r="D232" s="595"/>
      <c r="E232" s="595"/>
      <c r="F232" s="595"/>
      <c r="G232" s="595"/>
      <c r="H232" s="596"/>
      <c r="I232" s="110"/>
      <c r="J232" s="110"/>
      <c r="K232" s="110"/>
      <c r="L232" s="110"/>
      <c r="M232" s="573"/>
      <c r="N232" s="494"/>
      <c r="O232" s="495"/>
      <c r="P232" s="495"/>
      <c r="Q232" s="495"/>
      <c r="R232" s="500">
        <f>R225*N232</f>
        <v>0</v>
      </c>
      <c r="S232" s="501"/>
      <c r="T232" s="498">
        <f t="shared" si="12"/>
        <v>0</v>
      </c>
      <c r="U232" s="110"/>
      <c r="V232" s="110"/>
      <c r="W232" s="110"/>
      <c r="X232" s="110"/>
      <c r="Y232" s="110"/>
      <c r="Z232" s="110"/>
      <c r="AA232" s="110"/>
      <c r="AB232" s="110"/>
      <c r="AC232" s="110"/>
      <c r="AD232" s="110"/>
      <c r="AE232" s="110"/>
      <c r="AF232" s="110"/>
      <c r="AG232" s="110"/>
      <c r="AH232" s="110"/>
      <c r="AI232" s="110"/>
      <c r="AJ232" s="110"/>
      <c r="AK232" s="110"/>
      <c r="AL232" s="110"/>
      <c r="AM232" s="110"/>
      <c r="AN232" s="110"/>
      <c r="AO232" s="110"/>
      <c r="AP232" s="110"/>
      <c r="AQ232" s="110"/>
      <c r="AR232" s="110"/>
      <c r="AS232" s="110"/>
      <c r="AT232" s="110"/>
      <c r="AU232" s="110"/>
      <c r="AV232" s="110"/>
      <c r="AW232" s="110"/>
      <c r="AX232" s="110"/>
      <c r="AY232" s="110"/>
      <c r="AZ232" s="110"/>
      <c r="BA232" s="110"/>
      <c r="BB232" s="110"/>
      <c r="BC232" s="110"/>
      <c r="BD232" s="5">
        <v>1</v>
      </c>
    </row>
    <row r="233" spans="1:58" s="114" customFormat="1" ht="21" customHeight="1" x14ac:dyDescent="0.25">
      <c r="A233" s="110">
        <v>1</v>
      </c>
      <c r="B233" s="597">
        <v>3</v>
      </c>
      <c r="C233" s="454" t="str">
        <f>ADDRESS(ROW(),COLUMN(),4)</f>
        <v>C233</v>
      </c>
      <c r="D233" s="406" t="s">
        <v>542</v>
      </c>
      <c r="E233" s="502"/>
      <c r="F233" s="503"/>
      <c r="G233" s="504"/>
      <c r="H233" s="505"/>
      <c r="I233" s="110"/>
      <c r="J233" s="110"/>
      <c r="K233" s="110"/>
      <c r="L233" s="110"/>
      <c r="M233" s="573"/>
      <c r="N233" s="494"/>
      <c r="O233" s="495"/>
      <c r="P233" s="495"/>
      <c r="Q233" s="495"/>
      <c r="R233" s="500">
        <f>R225*N233</f>
        <v>0</v>
      </c>
      <c r="S233" s="501"/>
      <c r="T233" s="498">
        <f t="shared" si="12"/>
        <v>0</v>
      </c>
      <c r="U233" s="110"/>
      <c r="V233" s="110"/>
      <c r="W233" s="110"/>
      <c r="X233" s="110"/>
      <c r="Y233" s="110"/>
      <c r="Z233" s="110"/>
      <c r="AA233" s="110"/>
      <c r="AB233" s="110"/>
      <c r="AC233" s="110"/>
      <c r="AD233" s="110"/>
      <c r="AE233" s="110"/>
      <c r="AF233" s="110"/>
      <c r="AG233" s="110"/>
      <c r="AH233" s="110"/>
      <c r="AI233" s="110"/>
      <c r="AJ233" s="110"/>
      <c r="AK233" s="110"/>
      <c r="AL233" s="110"/>
      <c r="AM233" s="110"/>
      <c r="AN233" s="110"/>
      <c r="AO233" s="110"/>
      <c r="AP233" s="110"/>
      <c r="AQ233" s="110"/>
      <c r="AR233" s="110"/>
      <c r="AS233" s="110"/>
      <c r="AT233" s="110"/>
      <c r="AU233" s="110"/>
      <c r="AV233" s="110"/>
      <c r="AW233" s="110"/>
      <c r="AX233" s="110"/>
      <c r="AY233" s="110"/>
      <c r="AZ233" s="110"/>
      <c r="BA233" s="110"/>
      <c r="BB233" s="110"/>
      <c r="BC233" s="110"/>
      <c r="BD233" s="5">
        <v>1</v>
      </c>
    </row>
    <row r="234" spans="1:58" s="114" customFormat="1" ht="21" customHeight="1" x14ac:dyDescent="0.25">
      <c r="A234" s="110">
        <v>1</v>
      </c>
      <c r="B234" s="597"/>
      <c r="C234" s="599" t="s">
        <v>573</v>
      </c>
      <c r="D234" s="599"/>
      <c r="E234" s="507" t="s">
        <v>574</v>
      </c>
      <c r="F234" s="506" t="s">
        <v>575</v>
      </c>
      <c r="G234" s="600" t="s">
        <v>576</v>
      </c>
      <c r="H234" s="601"/>
      <c r="I234" s="110"/>
      <c r="J234" s="110"/>
      <c r="K234" s="110"/>
      <c r="L234" s="110"/>
      <c r="M234" s="573"/>
      <c r="N234" s="494"/>
      <c r="O234" s="495"/>
      <c r="P234" s="495"/>
      <c r="Q234" s="495"/>
      <c r="R234" s="500">
        <f>R225*N234</f>
        <v>0</v>
      </c>
      <c r="S234" s="501"/>
      <c r="T234" s="498">
        <f t="shared" si="12"/>
        <v>0</v>
      </c>
      <c r="U234" s="110"/>
      <c r="V234" s="110"/>
      <c r="W234" s="110"/>
      <c r="X234" s="110"/>
      <c r="Y234" s="110"/>
      <c r="Z234" s="110"/>
      <c r="AA234" s="110"/>
      <c r="AB234" s="110"/>
      <c r="AC234" s="110"/>
      <c r="AD234" s="110"/>
      <c r="AE234" s="110"/>
      <c r="AF234" s="110"/>
      <c r="AG234" s="110"/>
      <c r="AH234" s="110"/>
      <c r="AI234" s="110"/>
      <c r="AJ234" s="110"/>
      <c r="AK234" s="110"/>
      <c r="AL234" s="110"/>
      <c r="AM234" s="110"/>
      <c r="AN234" s="110"/>
      <c r="AO234" s="110"/>
      <c r="AP234" s="110"/>
      <c r="AQ234" s="110"/>
      <c r="AR234" s="110"/>
      <c r="AS234" s="110"/>
      <c r="AT234" s="110"/>
      <c r="AU234" s="110"/>
      <c r="AV234" s="110"/>
      <c r="AW234" s="110"/>
      <c r="AX234" s="110"/>
      <c r="AY234" s="110"/>
      <c r="AZ234" s="110"/>
      <c r="BA234" s="110"/>
      <c r="BB234" s="110"/>
      <c r="BC234" s="110"/>
      <c r="BD234" s="5">
        <v>1</v>
      </c>
    </row>
    <row r="235" spans="1:58" s="114" customFormat="1" ht="21" customHeight="1" x14ac:dyDescent="0.25">
      <c r="A235" s="110">
        <v>1</v>
      </c>
      <c r="B235" s="597"/>
      <c r="C235" s="569">
        <v>20</v>
      </c>
      <c r="D235" s="570">
        <f>C235/100</f>
        <v>0.2</v>
      </c>
      <c r="E235" s="508" t="s">
        <v>577</v>
      </c>
      <c r="F235" s="509">
        <v>1</v>
      </c>
      <c r="G235" s="510">
        <f>(C235*F235)*10</f>
        <v>200</v>
      </c>
      <c r="H235" s="511">
        <f>G235/1000</f>
        <v>0.2</v>
      </c>
      <c r="I235" s="110"/>
      <c r="J235" s="110"/>
      <c r="K235" s="110"/>
      <c r="L235" s="110"/>
      <c r="M235" s="573"/>
      <c r="N235" s="512"/>
      <c r="O235" s="513"/>
      <c r="P235" s="513"/>
      <c r="Q235" s="513"/>
      <c r="R235" s="514">
        <f>R225*N235</f>
        <v>0</v>
      </c>
      <c r="S235" s="515"/>
      <c r="T235" s="516">
        <f t="shared" si="12"/>
        <v>0</v>
      </c>
      <c r="U235" s="110"/>
      <c r="V235" s="110"/>
      <c r="W235" s="110"/>
      <c r="X235" s="110"/>
      <c r="Y235" s="110"/>
      <c r="Z235" s="110"/>
      <c r="AA235" s="110"/>
      <c r="AB235" s="110"/>
      <c r="AC235" s="110"/>
      <c r="AD235" s="110"/>
      <c r="AE235" s="110"/>
      <c r="AF235" s="110"/>
      <c r="AG235" s="110"/>
      <c r="AH235" s="110"/>
      <c r="AI235" s="110"/>
      <c r="AJ235" s="110"/>
      <c r="AK235" s="110"/>
      <c r="AL235" s="110"/>
      <c r="AM235" s="110"/>
      <c r="AN235" s="110"/>
      <c r="AO235" s="110"/>
      <c r="AP235" s="110"/>
      <c r="AQ235" s="110"/>
      <c r="AR235" s="110"/>
      <c r="AS235" s="110"/>
      <c r="AT235" s="110"/>
      <c r="AU235" s="110"/>
      <c r="AV235" s="110"/>
      <c r="AW235" s="110"/>
      <c r="AX235" s="110"/>
      <c r="AY235" s="110"/>
      <c r="AZ235" s="110"/>
      <c r="BA235" s="110"/>
      <c r="BB235" s="110"/>
      <c r="BC235" s="110"/>
      <c r="BD235" s="5">
        <v>1</v>
      </c>
    </row>
    <row r="236" spans="1:58" s="114" customFormat="1" ht="21" customHeight="1" x14ac:dyDescent="0.25">
      <c r="A236" s="110">
        <v>1</v>
      </c>
      <c r="B236" s="597"/>
      <c r="C236" s="569"/>
      <c r="D236" s="570"/>
      <c r="E236" s="508" t="s">
        <v>578</v>
      </c>
      <c r="F236" s="509">
        <v>1.03</v>
      </c>
      <c r="G236" s="510">
        <f>(C235*F236)*10</f>
        <v>206</v>
      </c>
      <c r="H236" s="511">
        <f>G236/1000</f>
        <v>0.20599999999999999</v>
      </c>
      <c r="I236" s="110"/>
      <c r="J236" s="110"/>
      <c r="K236" s="110"/>
      <c r="L236" s="110"/>
      <c r="M236" s="573"/>
      <c r="N236" s="591" t="s">
        <v>579</v>
      </c>
      <c r="O236" s="591"/>
      <c r="P236" s="591"/>
      <c r="Q236" s="591"/>
      <c r="R236" s="591"/>
      <c r="S236" s="591"/>
      <c r="T236" s="592"/>
      <c r="U236" s="110"/>
      <c r="V236" s="110"/>
      <c r="W236" s="110"/>
      <c r="X236" s="110"/>
      <c r="Y236" s="110"/>
      <c r="Z236" s="110"/>
      <c r="AA236" s="110"/>
      <c r="AB236" s="110"/>
      <c r="AC236" s="110"/>
      <c r="AD236" s="110"/>
      <c r="AE236" s="110"/>
      <c r="AF236" s="110"/>
      <c r="AG236" s="110"/>
      <c r="AH236" s="110"/>
      <c r="AI236" s="110"/>
      <c r="AJ236" s="110"/>
      <c r="AK236" s="110"/>
      <c r="AL236" s="110"/>
      <c r="AM236" s="110"/>
      <c r="AN236" s="110"/>
      <c r="AO236" s="110"/>
      <c r="AP236" s="110"/>
      <c r="AQ236" s="110"/>
      <c r="AR236" s="110"/>
      <c r="AS236" s="110"/>
      <c r="AT236" s="110"/>
      <c r="AU236" s="110"/>
      <c r="AV236" s="110"/>
      <c r="AW236" s="110"/>
      <c r="AX236" s="110"/>
      <c r="AY236" s="110"/>
      <c r="AZ236" s="110"/>
      <c r="BA236" s="110"/>
      <c r="BB236" s="110"/>
      <c r="BC236" s="110"/>
      <c r="BD236" s="5">
        <v>1</v>
      </c>
    </row>
    <row r="237" spans="1:58" s="114" customFormat="1" ht="21" customHeight="1" x14ac:dyDescent="0.25">
      <c r="A237" s="110">
        <v>1</v>
      </c>
      <c r="B237" s="597"/>
      <c r="C237" s="569"/>
      <c r="D237" s="570"/>
      <c r="E237" s="508" t="s">
        <v>580</v>
      </c>
      <c r="F237" s="509">
        <v>1.0149999999999999</v>
      </c>
      <c r="G237" s="510">
        <f>(F237*C235)*10</f>
        <v>202.99999999999997</v>
      </c>
      <c r="H237" s="511">
        <f>G237/1000</f>
        <v>0.20299999999999996</v>
      </c>
      <c r="I237" s="110"/>
      <c r="J237" s="110"/>
      <c r="K237" s="110"/>
      <c r="L237" s="110"/>
      <c r="M237" s="573"/>
      <c r="N237" s="517"/>
      <c r="O237" s="517" t="s">
        <v>581</v>
      </c>
      <c r="P237" s="518"/>
      <c r="Q237" s="519" t="s">
        <v>582</v>
      </c>
      <c r="R237" s="520"/>
      <c r="S237" s="520"/>
      <c r="T237" s="521"/>
      <c r="U237" s="110"/>
      <c r="V237" s="110"/>
      <c r="W237" s="110"/>
      <c r="X237" s="110"/>
      <c r="Y237" s="110"/>
      <c r="Z237" s="110"/>
      <c r="AA237" s="110"/>
      <c r="AB237" s="110"/>
      <c r="AC237" s="110"/>
      <c r="AD237" s="110"/>
      <c r="AE237" s="110"/>
      <c r="AF237" s="110"/>
      <c r="AG237" s="110"/>
      <c r="AH237" s="110"/>
      <c r="AI237" s="110"/>
      <c r="AJ237" s="110"/>
      <c r="AK237" s="110"/>
      <c r="AL237" s="110"/>
      <c r="AM237" s="110"/>
      <c r="AN237" s="110"/>
      <c r="AO237" s="110"/>
      <c r="AP237" s="110"/>
      <c r="AQ237" s="110"/>
      <c r="AR237" s="110"/>
      <c r="AS237" s="110"/>
      <c r="AT237" s="110"/>
      <c r="AU237" s="110"/>
      <c r="AV237" s="110"/>
      <c r="AW237" s="110"/>
      <c r="AX237" s="110"/>
      <c r="AY237" s="110"/>
      <c r="AZ237" s="110"/>
      <c r="BA237" s="110"/>
      <c r="BB237" s="110"/>
      <c r="BC237" s="110"/>
      <c r="BD237" s="5">
        <v>1</v>
      </c>
    </row>
    <row r="238" spans="1:58" s="114" customFormat="1" ht="21" customHeight="1" x14ac:dyDescent="0.25">
      <c r="A238" s="110">
        <v>1</v>
      </c>
      <c r="B238" s="597"/>
      <c r="C238" s="569"/>
      <c r="D238" s="570"/>
      <c r="E238" s="508" t="s">
        <v>583</v>
      </c>
      <c r="F238" s="509">
        <v>0.92</v>
      </c>
      <c r="G238" s="510">
        <f>(F238*C235)*10</f>
        <v>184.00000000000003</v>
      </c>
      <c r="H238" s="511">
        <f>G238/1000</f>
        <v>0.18400000000000002</v>
      </c>
      <c r="I238" s="110"/>
      <c r="J238" s="110"/>
      <c r="K238" s="110"/>
      <c r="L238" s="110"/>
      <c r="M238" s="573"/>
      <c r="N238" s="518"/>
      <c r="O238" s="518" t="s">
        <v>584</v>
      </c>
      <c r="P238" s="518"/>
      <c r="Q238" s="518" t="s">
        <v>585</v>
      </c>
      <c r="R238" s="520"/>
      <c r="S238" s="518" t="s">
        <v>563</v>
      </c>
      <c r="T238" s="521"/>
      <c r="U238" s="110"/>
      <c r="V238" s="110"/>
      <c r="W238" s="110"/>
      <c r="X238" s="110"/>
      <c r="Y238" s="110"/>
      <c r="Z238" s="110"/>
      <c r="AA238" s="110"/>
      <c r="AB238" s="110"/>
      <c r="AC238" s="110"/>
      <c r="AD238" s="110"/>
      <c r="AE238" s="110"/>
      <c r="AF238" s="110"/>
      <c r="AG238" s="110"/>
      <c r="AH238" s="110"/>
      <c r="AI238" s="110"/>
      <c r="AJ238" s="110"/>
      <c r="AK238" s="110"/>
      <c r="AL238" s="110"/>
      <c r="AM238" s="110"/>
      <c r="AN238" s="110"/>
      <c r="AO238" s="110"/>
      <c r="AP238" s="110"/>
      <c r="AQ238" s="110"/>
      <c r="AR238" s="110"/>
      <c r="AS238" s="110"/>
      <c r="AT238" s="110"/>
      <c r="AU238" s="110"/>
      <c r="AV238" s="110"/>
      <c r="AW238" s="110"/>
      <c r="AX238" s="110"/>
      <c r="AY238" s="110"/>
      <c r="AZ238" s="110"/>
      <c r="BA238" s="110"/>
      <c r="BB238" s="110"/>
      <c r="BC238" s="110"/>
      <c r="BD238" s="5">
        <v>1</v>
      </c>
    </row>
    <row r="239" spans="1:58" ht="21" customHeight="1" x14ac:dyDescent="0.25">
      <c r="A239" s="110">
        <v>1</v>
      </c>
      <c r="B239" s="597"/>
      <c r="C239" s="569"/>
      <c r="D239" s="570"/>
      <c r="E239" s="508" t="s">
        <v>586</v>
      </c>
      <c r="F239" s="509">
        <v>0.8</v>
      </c>
      <c r="G239" s="510">
        <f>(F239*C235)*10</f>
        <v>160</v>
      </c>
      <c r="H239" s="511">
        <f>G239/1000</f>
        <v>0.16</v>
      </c>
      <c r="I239" s="110"/>
      <c r="J239" s="110"/>
      <c r="K239" s="110"/>
      <c r="L239" s="110"/>
      <c r="M239" s="573"/>
      <c r="N239" s="174">
        <v>10</v>
      </c>
      <c r="O239" s="174">
        <v>10</v>
      </c>
      <c r="P239" s="174">
        <v>10</v>
      </c>
      <c r="Q239" s="174">
        <v>10</v>
      </c>
      <c r="R239" s="174">
        <v>13</v>
      </c>
      <c r="S239" s="174">
        <v>8</v>
      </c>
      <c r="T239" s="175">
        <v>13</v>
      </c>
      <c r="U239" s="110"/>
      <c r="V239" s="110"/>
      <c r="W239" s="110"/>
      <c r="X239" s="110"/>
      <c r="Y239" s="110"/>
      <c r="Z239" s="110"/>
      <c r="AA239" s="110"/>
      <c r="AB239" s="110"/>
      <c r="AC239" s="110"/>
      <c r="AD239" s="110"/>
      <c r="AE239" s="110"/>
      <c r="AF239" s="110"/>
      <c r="AG239" s="110"/>
      <c r="AH239" s="110"/>
      <c r="AI239" s="110"/>
      <c r="AJ239" s="110"/>
      <c r="AK239" s="110"/>
      <c r="AL239" s="110"/>
      <c r="AM239" s="110"/>
      <c r="AN239" s="110"/>
      <c r="AO239" s="110"/>
      <c r="AP239" s="110"/>
      <c r="AQ239" s="110"/>
      <c r="AR239" s="110"/>
      <c r="AS239" s="110"/>
      <c r="AT239" s="110"/>
      <c r="AU239" s="110"/>
      <c r="AV239" s="110"/>
      <c r="AW239" s="110"/>
      <c r="AX239" s="110"/>
      <c r="AY239" s="110"/>
      <c r="AZ239" s="110"/>
      <c r="BA239" s="110"/>
      <c r="BB239" s="110"/>
      <c r="BC239" s="110"/>
      <c r="BD239" s="5">
        <v>1</v>
      </c>
      <c r="BE239" s="114"/>
      <c r="BF239" s="114"/>
    </row>
    <row r="240" spans="1:58" ht="21" customHeight="1" thickBot="1" x14ac:dyDescent="0.3">
      <c r="A240" s="110">
        <v>1</v>
      </c>
      <c r="B240" s="597"/>
      <c r="C240" s="593" t="s">
        <v>587</v>
      </c>
      <c r="D240" s="593"/>
      <c r="E240" s="593"/>
      <c r="F240" s="593"/>
      <c r="G240" s="593"/>
      <c r="H240" s="594"/>
      <c r="I240" s="110"/>
      <c r="J240" s="110"/>
      <c r="K240" s="110"/>
      <c r="L240" s="110"/>
      <c r="M240" s="574"/>
      <c r="N240" s="181">
        <f ca="1">CELL("largeur",N240)</f>
        <v>16</v>
      </c>
      <c r="O240" s="181">
        <f t="shared" ref="O240:T240" ca="1" si="14">CELL("largeur",O240)</f>
        <v>16</v>
      </c>
      <c r="P240" s="181">
        <f t="shared" ca="1" si="14"/>
        <v>16</v>
      </c>
      <c r="Q240" s="181">
        <f t="shared" ca="1" si="14"/>
        <v>11</v>
      </c>
      <c r="R240" s="181">
        <f t="shared" ca="1" si="14"/>
        <v>11</v>
      </c>
      <c r="S240" s="181">
        <f ca="1">CELL("largeur",S240)</f>
        <v>11</v>
      </c>
      <c r="T240" s="182">
        <f t="shared" ca="1" si="14"/>
        <v>11</v>
      </c>
      <c r="U240" s="110"/>
      <c r="V240" s="110"/>
      <c r="W240" s="110"/>
      <c r="X240" s="110"/>
      <c r="Y240" s="110"/>
      <c r="Z240" s="110"/>
      <c r="AA240" s="110"/>
      <c r="AB240" s="110"/>
      <c r="AC240" s="110"/>
      <c r="AD240" s="110"/>
      <c r="AE240" s="110"/>
      <c r="AF240" s="110"/>
      <c r="AG240" s="110"/>
      <c r="AH240" s="110"/>
      <c r="AI240" s="110"/>
      <c r="AJ240" s="110"/>
      <c r="AK240" s="110"/>
      <c r="AL240" s="110"/>
      <c r="AM240" s="110"/>
      <c r="AN240" s="110"/>
      <c r="AO240" s="110"/>
      <c r="AP240" s="110"/>
      <c r="AQ240" s="110"/>
      <c r="AR240" s="110"/>
      <c r="AS240" s="110"/>
      <c r="AT240" s="110"/>
      <c r="AU240" s="110"/>
      <c r="AV240" s="110"/>
      <c r="AW240" s="110"/>
      <c r="AX240" s="110"/>
      <c r="AY240" s="110"/>
      <c r="AZ240" s="110"/>
      <c r="BA240" s="110"/>
      <c r="BB240" s="110"/>
      <c r="BC240" s="110"/>
      <c r="BD240" s="5">
        <v>1</v>
      </c>
      <c r="BE240" s="114"/>
      <c r="BF240" s="114"/>
    </row>
    <row r="241" spans="1:58" ht="21" customHeight="1" x14ac:dyDescent="0.25">
      <c r="A241" s="110">
        <v>1</v>
      </c>
      <c r="B241" s="597"/>
      <c r="C241" s="174">
        <v>8</v>
      </c>
      <c r="D241" s="174">
        <v>9</v>
      </c>
      <c r="E241" s="174">
        <v>11</v>
      </c>
      <c r="F241" s="174">
        <v>11</v>
      </c>
      <c r="G241" s="174">
        <v>11</v>
      </c>
      <c r="H241" s="522">
        <v>11</v>
      </c>
      <c r="I241" s="110"/>
      <c r="J241" s="110"/>
      <c r="K241" s="110"/>
      <c r="L241" s="110"/>
      <c r="M241" s="110"/>
      <c r="N241" s="110"/>
      <c r="O241" s="110"/>
      <c r="P241" s="110"/>
      <c r="Q241" s="110"/>
      <c r="R241" s="110"/>
      <c r="S241" s="110"/>
      <c r="T241" s="110"/>
      <c r="U241" s="110"/>
      <c r="V241" s="110"/>
      <c r="W241" s="110"/>
      <c r="X241" s="110"/>
      <c r="Y241" s="110"/>
      <c r="Z241" s="110"/>
      <c r="AA241" s="110"/>
      <c r="AB241" s="110"/>
      <c r="AC241" s="110"/>
      <c r="AD241" s="110"/>
      <c r="AE241" s="110"/>
      <c r="AF241" s="110"/>
      <c r="AG241" s="110"/>
      <c r="AH241" s="110"/>
      <c r="AI241" s="110"/>
      <c r="AJ241" s="110"/>
      <c r="AK241" s="110"/>
      <c r="AL241" s="110"/>
      <c r="AM241" s="110"/>
      <c r="AN241" s="110"/>
      <c r="AO241" s="110"/>
      <c r="AP241" s="110"/>
      <c r="AQ241" s="110"/>
      <c r="AR241" s="110"/>
      <c r="AS241" s="110"/>
      <c r="AT241" s="110"/>
      <c r="AU241" s="110"/>
      <c r="AV241" s="110"/>
      <c r="AW241" s="110"/>
      <c r="AX241" s="110"/>
      <c r="AY241" s="110"/>
      <c r="AZ241" s="110"/>
      <c r="BA241" s="110"/>
      <c r="BB241" s="110"/>
      <c r="BC241" s="110"/>
      <c r="BD241" s="5">
        <v>1</v>
      </c>
      <c r="BE241" s="114"/>
      <c r="BF241" s="114"/>
    </row>
    <row r="242" spans="1:58" ht="21" customHeight="1" thickBot="1" x14ac:dyDescent="0.3">
      <c r="A242" s="110">
        <v>1</v>
      </c>
      <c r="B242" s="598"/>
      <c r="C242" s="181">
        <f t="shared" ref="C242:H242" ca="1" si="15">CELL("largeur",C242)</f>
        <v>13</v>
      </c>
      <c r="D242" s="181">
        <f t="shared" ca="1" si="15"/>
        <v>21</v>
      </c>
      <c r="E242" s="181">
        <f t="shared" ca="1" si="15"/>
        <v>13</v>
      </c>
      <c r="F242" s="181">
        <f t="shared" ca="1" si="15"/>
        <v>13</v>
      </c>
      <c r="G242" s="181">
        <f t="shared" ca="1" si="15"/>
        <v>13</v>
      </c>
      <c r="H242" s="523">
        <f t="shared" ca="1" si="15"/>
        <v>13</v>
      </c>
      <c r="I242" s="110"/>
      <c r="J242" s="110"/>
      <c r="K242" s="110"/>
      <c r="L242" s="110"/>
      <c r="M242" s="110"/>
      <c r="N242" s="110"/>
      <c r="O242" s="110"/>
      <c r="P242" s="110"/>
      <c r="Q242" s="110"/>
      <c r="R242" s="110"/>
      <c r="S242" s="110"/>
      <c r="T242" s="110"/>
      <c r="U242" s="110"/>
      <c r="BC242" s="110"/>
      <c r="BD242" s="5">
        <v>1</v>
      </c>
      <c r="BE242" s="114"/>
      <c r="BF242" s="114"/>
    </row>
    <row r="243" spans="1:58" ht="21" customHeight="1" x14ac:dyDescent="0.25">
      <c r="A243" s="110">
        <v>1</v>
      </c>
      <c r="B243" s="110">
        <v>1</v>
      </c>
      <c r="C243" s="110">
        <v>1</v>
      </c>
      <c r="D243" s="110">
        <v>1</v>
      </c>
      <c r="E243" s="110">
        <v>1</v>
      </c>
      <c r="F243" s="110">
        <v>1</v>
      </c>
      <c r="G243" s="110">
        <v>1</v>
      </c>
      <c r="H243" s="110">
        <v>1</v>
      </c>
      <c r="I243" s="110"/>
      <c r="J243" s="110"/>
      <c r="K243" s="110"/>
      <c r="L243" s="110"/>
      <c r="M243" s="110"/>
      <c r="N243" s="110"/>
      <c r="O243" s="110"/>
      <c r="P243" s="110"/>
      <c r="Q243" s="110"/>
      <c r="R243" s="110"/>
      <c r="S243" s="110"/>
      <c r="T243" s="110"/>
      <c r="U243" s="110"/>
      <c r="BC243" s="110"/>
      <c r="BD243" s="524" t="s">
        <v>270</v>
      </c>
      <c r="BE243" s="114"/>
      <c r="BF243" s="114"/>
    </row>
    <row r="244" spans="1:58" x14ac:dyDescent="0.25">
      <c r="A244" s="5">
        <v>1</v>
      </c>
      <c r="B244" s="5">
        <v>1</v>
      </c>
      <c r="C244" s="5">
        <v>1</v>
      </c>
      <c r="D244" s="5">
        <v>1</v>
      </c>
      <c r="E244" s="5">
        <v>1</v>
      </c>
      <c r="F244" s="5">
        <v>1</v>
      </c>
      <c r="G244" s="5">
        <v>1</v>
      </c>
      <c r="H244" s="5">
        <v>1</v>
      </c>
      <c r="I244" s="5">
        <v>1</v>
      </c>
      <c r="J244" s="5">
        <v>1</v>
      </c>
      <c r="K244" s="5">
        <v>1</v>
      </c>
      <c r="L244" s="5">
        <v>1</v>
      </c>
      <c r="M244" s="5">
        <v>1</v>
      </c>
      <c r="N244" s="5">
        <v>1</v>
      </c>
      <c r="O244" s="5">
        <v>1</v>
      </c>
      <c r="P244" s="5">
        <v>1</v>
      </c>
      <c r="Q244" s="5">
        <v>1</v>
      </c>
      <c r="R244" s="5">
        <v>1</v>
      </c>
      <c r="S244" s="5">
        <v>1</v>
      </c>
      <c r="T244" s="5">
        <v>1</v>
      </c>
      <c r="U244" s="5">
        <v>1</v>
      </c>
      <c r="V244" s="5">
        <v>1</v>
      </c>
      <c r="W244" s="5">
        <v>1</v>
      </c>
      <c r="X244" s="5">
        <v>1</v>
      </c>
      <c r="Y244" s="5">
        <v>1</v>
      </c>
      <c r="Z244" s="5">
        <v>1</v>
      </c>
      <c r="AA244" s="5">
        <v>1</v>
      </c>
      <c r="AB244" s="5">
        <v>1</v>
      </c>
      <c r="AC244" s="5">
        <v>1</v>
      </c>
      <c r="AD244" s="5">
        <v>1</v>
      </c>
      <c r="AE244" s="5">
        <v>1</v>
      </c>
      <c r="AF244" s="5">
        <v>1</v>
      </c>
      <c r="AG244" s="5">
        <v>1</v>
      </c>
      <c r="AH244" s="5">
        <v>1</v>
      </c>
      <c r="AI244" s="5">
        <v>1</v>
      </c>
      <c r="AJ244" s="5">
        <v>1</v>
      </c>
      <c r="AK244" s="5">
        <v>1</v>
      </c>
      <c r="AL244" s="5">
        <v>1</v>
      </c>
      <c r="AM244" s="5">
        <v>1</v>
      </c>
      <c r="AN244" s="5">
        <v>1</v>
      </c>
      <c r="AO244" s="5">
        <v>1</v>
      </c>
      <c r="AP244" s="5">
        <v>1</v>
      </c>
      <c r="AQ244" s="5">
        <v>1</v>
      </c>
      <c r="AR244" s="5">
        <v>1</v>
      </c>
      <c r="AS244" s="5">
        <v>1</v>
      </c>
      <c r="AT244" s="5">
        <v>1</v>
      </c>
      <c r="AU244" s="5">
        <v>1</v>
      </c>
      <c r="AV244" s="5">
        <v>1</v>
      </c>
      <c r="AW244" s="5">
        <v>1</v>
      </c>
      <c r="AX244" s="5">
        <v>1</v>
      </c>
      <c r="AY244" s="5">
        <v>1</v>
      </c>
      <c r="AZ244" s="5">
        <v>1</v>
      </c>
      <c r="BA244" s="5">
        <v>1</v>
      </c>
      <c r="BB244" s="5">
        <v>1</v>
      </c>
      <c r="BC244" s="5">
        <v>1</v>
      </c>
      <c r="BD244" s="525" t="str">
        <f>ADDRESS(ROW(),COLUMN(),4)</f>
        <v>BD244</v>
      </c>
      <c r="BE244" s="114"/>
      <c r="BF244" s="114"/>
    </row>
  </sheetData>
  <mergeCells count="61">
    <mergeCell ref="V35:Y35"/>
    <mergeCell ref="AL35:AO35"/>
    <mergeCell ref="B41:B42"/>
    <mergeCell ref="C41:H41"/>
    <mergeCell ref="B43:B100"/>
    <mergeCell ref="C48:H49"/>
    <mergeCell ref="D54:H55"/>
    <mergeCell ref="D57:H58"/>
    <mergeCell ref="D60:H61"/>
    <mergeCell ref="D63:H64"/>
    <mergeCell ref="B106:B107"/>
    <mergeCell ref="C106:F106"/>
    <mergeCell ref="D66:H67"/>
    <mergeCell ref="C70:H71"/>
    <mergeCell ref="O74:S74"/>
    <mergeCell ref="C75:H76"/>
    <mergeCell ref="N75:N84"/>
    <mergeCell ref="O81:S82"/>
    <mergeCell ref="O87:U87"/>
    <mergeCell ref="O88:U88"/>
    <mergeCell ref="O102:O103"/>
    <mergeCell ref="P102:P103"/>
    <mergeCell ref="O105:O106"/>
    <mergeCell ref="B167:B168"/>
    <mergeCell ref="C167:F167"/>
    <mergeCell ref="B108:B134"/>
    <mergeCell ref="C108:H108"/>
    <mergeCell ref="F111:H111"/>
    <mergeCell ref="C122:H123"/>
    <mergeCell ref="C125:H125"/>
    <mergeCell ref="B137:B138"/>
    <mergeCell ref="C137:F137"/>
    <mergeCell ref="B139:B165"/>
    <mergeCell ref="C139:H139"/>
    <mergeCell ref="F142:H142"/>
    <mergeCell ref="C153:H154"/>
    <mergeCell ref="C156:H156"/>
    <mergeCell ref="C234:D234"/>
    <mergeCell ref="G234:H234"/>
    <mergeCell ref="B169:B201"/>
    <mergeCell ref="C169:H169"/>
    <mergeCell ref="C189:H190"/>
    <mergeCell ref="C192:H192"/>
    <mergeCell ref="B204:B216"/>
    <mergeCell ref="C214:K214"/>
    <mergeCell ref="C235:C239"/>
    <mergeCell ref="D235:D239"/>
    <mergeCell ref="N218:T218"/>
    <mergeCell ref="B219:B230"/>
    <mergeCell ref="M219:M240"/>
    <mergeCell ref="N220:O221"/>
    <mergeCell ref="P220:T221"/>
    <mergeCell ref="N222:N223"/>
    <mergeCell ref="O222:O223"/>
    <mergeCell ref="P222:S223"/>
    <mergeCell ref="T222:T223"/>
    <mergeCell ref="C228:K228"/>
    <mergeCell ref="N236:T236"/>
    <mergeCell ref="C240:H240"/>
    <mergeCell ref="C232:H232"/>
    <mergeCell ref="B233:B242"/>
  </mergeCells>
  <conditionalFormatting sqref="B232">
    <cfRule type="expression" dxfId="20" priority="1" stopIfTrue="1">
      <formula>OR(ROW()=CELL("ligne"),COLUMN()=CELL("colonne"))</formula>
    </cfRule>
  </conditionalFormatting>
  <conditionalFormatting sqref="E113 E119">
    <cfRule type="cellIs" dxfId="19" priority="20" operator="equal">
      <formula>#REF!</formula>
    </cfRule>
    <cfRule type="cellIs" dxfId="18" priority="21" operator="equal">
      <formula>#REF!</formula>
    </cfRule>
  </conditionalFormatting>
  <conditionalFormatting sqref="E113">
    <cfRule type="cellIs" dxfId="17" priority="18" operator="equal">
      <formula>#REF!</formula>
    </cfRule>
    <cfRule type="cellIs" dxfId="16" priority="19" operator="equal">
      <formula>#REF!</formula>
    </cfRule>
  </conditionalFormatting>
  <conditionalFormatting sqref="E144 E150">
    <cfRule type="cellIs" dxfId="15" priority="12" operator="equal">
      <formula>#REF!</formula>
    </cfRule>
    <cfRule type="cellIs" dxfId="14" priority="13" operator="equal">
      <formula>#REF!</formula>
    </cfRule>
  </conditionalFormatting>
  <conditionalFormatting sqref="E144">
    <cfRule type="cellIs" dxfId="13" priority="10" operator="equal">
      <formula>#REF!</formula>
    </cfRule>
    <cfRule type="cellIs" dxfId="12" priority="11" operator="equal">
      <formula>#REF!</formula>
    </cfRule>
  </conditionalFormatting>
  <conditionalFormatting sqref="G113">
    <cfRule type="cellIs" dxfId="11" priority="16" operator="equal">
      <formula>#REF!</formula>
    </cfRule>
    <cfRule type="cellIs" dxfId="10" priority="17" operator="equal">
      <formula>#REF!</formula>
    </cfRule>
  </conditionalFormatting>
  <conditionalFormatting sqref="G179">
    <cfRule type="cellIs" dxfId="9" priority="2" operator="equal">
      <formula>#REF!</formula>
    </cfRule>
    <cfRule type="cellIs" dxfId="8" priority="3" operator="equal">
      <formula>#REF!</formula>
    </cfRule>
  </conditionalFormatting>
  <conditionalFormatting sqref="I103:I104">
    <cfRule type="cellIs" dxfId="7" priority="14" operator="equal">
      <formula>#REF!</formula>
    </cfRule>
    <cfRule type="cellIs" dxfId="6" priority="15" operator="equal">
      <formula>#REF!</formula>
    </cfRule>
  </conditionalFormatting>
  <conditionalFormatting sqref="J113">
    <cfRule type="cellIs" dxfId="5" priority="8" operator="equal">
      <formula>#REF!</formula>
    </cfRule>
    <cfRule type="cellIs" dxfId="4" priority="9" operator="equal">
      <formula>#REF!</formula>
    </cfRule>
  </conditionalFormatting>
  <conditionalFormatting sqref="J119">
    <cfRule type="cellIs" dxfId="3" priority="6" operator="equal">
      <formula>#REF!</formula>
    </cfRule>
    <cfRule type="cellIs" dxfId="2" priority="7" operator="equal">
      <formula>#REF!</formula>
    </cfRule>
  </conditionalFormatting>
  <conditionalFormatting sqref="J150">
    <cfRule type="cellIs" dxfId="1" priority="4" operator="equal">
      <formula>#REF!</formula>
    </cfRule>
    <cfRule type="cellIs" dxfId="0" priority="5" operator="equal">
      <formula>#REF!</formula>
    </cfRule>
  </conditionalFormatting>
  <hyperlinks>
    <hyperlink ref="D92" r:id="rId1" xr:uid="{8968F789-2CA1-44A6-855A-1F5F2EC3CF1C}"/>
    <hyperlink ref="D94" r:id="rId2" xr:uid="{9798B9E2-7EE2-43D4-90D5-3328A1002E6B}"/>
    <hyperlink ref="F94" r:id="rId3" xr:uid="{19E98264-8290-42F4-BF9B-771988E92275}"/>
    <hyperlink ref="F92" r:id="rId4" xr:uid="{1421100A-A727-4046-95FF-DB27D43E5933}"/>
    <hyperlink ref="D99" r:id="rId5" xr:uid="{A2E7D35A-8ADF-48B1-8FD8-DD07789E3A19}"/>
    <hyperlink ref="Q72" r:id="rId6" xr:uid="{80CB229D-C303-4F1F-9482-4EB723128287}"/>
    <hyperlink ref="J31" r:id="rId7" xr:uid="{444422E7-0022-45D5-A6FF-5095C0351CFB}"/>
    <hyperlink ref="O87" r:id="rId8" xr:uid="{D05BA43F-6391-4461-849F-AA5F8706880A}"/>
    <hyperlink ref="O88" r:id="rId9" xr:uid="{4F88AA87-B4A3-49D3-8A78-1A9B446AC9C3}"/>
    <hyperlink ref="R60" r:id="rId10" xr:uid="{E0F439EE-9020-4FF2-B690-468399B6DE50}"/>
  </hyperlinks>
  <pageMargins left="0.7" right="0.7" top="0.75" bottom="0.75" header="0.3" footer="0.3"/>
  <pageSetup paperSize="9" orientation="portrait" r:id="rId11"/>
  <drawing r:id="rId1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Détection.Allergènes</vt:lpstr>
      <vt:lpstr>Transmission des savoirs.2025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Joël Leboucher</dc:creator>
  <cp:lastModifiedBy>Joël Leboucher</cp:lastModifiedBy>
  <dcterms:created xsi:type="dcterms:W3CDTF">2026-01-25T17:40:33Z</dcterms:created>
  <dcterms:modified xsi:type="dcterms:W3CDTF">2026-01-26T15:24:53Z</dcterms:modified>
</cp:coreProperties>
</file>