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ureau\"/>
    </mc:Choice>
  </mc:AlternateContent>
  <bookViews>
    <workbookView xWindow="0" yWindow="0" windowWidth="21600" windowHeight="9435" activeTab="1"/>
  </bookViews>
  <sheets>
    <sheet name="Nota" sheetId="15" r:id="rId1"/>
    <sheet name=" Poids de pâte pour cadres" sheetId="35" r:id="rId2"/>
    <sheet name=" Poids de pâte pour cercles 1" sheetId="11" r:id="rId3"/>
    <sheet name="Poids de pâte pour cercle 2" sheetId="30" r:id="rId4"/>
    <sheet name="Parts Rectangles " sheetId="24" r:id="rId5"/>
    <sheet name="Parts-Ronds" sheetId="28" r:id="rId6"/>
    <sheet name="Prix-parts-rond" sheetId="31" r:id="rId7"/>
    <sheet name="poids liquide dans cercle" sheetId="33" r:id="rId8"/>
    <sheet name="conversions" sheetId="34" r:id="rId9"/>
    <sheet name="liens et tableaux divers " sheetId="14" r:id="rId10"/>
    <sheet name="pates levées Divers" sheetId="36" r:id="rId11"/>
  </sheets>
  <definedNames>
    <definedName name="_xlnm._FilterDatabase" localSheetId="0" hidden="1">Nota!#REF!</definedName>
    <definedName name="_xlnm.Print_Area" localSheetId="0">Nota!$A$1:$AC$22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5" i="36" l="1"/>
  <c r="F449" i="36" s="1"/>
  <c r="H449" i="36" s="1"/>
  <c r="F453" i="36"/>
  <c r="H453" i="36" s="1"/>
  <c r="F452" i="36"/>
  <c r="H452" i="36" s="1"/>
  <c r="F451" i="36"/>
  <c r="H451" i="36" s="1"/>
  <c r="F450" i="36"/>
  <c r="H450" i="36" s="1"/>
  <c r="F448" i="36"/>
  <c r="H448" i="36" s="1"/>
  <c r="A438" i="36"/>
  <c r="B437" i="36"/>
  <c r="L431" i="36"/>
  <c r="G431" i="36"/>
  <c r="F431" i="36"/>
  <c r="L430" i="36"/>
  <c r="L429" i="36"/>
  <c r="F429" i="36"/>
  <c r="G428" i="36"/>
  <c r="G429" i="36" s="1"/>
  <c r="F428" i="36"/>
  <c r="E428" i="36"/>
  <c r="K427" i="36"/>
  <c r="K428" i="36" s="1"/>
  <c r="K422" i="36"/>
  <c r="K416" i="36"/>
  <c r="N396" i="36"/>
  <c r="D396" i="36"/>
  <c r="X367" i="36" s="1"/>
  <c r="B396" i="36"/>
  <c r="B392" i="36"/>
  <c r="C391" i="36"/>
  <c r="B391" i="36"/>
  <c r="L391" i="36" s="1"/>
  <c r="B390" i="36"/>
  <c r="L388" i="36"/>
  <c r="K388" i="36"/>
  <c r="C387" i="36"/>
  <c r="B387" i="36"/>
  <c r="L387" i="36" s="1"/>
  <c r="B386" i="36"/>
  <c r="C385" i="36"/>
  <c r="B385" i="36"/>
  <c r="L385" i="36" s="1"/>
  <c r="B384" i="36"/>
  <c r="C383" i="36"/>
  <c r="B383" i="36"/>
  <c r="L383" i="36" s="1"/>
  <c r="B382" i="36"/>
  <c r="C381" i="36"/>
  <c r="B381" i="36"/>
  <c r="B395" i="36" s="1"/>
  <c r="S373" i="36"/>
  <c r="R373" i="36"/>
  <c r="S369" i="36"/>
  <c r="L364" i="36"/>
  <c r="A360" i="36"/>
  <c r="B359" i="36"/>
  <c r="A316" i="36"/>
  <c r="B315" i="36"/>
  <c r="I305" i="36"/>
  <c r="A291" i="36"/>
  <c r="B290" i="36"/>
  <c r="F284" i="36"/>
  <c r="H284" i="36" s="1"/>
  <c r="F283" i="36"/>
  <c r="F282" i="36"/>
  <c r="H282" i="36" s="1"/>
  <c r="F281" i="36"/>
  <c r="F280" i="36"/>
  <c r="H279" i="36"/>
  <c r="H283" i="36" s="1"/>
  <c r="A268" i="36"/>
  <c r="B267" i="36"/>
  <c r="L252" i="36"/>
  <c r="G252" i="36"/>
  <c r="G250" i="36" s="1"/>
  <c r="F252" i="36"/>
  <c r="F250" i="36" s="1"/>
  <c r="L251" i="36"/>
  <c r="L250" i="36"/>
  <c r="L249" i="36"/>
  <c r="K249" i="36"/>
  <c r="E252" i="36" s="1"/>
  <c r="E250" i="36" s="1"/>
  <c r="G249" i="36"/>
  <c r="F249" i="36"/>
  <c r="E249" i="36"/>
  <c r="L248" i="36"/>
  <c r="K248" i="36"/>
  <c r="K225" i="36"/>
  <c r="N221" i="36"/>
  <c r="D221" i="36"/>
  <c r="B221" i="36"/>
  <c r="B219" i="36"/>
  <c r="K215" i="36"/>
  <c r="C215" i="36"/>
  <c r="B215" i="36"/>
  <c r="L215" i="36" s="1"/>
  <c r="C214" i="36"/>
  <c r="B214" i="36"/>
  <c r="K214" i="36" s="1"/>
  <c r="K213" i="36"/>
  <c r="C213" i="36"/>
  <c r="B213" i="36"/>
  <c r="L213" i="36" s="1"/>
  <c r="C212" i="36"/>
  <c r="B212" i="36"/>
  <c r="K212" i="36" s="1"/>
  <c r="K210" i="36"/>
  <c r="C210" i="36"/>
  <c r="B210" i="36"/>
  <c r="L210" i="36" s="1"/>
  <c r="C209" i="36"/>
  <c r="B209" i="36"/>
  <c r="K209" i="36" s="1"/>
  <c r="K219" i="36" s="1"/>
  <c r="K207" i="36"/>
  <c r="C207" i="36"/>
  <c r="B207" i="36"/>
  <c r="L207" i="36" s="1"/>
  <c r="C206" i="36"/>
  <c r="B206" i="36"/>
  <c r="K206" i="36" s="1"/>
  <c r="K205" i="36"/>
  <c r="C205" i="36"/>
  <c r="B205" i="36"/>
  <c r="L205" i="36" s="1"/>
  <c r="C204" i="36"/>
  <c r="C219" i="36" s="1"/>
  <c r="B204" i="36"/>
  <c r="K204" i="36" s="1"/>
  <c r="K203" i="36"/>
  <c r="C203" i="36"/>
  <c r="B203" i="36"/>
  <c r="L203" i="36" s="1"/>
  <c r="C202" i="36"/>
  <c r="B202" i="36"/>
  <c r="K202" i="36" s="1"/>
  <c r="K201" i="36"/>
  <c r="C201" i="36"/>
  <c r="B201" i="36"/>
  <c r="L201" i="36" s="1"/>
  <c r="C200" i="36"/>
  <c r="C218" i="36" s="1"/>
  <c r="B200" i="36"/>
  <c r="K200" i="36" s="1"/>
  <c r="K199" i="36"/>
  <c r="K218" i="36" s="1"/>
  <c r="C199" i="36"/>
  <c r="C220" i="36" s="1"/>
  <c r="C195" i="36" s="1"/>
  <c r="D196" i="36" s="1"/>
  <c r="B199" i="36"/>
  <c r="B220" i="36" s="1"/>
  <c r="I225" i="36" s="1"/>
  <c r="L181" i="36"/>
  <c r="A177" i="36"/>
  <c r="B176" i="36"/>
  <c r="K147" i="36"/>
  <c r="N143" i="36"/>
  <c r="D143" i="36"/>
  <c r="B143" i="36"/>
  <c r="C137" i="36"/>
  <c r="B137" i="36"/>
  <c r="L137" i="36" s="1"/>
  <c r="B136" i="36"/>
  <c r="J136" i="36" s="1"/>
  <c r="N136" i="36" s="1"/>
  <c r="C135" i="36"/>
  <c r="B135" i="36"/>
  <c r="L135" i="36" s="1"/>
  <c r="B134" i="36"/>
  <c r="C132" i="36"/>
  <c r="B132" i="36"/>
  <c r="L132" i="36" s="1"/>
  <c r="B131" i="36"/>
  <c r="C129" i="36"/>
  <c r="B129" i="36"/>
  <c r="L129" i="36" s="1"/>
  <c r="B128" i="36"/>
  <c r="C127" i="36"/>
  <c r="B127" i="36"/>
  <c r="L127" i="36" s="1"/>
  <c r="B126" i="36"/>
  <c r="C123" i="36"/>
  <c r="B123" i="36"/>
  <c r="L123" i="36" s="1"/>
  <c r="L122" i="36"/>
  <c r="B122" i="36"/>
  <c r="J121" i="36"/>
  <c r="C121" i="36"/>
  <c r="B121" i="36"/>
  <c r="B142" i="36" s="1"/>
  <c r="I147" i="36" s="1"/>
  <c r="J123" i="36" s="1"/>
  <c r="N123" i="36" s="1"/>
  <c r="L104" i="36"/>
  <c r="B99" i="36"/>
  <c r="C82" i="36"/>
  <c r="I80" i="36"/>
  <c r="G80" i="36"/>
  <c r="B80" i="36"/>
  <c r="G79" i="36"/>
  <c r="B79" i="36"/>
  <c r="I79" i="36" s="1"/>
  <c r="B78" i="36"/>
  <c r="I77" i="36"/>
  <c r="G77" i="36"/>
  <c r="B77" i="36"/>
  <c r="I76" i="36"/>
  <c r="G76" i="36"/>
  <c r="B76" i="36"/>
  <c r="G73" i="36"/>
  <c r="B73" i="36"/>
  <c r="I73" i="36" s="1"/>
  <c r="B71" i="36"/>
  <c r="B62" i="36"/>
  <c r="D53" i="36"/>
  <c r="G51" i="36"/>
  <c r="C51" i="36"/>
  <c r="G50" i="36"/>
  <c r="C50" i="36"/>
  <c r="G49" i="36"/>
  <c r="C49" i="36"/>
  <c r="G48" i="36"/>
  <c r="G53" i="36" s="1"/>
  <c r="C48" i="36"/>
  <c r="C53" i="36" s="1"/>
  <c r="A39" i="36"/>
  <c r="B38" i="36"/>
  <c r="A4" i="36"/>
  <c r="H415" i="36" l="1"/>
  <c r="K415" i="36" s="1"/>
  <c r="T367" i="36"/>
  <c r="H421" i="36"/>
  <c r="K421" i="36" s="1"/>
  <c r="J401" i="36"/>
  <c r="I71" i="36"/>
  <c r="I82" i="36" s="1"/>
  <c r="B82" i="36"/>
  <c r="G71" i="36"/>
  <c r="J122" i="36"/>
  <c r="N122" i="36" s="1"/>
  <c r="C122" i="36"/>
  <c r="C142" i="36" s="1"/>
  <c r="C118" i="36" s="1"/>
  <c r="D119" i="36" s="1"/>
  <c r="K122" i="36"/>
  <c r="B140" i="36"/>
  <c r="J134" i="36"/>
  <c r="N134" i="36" s="1"/>
  <c r="C395" i="36"/>
  <c r="C377" i="36" s="1"/>
  <c r="D378" i="36" s="1"/>
  <c r="J384" i="36"/>
  <c r="N384" i="36" s="1"/>
  <c r="J390" i="36"/>
  <c r="N390" i="36" s="1"/>
  <c r="J137" i="36"/>
  <c r="N137" i="36" s="1"/>
  <c r="J132" i="36"/>
  <c r="N132" i="36" s="1"/>
  <c r="J129" i="36"/>
  <c r="N129" i="36" s="1"/>
  <c r="B118" i="36"/>
  <c r="J135" i="36"/>
  <c r="N135" i="36" s="1"/>
  <c r="J126" i="36"/>
  <c r="B141" i="36"/>
  <c r="C126" i="36"/>
  <c r="K126" i="36"/>
  <c r="J127" i="36"/>
  <c r="N127" i="36" s="1"/>
  <c r="J131" i="36"/>
  <c r="N131" i="36" s="1"/>
  <c r="B195" i="36"/>
  <c r="J215" i="36"/>
  <c r="N215" i="36" s="1"/>
  <c r="J213" i="36"/>
  <c r="N213" i="36" s="1"/>
  <c r="J210" i="36"/>
  <c r="N210" i="36" s="1"/>
  <c r="J207" i="36"/>
  <c r="N207" i="36" s="1"/>
  <c r="J205" i="36"/>
  <c r="N205" i="36" s="1"/>
  <c r="J203" i="36"/>
  <c r="N203" i="36" s="1"/>
  <c r="J201" i="36"/>
  <c r="N201" i="36" s="1"/>
  <c r="J199" i="36"/>
  <c r="J382" i="36"/>
  <c r="N382" i="36" s="1"/>
  <c r="L428" i="36"/>
  <c r="E431" i="36"/>
  <c r="E429" i="36" s="1"/>
  <c r="J140" i="36"/>
  <c r="N121" i="36"/>
  <c r="J142" i="36"/>
  <c r="I78" i="36"/>
  <c r="G78" i="36"/>
  <c r="L126" i="36"/>
  <c r="J128" i="36"/>
  <c r="N128" i="36" s="1"/>
  <c r="K220" i="36"/>
  <c r="L384" i="36"/>
  <c r="L390" i="36"/>
  <c r="L392" i="36"/>
  <c r="K128" i="36"/>
  <c r="K131" i="36"/>
  <c r="K134" i="36"/>
  <c r="K136" i="36"/>
  <c r="L200" i="36"/>
  <c r="L202" i="36"/>
  <c r="L204" i="36"/>
  <c r="L206" i="36"/>
  <c r="L209" i="36"/>
  <c r="L219" i="36" s="1"/>
  <c r="L212" i="36"/>
  <c r="L214" i="36"/>
  <c r="B218" i="36"/>
  <c r="H281" i="36"/>
  <c r="K382" i="36"/>
  <c r="K384" i="36"/>
  <c r="K386" i="36"/>
  <c r="K390" i="36"/>
  <c r="K392" i="36"/>
  <c r="K121" i="36"/>
  <c r="K123" i="36"/>
  <c r="K127" i="36"/>
  <c r="C128" i="36"/>
  <c r="K129" i="36"/>
  <c r="C131" i="36"/>
  <c r="K132" i="36"/>
  <c r="C134" i="36"/>
  <c r="K135" i="36"/>
  <c r="C136" i="36"/>
  <c r="K137" i="36"/>
  <c r="L199" i="36"/>
  <c r="J200" i="36"/>
  <c r="N200" i="36" s="1"/>
  <c r="J202" i="36"/>
  <c r="N202" i="36" s="1"/>
  <c r="J204" i="36"/>
  <c r="N204" i="36" s="1"/>
  <c r="J206" i="36"/>
  <c r="N206" i="36" s="1"/>
  <c r="J209" i="36"/>
  <c r="J212" i="36"/>
  <c r="N212" i="36" s="1"/>
  <c r="J214" i="36"/>
  <c r="N214" i="36" s="1"/>
  <c r="K381" i="36"/>
  <c r="C382" i="36"/>
  <c r="K383" i="36"/>
  <c r="C384" i="36"/>
  <c r="K385" i="36"/>
  <c r="C386" i="36"/>
  <c r="K387" i="36"/>
  <c r="C390" i="36"/>
  <c r="K391" i="36"/>
  <c r="C392" i="36"/>
  <c r="L427" i="36"/>
  <c r="L128" i="36"/>
  <c r="L131" i="36"/>
  <c r="L134" i="36"/>
  <c r="L136" i="36"/>
  <c r="L382" i="36"/>
  <c r="L386" i="36"/>
  <c r="L121" i="36"/>
  <c r="L381" i="36"/>
  <c r="F447" i="36"/>
  <c r="H447" i="36" s="1"/>
  <c r="H455" i="36" s="1"/>
  <c r="M455" i="36" s="1"/>
  <c r="K395" i="36" l="1"/>
  <c r="L141" i="36"/>
  <c r="N126" i="36"/>
  <c r="J141" i="36"/>
  <c r="I83" i="36"/>
  <c r="J83" i="36" s="1"/>
  <c r="L142" i="36"/>
  <c r="L140" i="36"/>
  <c r="J219" i="36"/>
  <c r="N209" i="36"/>
  <c r="K142" i="36"/>
  <c r="K140" i="36"/>
  <c r="J388" i="36"/>
  <c r="N388" i="36" s="1"/>
  <c r="J381" i="36"/>
  <c r="B377" i="36"/>
  <c r="J391" i="36"/>
  <c r="N391" i="36" s="1"/>
  <c r="J387" i="36"/>
  <c r="N387" i="36" s="1"/>
  <c r="J385" i="36"/>
  <c r="N385" i="36" s="1"/>
  <c r="J383" i="36"/>
  <c r="N383" i="36" s="1"/>
  <c r="L220" i="36"/>
  <c r="L218" i="36"/>
  <c r="C140" i="36"/>
  <c r="J143" i="36"/>
  <c r="K143" i="36" s="1"/>
  <c r="L143" i="36" s="1"/>
  <c r="K141" i="36"/>
  <c r="J392" i="36"/>
  <c r="N392" i="36" s="1"/>
  <c r="L395" i="36"/>
  <c r="N199" i="36"/>
  <c r="J221" i="36" s="1"/>
  <c r="K221" i="36" s="1"/>
  <c r="L221" i="36" s="1"/>
  <c r="J218" i="36"/>
  <c r="J220" i="36"/>
  <c r="C141" i="36"/>
  <c r="G82" i="36"/>
  <c r="J386" i="36"/>
  <c r="N386" i="36" s="1"/>
  <c r="I84" i="36" l="1"/>
  <c r="J84" i="36"/>
  <c r="N381" i="36"/>
  <c r="J396" i="36" s="1"/>
  <c r="K396" i="36" s="1"/>
  <c r="L396" i="36" s="1"/>
  <c r="J395" i="36"/>
  <c r="Q47" i="35" l="1"/>
  <c r="Q58" i="35" l="1"/>
  <c r="I13" i="35" l="1"/>
  <c r="M21" i="35"/>
  <c r="I21" i="35"/>
  <c r="X64" i="34"/>
  <c r="W64" i="34"/>
  <c r="V64" i="34"/>
  <c r="T64" i="34"/>
  <c r="S64" i="34"/>
  <c r="R64" i="34"/>
  <c r="N64" i="34"/>
  <c r="O64" i="34" s="1"/>
  <c r="P64" i="34" s="1"/>
  <c r="H21" i="34"/>
  <c r="H22" i="34" s="1"/>
  <c r="H23" i="34" s="1"/>
  <c r="N244" i="35"/>
  <c r="L244" i="35"/>
  <c r="J244" i="35"/>
  <c r="H244" i="35"/>
  <c r="P244" i="35" s="1"/>
  <c r="R245" i="35" s="1"/>
  <c r="P233" i="35" s="1"/>
  <c r="F244" i="35"/>
  <c r="D244" i="35"/>
  <c r="B244" i="35"/>
  <c r="R244" i="35" s="1"/>
  <c r="R242" i="35"/>
  <c r="R233" i="35" s="1"/>
  <c r="B242" i="35"/>
  <c r="L252" i="35" s="1"/>
  <c r="N236" i="35"/>
  <c r="L236" i="35"/>
  <c r="J236" i="35"/>
  <c r="H236" i="35"/>
  <c r="P236" i="35" s="1"/>
  <c r="R237" i="35" s="1"/>
  <c r="F236" i="35"/>
  <c r="D236" i="35"/>
  <c r="B236" i="35"/>
  <c r="R236" i="35" s="1"/>
  <c r="F206" i="35"/>
  <c r="P190" i="35" s="1"/>
  <c r="N194" i="35"/>
  <c r="H194" i="35" s="1"/>
  <c r="L194" i="35"/>
  <c r="J194" i="35"/>
  <c r="F194" i="35"/>
  <c r="D194" i="35"/>
  <c r="B194" i="35"/>
  <c r="P194" i="35" s="1"/>
  <c r="R195" i="35" s="1"/>
  <c r="R192" i="35"/>
  <c r="N186" i="35"/>
  <c r="L186" i="35"/>
  <c r="F186" i="35" s="1"/>
  <c r="J186" i="35"/>
  <c r="H186" i="35"/>
  <c r="D186" i="35"/>
  <c r="B186" i="35"/>
  <c r="R186" i="35" s="1"/>
  <c r="R194" i="35" l="1"/>
  <c r="P186" i="35"/>
  <c r="R187" i="35" s="1"/>
  <c r="R183" i="35" s="1"/>
  <c r="H153" i="35"/>
  <c r="E153" i="35" s="1"/>
  <c r="G153" i="35"/>
  <c r="D153" i="35" s="1"/>
  <c r="F153" i="35"/>
  <c r="C153" i="35"/>
  <c r="B153" i="35"/>
  <c r="J153" i="35" s="1"/>
  <c r="J151" i="35"/>
  <c r="B151" i="35"/>
  <c r="G161" i="35" s="1"/>
  <c r="H145" i="35"/>
  <c r="E145" i="35" s="1"/>
  <c r="G145" i="35"/>
  <c r="D145" i="35" s="1"/>
  <c r="F145" i="35"/>
  <c r="C145" i="35"/>
  <c r="B145" i="35"/>
  <c r="J145" i="35" s="1"/>
  <c r="D115" i="35"/>
  <c r="I99" i="35" s="1"/>
  <c r="H103" i="35"/>
  <c r="E103" i="35" s="1"/>
  <c r="G103" i="35"/>
  <c r="D103" i="35" s="1"/>
  <c r="F103" i="35"/>
  <c r="C103" i="35"/>
  <c r="B103" i="35"/>
  <c r="J101" i="35"/>
  <c r="B101" i="35"/>
  <c r="H95" i="35"/>
  <c r="E95" i="35" s="1"/>
  <c r="G95" i="35"/>
  <c r="D95" i="35" s="1"/>
  <c r="F95" i="35"/>
  <c r="C95" i="35"/>
  <c r="B95" i="35"/>
  <c r="J95" i="35" s="1"/>
  <c r="A71" i="35"/>
  <c r="D28" i="35" s="1"/>
  <c r="O55" i="35"/>
  <c r="O58" i="35" s="1"/>
  <c r="M55" i="35"/>
  <c r="M58" i="35" s="1"/>
  <c r="K55" i="35"/>
  <c r="K58" i="35" s="1"/>
  <c r="I55" i="35"/>
  <c r="E55" i="35"/>
  <c r="C55" i="35"/>
  <c r="Q49" i="35"/>
  <c r="R22" i="35" s="1"/>
  <c r="O47" i="35"/>
  <c r="I47" i="35" s="1"/>
  <c r="M47" i="35"/>
  <c r="G47" i="35" s="1"/>
  <c r="K47" i="35"/>
  <c r="E47" i="35"/>
  <c r="C47" i="35"/>
  <c r="S47" i="35" s="1"/>
  <c r="Q22" i="35"/>
  <c r="C45" i="35"/>
  <c r="H39" i="35" s="1"/>
  <c r="S43" i="35"/>
  <c r="S45" i="35" s="1"/>
  <c r="Q21" i="35"/>
  <c r="O20" i="35"/>
  <c r="M20" i="35"/>
  <c r="K20" i="35"/>
  <c r="I20" i="35"/>
  <c r="G20" i="35"/>
  <c r="E20" i="35"/>
  <c r="E21" i="35" s="1"/>
  <c r="G18" i="35"/>
  <c r="G55" i="35" s="1"/>
  <c r="S10" i="35"/>
  <c r="Q8" i="35"/>
  <c r="P10" i="34"/>
  <c r="K10" i="34"/>
  <c r="J10" i="34"/>
  <c r="P9" i="34"/>
  <c r="P8" i="34"/>
  <c r="J8" i="34"/>
  <c r="K7" i="34"/>
  <c r="K8" i="34" s="1"/>
  <c r="J7" i="34"/>
  <c r="I7" i="34"/>
  <c r="O6" i="34"/>
  <c r="O7" i="34" s="1"/>
  <c r="B9" i="34"/>
  <c r="E6" i="34"/>
  <c r="J45" i="33"/>
  <c r="K34" i="33"/>
  <c r="I30" i="33" s="1"/>
  <c r="K30" i="33"/>
  <c r="K187" i="30"/>
  <c r="I187" i="30"/>
  <c r="K185" i="30"/>
  <c r="I185" i="30"/>
  <c r="K183" i="30"/>
  <c r="I183" i="30"/>
  <c r="K181" i="30"/>
  <c r="I181" i="30"/>
  <c r="K179" i="30"/>
  <c r="I179" i="30"/>
  <c r="K177" i="30"/>
  <c r="I177" i="30"/>
  <c r="K175" i="30"/>
  <c r="I175" i="30"/>
  <c r="K172" i="30"/>
  <c r="I172" i="30"/>
  <c r="K170" i="30"/>
  <c r="I170" i="30"/>
  <c r="K168" i="30"/>
  <c r="I168" i="30"/>
  <c r="K166" i="30"/>
  <c r="I166" i="30"/>
  <c r="K164" i="30"/>
  <c r="I164" i="30"/>
  <c r="K162" i="30"/>
  <c r="I162" i="30"/>
  <c r="K160" i="30"/>
  <c r="I160" i="30"/>
  <c r="K144" i="30"/>
  <c r="I144" i="30"/>
  <c r="K142" i="30"/>
  <c r="I142" i="30"/>
  <c r="K140" i="30"/>
  <c r="I140" i="30"/>
  <c r="K138" i="30"/>
  <c r="I138" i="30"/>
  <c r="K136" i="30"/>
  <c r="I136" i="30"/>
  <c r="K134" i="30"/>
  <c r="I134" i="30"/>
  <c r="K132" i="30"/>
  <c r="I132" i="30"/>
  <c r="K130" i="30"/>
  <c r="I130" i="30"/>
  <c r="K128" i="30"/>
  <c r="I128" i="30"/>
  <c r="K126" i="30"/>
  <c r="I126" i="30"/>
  <c r="K115" i="30"/>
  <c r="I115" i="30"/>
  <c r="K113" i="30"/>
  <c r="I113" i="30"/>
  <c r="K111" i="30"/>
  <c r="I111" i="30"/>
  <c r="K109" i="30"/>
  <c r="I109" i="30"/>
  <c r="K107" i="30"/>
  <c r="I107" i="30"/>
  <c r="K105" i="30"/>
  <c r="I105" i="30"/>
  <c r="K103" i="30"/>
  <c r="I103" i="30"/>
  <c r="K101" i="30"/>
  <c r="I101" i="30"/>
  <c r="K99" i="30"/>
  <c r="I99" i="30"/>
  <c r="K97" i="30"/>
  <c r="I97" i="30"/>
  <c r="J94" i="31"/>
  <c r="H94" i="31"/>
  <c r="J92" i="31"/>
  <c r="H92" i="31"/>
  <c r="J90" i="31"/>
  <c r="H90" i="31"/>
  <c r="J88" i="31"/>
  <c r="H88" i="31"/>
  <c r="J86" i="31"/>
  <c r="H86" i="31"/>
  <c r="J84" i="31"/>
  <c r="H84" i="31"/>
  <c r="J82" i="31"/>
  <c r="H82" i="31"/>
  <c r="J80" i="31"/>
  <c r="H80" i="31"/>
  <c r="J74" i="31"/>
  <c r="H74" i="31"/>
  <c r="J72" i="31"/>
  <c r="H72" i="31"/>
  <c r="J65" i="31"/>
  <c r="H65" i="31"/>
  <c r="J63" i="31"/>
  <c r="H63" i="31"/>
  <c r="J61" i="31"/>
  <c r="H61" i="31"/>
  <c r="K12" i="33"/>
  <c r="I8" i="33" s="1"/>
  <c r="K8" i="33"/>
  <c r="O64" i="28"/>
  <c r="T62" i="28"/>
  <c r="T60" i="28"/>
  <c r="X298" i="28"/>
  <c r="U298" i="28"/>
  <c r="X297" i="28"/>
  <c r="U297" i="28"/>
  <c r="X296" i="28"/>
  <c r="U296" i="28"/>
  <c r="Y296" i="28" s="1"/>
  <c r="X295" i="28"/>
  <c r="U295" i="28"/>
  <c r="Y295" i="28" s="1"/>
  <c r="X294" i="28"/>
  <c r="U294" i="28"/>
  <c r="X293" i="28"/>
  <c r="U293" i="28"/>
  <c r="X292" i="28"/>
  <c r="U292" i="28"/>
  <c r="Y292" i="28" s="1"/>
  <c r="X291" i="28"/>
  <c r="U291" i="28"/>
  <c r="Y291" i="28" s="1"/>
  <c r="X290" i="28"/>
  <c r="U290" i="28"/>
  <c r="X289" i="28"/>
  <c r="U289" i="28"/>
  <c r="X288" i="28"/>
  <c r="U288" i="28"/>
  <c r="Y288" i="28" s="1"/>
  <c r="X287" i="28"/>
  <c r="U287" i="28"/>
  <c r="Y287" i="28" s="1"/>
  <c r="X286" i="28"/>
  <c r="U286" i="28"/>
  <c r="X285" i="28"/>
  <c r="U285" i="28"/>
  <c r="Y280" i="28"/>
  <c r="X280" i="28"/>
  <c r="V190" i="28"/>
  <c r="V182" i="28"/>
  <c r="O148" i="28"/>
  <c r="L148" i="28"/>
  <c r="O147" i="28"/>
  <c r="L147" i="28"/>
  <c r="O146" i="28"/>
  <c r="L146" i="28"/>
  <c r="O145" i="28"/>
  <c r="L145" i="28"/>
  <c r="O144" i="28"/>
  <c r="L144" i="28"/>
  <c r="O143" i="28"/>
  <c r="L143" i="28"/>
  <c r="O142" i="28"/>
  <c r="L142" i="28"/>
  <c r="O141" i="28"/>
  <c r="L141" i="28"/>
  <c r="O140" i="28"/>
  <c r="L140" i="28"/>
  <c r="O139" i="28"/>
  <c r="L139" i="28"/>
  <c r="O138" i="28"/>
  <c r="L138" i="28"/>
  <c r="O137" i="28"/>
  <c r="L137" i="28"/>
  <c r="O136" i="28"/>
  <c r="L136" i="28"/>
  <c r="O135" i="28"/>
  <c r="L135" i="28"/>
  <c r="O128" i="28"/>
  <c r="P124" i="28"/>
  <c r="O124" i="28"/>
  <c r="B45" i="31"/>
  <c r="E37" i="31"/>
  <c r="E36" i="31"/>
  <c r="E35" i="31"/>
  <c r="E38" i="31" s="1"/>
  <c r="M33" i="31"/>
  <c r="E33" i="31"/>
  <c r="I33" i="31" s="1"/>
  <c r="E32" i="31"/>
  <c r="M30" i="31"/>
  <c r="M32" i="31" s="1"/>
  <c r="E26" i="31"/>
  <c r="E28" i="31" s="1"/>
  <c r="M20" i="31"/>
  <c r="I20" i="31"/>
  <c r="M19" i="31"/>
  <c r="M36" i="31" s="1"/>
  <c r="M37" i="31" s="1"/>
  <c r="I19" i="31"/>
  <c r="M18" i="31"/>
  <c r="I18" i="31"/>
  <c r="Q12" i="31"/>
  <c r="O12" i="31"/>
  <c r="A12" i="31"/>
  <c r="H47" i="31" s="1"/>
  <c r="L60" i="30"/>
  <c r="J60" i="30"/>
  <c r="H60" i="30"/>
  <c r="N60" i="30" s="1"/>
  <c r="B60" i="30"/>
  <c r="L57" i="30"/>
  <c r="F60" i="30" s="1"/>
  <c r="F55" i="30"/>
  <c r="G55" i="30" s="1"/>
  <c r="J48" i="30"/>
  <c r="H48" i="30"/>
  <c r="G45" i="30"/>
  <c r="F45" i="30"/>
  <c r="H43" i="30"/>
  <c r="H45" i="30" s="1"/>
  <c r="I25" i="30"/>
  <c r="K13" i="30"/>
  <c r="I8" i="30" s="1"/>
  <c r="K8" i="30"/>
  <c r="M302" i="28"/>
  <c r="J302" i="28"/>
  <c r="M301" i="28"/>
  <c r="J301" i="28"/>
  <c r="M300" i="28"/>
  <c r="J300" i="28"/>
  <c r="M299" i="28"/>
  <c r="J299" i="28"/>
  <c r="M298" i="28"/>
  <c r="J298" i="28"/>
  <c r="M297" i="28"/>
  <c r="J297" i="28"/>
  <c r="M296" i="28"/>
  <c r="J296" i="28"/>
  <c r="M295" i="28"/>
  <c r="J295" i="28"/>
  <c r="M294" i="28"/>
  <c r="J294" i="28"/>
  <c r="M293" i="28"/>
  <c r="J293" i="28"/>
  <c r="M292" i="28"/>
  <c r="J292" i="28"/>
  <c r="M291" i="28"/>
  <c r="J291" i="28"/>
  <c r="M290" i="28"/>
  <c r="J290" i="28"/>
  <c r="M289" i="28"/>
  <c r="J289" i="28"/>
  <c r="D286" i="28"/>
  <c r="B286" i="28"/>
  <c r="N282" i="28"/>
  <c r="M282" i="28"/>
  <c r="O267" i="28"/>
  <c r="P267" i="28" s="1"/>
  <c r="N267" i="28"/>
  <c r="L267" i="28"/>
  <c r="N261" i="28"/>
  <c r="K261" i="28"/>
  <c r="D261" i="28"/>
  <c r="N260" i="28"/>
  <c r="K260" i="28"/>
  <c r="D260" i="28"/>
  <c r="O260" i="28" s="1"/>
  <c r="P260" i="28" s="1"/>
  <c r="N259" i="28"/>
  <c r="K259" i="28"/>
  <c r="D259" i="28"/>
  <c r="N258" i="28"/>
  <c r="K258" i="28"/>
  <c r="D258" i="28"/>
  <c r="O258" i="28" s="1"/>
  <c r="P258" i="28" s="1"/>
  <c r="N257" i="28"/>
  <c r="K257" i="28"/>
  <c r="D257" i="28"/>
  <c r="N256" i="28"/>
  <c r="K256" i="28"/>
  <c r="D256" i="28"/>
  <c r="O256" i="28" s="1"/>
  <c r="P256" i="28" s="1"/>
  <c r="N255" i="28"/>
  <c r="K255" i="28"/>
  <c r="D255" i="28"/>
  <c r="N254" i="28"/>
  <c r="K254" i="28"/>
  <c r="D254" i="28"/>
  <c r="O254" i="28" s="1"/>
  <c r="P254" i="28" s="1"/>
  <c r="N253" i="28"/>
  <c r="K253" i="28"/>
  <c r="D253" i="28"/>
  <c r="N252" i="28"/>
  <c r="K252" i="28"/>
  <c r="D252" i="28"/>
  <c r="O252" i="28" s="1"/>
  <c r="P252" i="28" s="1"/>
  <c r="N251" i="28"/>
  <c r="K251" i="28"/>
  <c r="D251" i="28"/>
  <c r="N250" i="28"/>
  <c r="K250" i="28"/>
  <c r="D250" i="28"/>
  <c r="O250" i="28" s="1"/>
  <c r="P250" i="28" s="1"/>
  <c r="N249" i="28"/>
  <c r="K249" i="28"/>
  <c r="D249" i="28"/>
  <c r="N248" i="28"/>
  <c r="K248" i="28"/>
  <c r="H248" i="28"/>
  <c r="G248" i="28"/>
  <c r="D248" i="28"/>
  <c r="O248" i="28" s="1"/>
  <c r="P248" i="28" s="1"/>
  <c r="I243" i="28"/>
  <c r="H243" i="28"/>
  <c r="G243" i="28"/>
  <c r="Q241" i="28"/>
  <c r="O241" i="28"/>
  <c r="P241" i="28" s="1"/>
  <c r="N241" i="28"/>
  <c r="J241" i="28"/>
  <c r="M241" i="28" s="1"/>
  <c r="H241" i="28"/>
  <c r="R235" i="28" s="1"/>
  <c r="F241" i="28"/>
  <c r="I237" i="28"/>
  <c r="N235" i="28" s="1"/>
  <c r="K201" i="28"/>
  <c r="I201" i="28"/>
  <c r="E201" i="28"/>
  <c r="C201" i="28"/>
  <c r="F156" i="28"/>
  <c r="G156" i="28" s="1"/>
  <c r="F154" i="28"/>
  <c r="G154" i="28" s="1"/>
  <c r="E154" i="28" s="1"/>
  <c r="F152" i="28"/>
  <c r="G152" i="28" s="1"/>
  <c r="F150" i="28"/>
  <c r="G150" i="28" s="1"/>
  <c r="E150" i="28" s="1"/>
  <c r="F148" i="28"/>
  <c r="G148" i="28" s="1"/>
  <c r="F146" i="28"/>
  <c r="G146" i="28" s="1"/>
  <c r="E146" i="28" s="1"/>
  <c r="F144" i="28"/>
  <c r="G144" i="28" s="1"/>
  <c r="F142" i="28"/>
  <c r="G142" i="28" s="1"/>
  <c r="F140" i="28"/>
  <c r="G140" i="28" s="1"/>
  <c r="F138" i="28"/>
  <c r="G138" i="28" s="1"/>
  <c r="E138" i="28" s="1"/>
  <c r="F136" i="28"/>
  <c r="G136" i="28" s="1"/>
  <c r="E136" i="28" s="1"/>
  <c r="F134" i="28"/>
  <c r="F132" i="28"/>
  <c r="G132" i="28" s="1"/>
  <c r="E132" i="28" s="1"/>
  <c r="F130" i="28"/>
  <c r="G130" i="28" s="1"/>
  <c r="F128" i="28"/>
  <c r="F126" i="28"/>
  <c r="F123" i="28"/>
  <c r="G123" i="28" s="1"/>
  <c r="E123" i="28" s="1"/>
  <c r="K93" i="28"/>
  <c r="K85" i="28"/>
  <c r="K68" i="28"/>
  <c r="K63" i="28"/>
  <c r="A53" i="28"/>
  <c r="C19" i="28" s="1"/>
  <c r="L46" i="28"/>
  <c r="L34" i="28" s="1"/>
  <c r="J46" i="28"/>
  <c r="F46" i="28"/>
  <c r="D46" i="28"/>
  <c r="B46" i="28"/>
  <c r="H48" i="28" s="1"/>
  <c r="L38" i="28"/>
  <c r="J38" i="28"/>
  <c r="H38" i="28"/>
  <c r="N38" i="28" s="1"/>
  <c r="B38" i="28"/>
  <c r="Q10" i="28"/>
  <c r="M135" i="24"/>
  <c r="H135" i="24"/>
  <c r="N135" i="24" s="1"/>
  <c r="M131" i="24"/>
  <c r="N131" i="24" s="1"/>
  <c r="M130" i="24"/>
  <c r="H130" i="24"/>
  <c r="M129" i="24"/>
  <c r="H129" i="24"/>
  <c r="M128" i="24"/>
  <c r="N128" i="24" s="1"/>
  <c r="H128" i="24"/>
  <c r="M127" i="24"/>
  <c r="N127" i="24" s="1"/>
  <c r="H127" i="24"/>
  <c r="M126" i="24"/>
  <c r="H126" i="24"/>
  <c r="M125" i="24"/>
  <c r="H125" i="24"/>
  <c r="M124" i="24"/>
  <c r="H124" i="24"/>
  <c r="M123" i="24"/>
  <c r="N123" i="24" s="1"/>
  <c r="H123" i="24"/>
  <c r="M122" i="24"/>
  <c r="H122" i="24"/>
  <c r="M117" i="24"/>
  <c r="L135" i="24" s="1"/>
  <c r="J135" i="24" s="1"/>
  <c r="A205" i="11"/>
  <c r="K255" i="11"/>
  <c r="I255" i="11"/>
  <c r="E255" i="11"/>
  <c r="B255" i="11"/>
  <c r="N248" i="11"/>
  <c r="M248" i="11" s="1"/>
  <c r="N236" i="11"/>
  <c r="M236" i="11" s="1"/>
  <c r="N234" i="11"/>
  <c r="M234" i="11" s="1"/>
  <c r="N232" i="11"/>
  <c r="M232" i="11" s="1"/>
  <c r="N230" i="11"/>
  <c r="M230" i="11" s="1"/>
  <c r="N228" i="11"/>
  <c r="M228" i="11" s="1"/>
  <c r="N226" i="11"/>
  <c r="M226" i="11" s="1"/>
  <c r="N224" i="11"/>
  <c r="M224" i="11" s="1"/>
  <c r="N222" i="11"/>
  <c r="M222" i="11" s="1"/>
  <c r="N220" i="11"/>
  <c r="M220" i="11" s="1"/>
  <c r="N218" i="11"/>
  <c r="M218" i="11" s="1"/>
  <c r="N216" i="11"/>
  <c r="M216" i="11" s="1"/>
  <c r="B211" i="11"/>
  <c r="P170" i="11"/>
  <c r="B179" i="11"/>
  <c r="D179" i="11"/>
  <c r="H179" i="11"/>
  <c r="J179" i="11"/>
  <c r="F179" i="11" s="1"/>
  <c r="L179" i="11"/>
  <c r="N179" i="11" s="1"/>
  <c r="B180" i="11"/>
  <c r="D180" i="11"/>
  <c r="H180" i="11"/>
  <c r="J180" i="11"/>
  <c r="F180" i="11" s="1"/>
  <c r="L180" i="11"/>
  <c r="N180" i="11" s="1"/>
  <c r="D185" i="11"/>
  <c r="P183" i="35" l="1"/>
  <c r="I145" i="35"/>
  <c r="J146" i="35" s="1"/>
  <c r="I103" i="35"/>
  <c r="J104" i="35" s="1"/>
  <c r="I153" i="35"/>
  <c r="J154" i="35" s="1"/>
  <c r="I142" i="35" s="1"/>
  <c r="Q10" i="35"/>
  <c r="G21" i="35"/>
  <c r="E58" i="35"/>
  <c r="G58" i="35"/>
  <c r="C58" i="35"/>
  <c r="J103" i="35"/>
  <c r="I58" i="35"/>
  <c r="I95" i="35"/>
  <c r="J96" i="35" s="1"/>
  <c r="P7" i="34"/>
  <c r="I10" i="34"/>
  <c r="I8" i="34" s="1"/>
  <c r="P6" i="34"/>
  <c r="W298" i="28"/>
  <c r="V298" i="28" s="1"/>
  <c r="W288" i="28"/>
  <c r="V288" i="28" s="1"/>
  <c r="AA288" i="28" s="1"/>
  <c r="W292" i="28"/>
  <c r="V292" i="28" s="1"/>
  <c r="AA292" i="28" s="1"/>
  <c r="W296" i="28"/>
  <c r="V296" i="28" s="1"/>
  <c r="AA296" i="28" s="1"/>
  <c r="Z298" i="28"/>
  <c r="AA298" i="28"/>
  <c r="Y286" i="28"/>
  <c r="W285" i="28"/>
  <c r="V285" i="28" s="1"/>
  <c r="Z285" i="28" s="1"/>
  <c r="W289" i="28"/>
  <c r="V289" i="28" s="1"/>
  <c r="Z289" i="28" s="1"/>
  <c r="W293" i="28"/>
  <c r="V293" i="28" s="1"/>
  <c r="Z293" i="28" s="1"/>
  <c r="Z296" i="28"/>
  <c r="W297" i="28"/>
  <c r="V297" i="28" s="1"/>
  <c r="Z297" i="28" s="1"/>
  <c r="Y290" i="28"/>
  <c r="Y294" i="28"/>
  <c r="Y298" i="28"/>
  <c r="Y285" i="28"/>
  <c r="W287" i="28"/>
  <c r="V287" i="28" s="1"/>
  <c r="Z287" i="28" s="1"/>
  <c r="Y289" i="28"/>
  <c r="W291" i="28"/>
  <c r="V291" i="28" s="1"/>
  <c r="Z291" i="28" s="1"/>
  <c r="Y293" i="28"/>
  <c r="W295" i="28"/>
  <c r="V295" i="28" s="1"/>
  <c r="Z295" i="28" s="1"/>
  <c r="Y297" i="28"/>
  <c r="W286" i="28"/>
  <c r="V286" i="28" s="1"/>
  <c r="AA286" i="28" s="1"/>
  <c r="W290" i="28"/>
  <c r="V290" i="28" s="1"/>
  <c r="Z290" i="28" s="1"/>
  <c r="W294" i="28"/>
  <c r="V294" i="28" s="1"/>
  <c r="Z294" i="28" s="1"/>
  <c r="N146" i="28"/>
  <c r="M146" i="28" s="1"/>
  <c r="P146" i="28" s="1"/>
  <c r="U182" i="28"/>
  <c r="T182" i="28" s="1"/>
  <c r="N136" i="28"/>
  <c r="M136" i="28" s="1"/>
  <c r="P136" i="28" s="1"/>
  <c r="N140" i="28"/>
  <c r="M140" i="28" s="1"/>
  <c r="P140" i="28" s="1"/>
  <c r="N144" i="28"/>
  <c r="M144" i="28" s="1"/>
  <c r="P144" i="28" s="1"/>
  <c r="N148" i="28"/>
  <c r="M148" i="28" s="1"/>
  <c r="P148" i="28" s="1"/>
  <c r="N137" i="28"/>
  <c r="M137" i="28" s="1"/>
  <c r="P137" i="28" s="1"/>
  <c r="N141" i="28"/>
  <c r="M141" i="28" s="1"/>
  <c r="P141" i="28" s="1"/>
  <c r="N145" i="28"/>
  <c r="M145" i="28" s="1"/>
  <c r="P145" i="28" s="1"/>
  <c r="N135" i="28"/>
  <c r="M135" i="28" s="1"/>
  <c r="P135" i="28" s="1"/>
  <c r="N139" i="28"/>
  <c r="M139" i="28" s="1"/>
  <c r="P139" i="28" s="1"/>
  <c r="N143" i="28"/>
  <c r="M143" i="28" s="1"/>
  <c r="P143" i="28" s="1"/>
  <c r="N147" i="28"/>
  <c r="M147" i="28" s="1"/>
  <c r="P147" i="28" s="1"/>
  <c r="N128" i="28"/>
  <c r="M128" i="28" s="1"/>
  <c r="P128" i="28" s="1"/>
  <c r="N138" i="28"/>
  <c r="M138" i="28" s="1"/>
  <c r="P138" i="28" s="1"/>
  <c r="N142" i="28"/>
  <c r="M142" i="28" s="1"/>
  <c r="P142" i="28" s="1"/>
  <c r="M26" i="31"/>
  <c r="M28" i="31" s="1"/>
  <c r="M35" i="31"/>
  <c r="M38" i="31" s="1"/>
  <c r="I35" i="31"/>
  <c r="K23" i="31" s="1"/>
  <c r="I38" i="31" s="1"/>
  <c r="I36" i="31"/>
  <c r="F48" i="30"/>
  <c r="N45" i="30"/>
  <c r="N43" i="30" s="1"/>
  <c r="L48" i="30" s="1"/>
  <c r="D60" i="30"/>
  <c r="L289" i="28"/>
  <c r="K289" i="28" s="1"/>
  <c r="N289" i="28" s="1"/>
  <c r="I71" i="28"/>
  <c r="I63" i="28" s="1"/>
  <c r="C189" i="28"/>
  <c r="G201" i="28" s="1"/>
  <c r="K189" i="28" s="1"/>
  <c r="F267" i="28"/>
  <c r="E267" i="28" s="1"/>
  <c r="R267" i="28" s="1"/>
  <c r="K186" i="28"/>
  <c r="K184" i="28" s="1"/>
  <c r="L248" i="28"/>
  <c r="J50" i="28"/>
  <c r="H46" i="28" s="1"/>
  <c r="N32" i="28" s="1"/>
  <c r="O32" i="28" s="1"/>
  <c r="F50" i="28" s="1"/>
  <c r="N13" i="28" s="1"/>
  <c r="J48" i="28"/>
  <c r="J85" i="28"/>
  <c r="H85" i="28" s="1"/>
  <c r="G128" i="28"/>
  <c r="E128" i="28" s="1"/>
  <c r="E142" i="28"/>
  <c r="E148" i="28"/>
  <c r="E156" i="28"/>
  <c r="L293" i="28"/>
  <c r="K293" i="28" s="1"/>
  <c r="N293" i="28" s="1"/>
  <c r="H50" i="28"/>
  <c r="N48" i="28" s="1"/>
  <c r="N46" i="28" s="1"/>
  <c r="H13" i="28" s="1"/>
  <c r="L301" i="28"/>
  <c r="K301" i="28" s="1"/>
  <c r="N301" i="28" s="1"/>
  <c r="E140" i="28"/>
  <c r="F48" i="28"/>
  <c r="D38" i="28"/>
  <c r="F38" i="28"/>
  <c r="F260" i="28"/>
  <c r="E260" i="28" s="1"/>
  <c r="R260" i="28" s="1"/>
  <c r="F258" i="28"/>
  <c r="E258" i="28" s="1"/>
  <c r="R258" i="28" s="1"/>
  <c r="F256" i="28"/>
  <c r="E256" i="28" s="1"/>
  <c r="R256" i="28" s="1"/>
  <c r="F254" i="28"/>
  <c r="E254" i="28" s="1"/>
  <c r="R254" i="28" s="1"/>
  <c r="F252" i="28"/>
  <c r="E252" i="28" s="1"/>
  <c r="R252" i="28" s="1"/>
  <c r="F250" i="28"/>
  <c r="E250" i="28" s="1"/>
  <c r="Q250" i="28" s="1"/>
  <c r="F248" i="28"/>
  <c r="E248" i="28" s="1"/>
  <c r="J248" i="28" s="1"/>
  <c r="M248" i="28" s="1"/>
  <c r="F261" i="28"/>
  <c r="E261" i="28" s="1"/>
  <c r="R261" i="28" s="1"/>
  <c r="F259" i="28"/>
  <c r="E259" i="28" s="1"/>
  <c r="R259" i="28" s="1"/>
  <c r="F257" i="28"/>
  <c r="E257" i="28" s="1"/>
  <c r="R257" i="28" s="1"/>
  <c r="F255" i="28"/>
  <c r="E255" i="28" s="1"/>
  <c r="R255" i="28" s="1"/>
  <c r="F253" i="28"/>
  <c r="E253" i="28" s="1"/>
  <c r="R253" i="28" s="1"/>
  <c r="F251" i="28"/>
  <c r="E251" i="28" s="1"/>
  <c r="R251" i="28" s="1"/>
  <c r="F249" i="28"/>
  <c r="E249" i="28" s="1"/>
  <c r="R249" i="28" s="1"/>
  <c r="L48" i="28"/>
  <c r="G126" i="28"/>
  <c r="E126" i="28" s="1"/>
  <c r="E130" i="28"/>
  <c r="G134" i="28"/>
  <c r="E134" i="28" s="1"/>
  <c r="E144" i="28"/>
  <c r="L241" i="28"/>
  <c r="H260" i="28"/>
  <c r="G260" i="28" s="1"/>
  <c r="H258" i="28"/>
  <c r="G258" i="28" s="1"/>
  <c r="H256" i="28"/>
  <c r="G256" i="28" s="1"/>
  <c r="H254" i="28"/>
  <c r="G254" i="28" s="1"/>
  <c r="H252" i="28"/>
  <c r="G252" i="28" s="1"/>
  <c r="H250" i="28"/>
  <c r="G250" i="28" s="1"/>
  <c r="E152" i="28"/>
  <c r="L300" i="28"/>
  <c r="K300" i="28" s="1"/>
  <c r="N300" i="28" s="1"/>
  <c r="L296" i="28"/>
  <c r="K296" i="28" s="1"/>
  <c r="N296" i="28" s="1"/>
  <c r="L292" i="28"/>
  <c r="K292" i="28" s="1"/>
  <c r="N292" i="28" s="1"/>
  <c r="L299" i="28"/>
  <c r="K299" i="28" s="1"/>
  <c r="N299" i="28" s="1"/>
  <c r="L295" i="28"/>
  <c r="K295" i="28" s="1"/>
  <c r="N295" i="28" s="1"/>
  <c r="L291" i="28"/>
  <c r="K291" i="28" s="1"/>
  <c r="N291" i="28" s="1"/>
  <c r="L302" i="28"/>
  <c r="K302" i="28" s="1"/>
  <c r="N302" i="28" s="1"/>
  <c r="L298" i="28"/>
  <c r="K298" i="28" s="1"/>
  <c r="N298" i="28" s="1"/>
  <c r="L294" i="28"/>
  <c r="K294" i="28" s="1"/>
  <c r="N294" i="28" s="1"/>
  <c r="L290" i="28"/>
  <c r="K290" i="28" s="1"/>
  <c r="N290" i="28" s="1"/>
  <c r="G286" i="28"/>
  <c r="G282" i="28" s="1"/>
  <c r="F286" i="28" s="1"/>
  <c r="L297" i="28"/>
  <c r="K297" i="28" s="1"/>
  <c r="N297" i="28" s="1"/>
  <c r="R241" i="28"/>
  <c r="O249" i="28"/>
  <c r="P249" i="28" s="1"/>
  <c r="O251" i="28"/>
  <c r="P251" i="28" s="1"/>
  <c r="O253" i="28"/>
  <c r="P253" i="28" s="1"/>
  <c r="O255" i="28"/>
  <c r="P255" i="28" s="1"/>
  <c r="O257" i="28"/>
  <c r="P257" i="28" s="1"/>
  <c r="O259" i="28"/>
  <c r="P259" i="28" s="1"/>
  <c r="O261" i="28"/>
  <c r="P261" i="28" s="1"/>
  <c r="L123" i="24"/>
  <c r="J123" i="24" s="1"/>
  <c r="P123" i="24" s="1"/>
  <c r="N125" i="24"/>
  <c r="L127" i="24"/>
  <c r="J127" i="24" s="1"/>
  <c r="P127" i="24" s="1"/>
  <c r="N129" i="24"/>
  <c r="N124" i="24"/>
  <c r="O125" i="24"/>
  <c r="O135" i="24"/>
  <c r="P135" i="24"/>
  <c r="N122" i="24"/>
  <c r="L124" i="24"/>
  <c r="J124" i="24" s="1"/>
  <c r="O124" i="24" s="1"/>
  <c r="N126" i="24"/>
  <c r="L128" i="24"/>
  <c r="J128" i="24" s="1"/>
  <c r="O128" i="24" s="1"/>
  <c r="N130" i="24"/>
  <c r="L131" i="24"/>
  <c r="J131" i="24" s="1"/>
  <c r="O131" i="24" s="1"/>
  <c r="P131" i="24"/>
  <c r="L122" i="24"/>
  <c r="J122" i="24" s="1"/>
  <c r="P122" i="24" s="1"/>
  <c r="L126" i="24"/>
  <c r="J126" i="24" s="1"/>
  <c r="P126" i="24" s="1"/>
  <c r="L130" i="24"/>
  <c r="J130" i="24" s="1"/>
  <c r="P130" i="24" s="1"/>
  <c r="N117" i="24"/>
  <c r="L125" i="24"/>
  <c r="J125" i="24" s="1"/>
  <c r="P125" i="24" s="1"/>
  <c r="L129" i="24"/>
  <c r="J129" i="24" s="1"/>
  <c r="P129" i="24" s="1"/>
  <c r="P180" i="11"/>
  <c r="P181" i="11" s="1"/>
  <c r="P179" i="11"/>
  <c r="J181" i="11" s="1"/>
  <c r="N153" i="11" s="1"/>
  <c r="P232" i="11"/>
  <c r="P224" i="11"/>
  <c r="P216" i="11"/>
  <c r="P234" i="11"/>
  <c r="P226" i="11"/>
  <c r="P218" i="11"/>
  <c r="P236" i="11"/>
  <c r="P228" i="11"/>
  <c r="P220" i="11"/>
  <c r="P230" i="11"/>
  <c r="P222" i="11"/>
  <c r="P153" i="11"/>
  <c r="P38" i="24"/>
  <c r="R25" i="24" s="1"/>
  <c r="P22" i="24"/>
  <c r="M22" i="24"/>
  <c r="J22" i="24"/>
  <c r="G22" i="24"/>
  <c r="D22" i="24"/>
  <c r="M18" i="24"/>
  <c r="H92" i="24"/>
  <c r="E92" i="24"/>
  <c r="H88" i="24"/>
  <c r="I88" i="24" s="1"/>
  <c r="H87" i="24"/>
  <c r="E87" i="24"/>
  <c r="H86" i="24"/>
  <c r="E86" i="24"/>
  <c r="H85" i="24"/>
  <c r="E85" i="24"/>
  <c r="H84" i="24"/>
  <c r="E84" i="24"/>
  <c r="H83" i="24"/>
  <c r="E83" i="24"/>
  <c r="H82" i="24"/>
  <c r="E82" i="24"/>
  <c r="H81" i="24"/>
  <c r="E81" i="24"/>
  <c r="H80" i="24"/>
  <c r="E80" i="24"/>
  <c r="H79" i="24"/>
  <c r="E79" i="24"/>
  <c r="H75" i="24"/>
  <c r="W37" i="24"/>
  <c r="X37" i="24" s="1"/>
  <c r="W20" i="24"/>
  <c r="M20" i="24"/>
  <c r="W18" i="24"/>
  <c r="W17" i="24"/>
  <c r="M17" i="24"/>
  <c r="W16" i="24"/>
  <c r="M16" i="24"/>
  <c r="W15" i="24"/>
  <c r="M15" i="24"/>
  <c r="W14" i="24"/>
  <c r="M14" i="24"/>
  <c r="W13" i="24"/>
  <c r="M13" i="24"/>
  <c r="W12" i="24"/>
  <c r="M12" i="24"/>
  <c r="W11" i="24"/>
  <c r="M11" i="24"/>
  <c r="W10" i="24"/>
  <c r="M10" i="24"/>
  <c r="W9" i="24"/>
  <c r="M9" i="24"/>
  <c r="I131" i="11"/>
  <c r="I130" i="11"/>
  <c r="I129" i="11"/>
  <c r="I128" i="11"/>
  <c r="I127" i="11"/>
  <c r="I126" i="11"/>
  <c r="I125" i="11"/>
  <c r="I124" i="11"/>
  <c r="I123" i="11"/>
  <c r="I122" i="11"/>
  <c r="I121" i="11"/>
  <c r="G82" i="11"/>
  <c r="H82" i="11" s="1"/>
  <c r="F82" i="11"/>
  <c r="D82" i="11" s="1"/>
  <c r="E82" i="11"/>
  <c r="C82" i="11"/>
  <c r="B82" i="11"/>
  <c r="I80" i="11"/>
  <c r="G74" i="11"/>
  <c r="H74" i="11" s="1"/>
  <c r="F74" i="11"/>
  <c r="D74" i="11" s="1"/>
  <c r="E74" i="11"/>
  <c r="C74" i="11"/>
  <c r="B74" i="11"/>
  <c r="J92" i="35" l="1"/>
  <c r="J142" i="35"/>
  <c r="S59" i="35"/>
  <c r="S58" i="35"/>
  <c r="I92" i="35"/>
  <c r="Z288" i="28"/>
  <c r="Z292" i="28"/>
  <c r="AA290" i="28"/>
  <c r="AA289" i="28"/>
  <c r="AA295" i="28"/>
  <c r="Z286" i="28"/>
  <c r="AA285" i="28"/>
  <c r="AA293" i="28"/>
  <c r="AA287" i="28"/>
  <c r="AA297" i="28"/>
  <c r="AA294" i="28"/>
  <c r="AA291" i="28"/>
  <c r="B48" i="30"/>
  <c r="D48" i="30" s="1"/>
  <c r="I23" i="31"/>
  <c r="I37" i="31"/>
  <c r="I30" i="31"/>
  <c r="N48" i="30"/>
  <c r="I189" i="28"/>
  <c r="Q253" i="28"/>
  <c r="G189" i="28"/>
  <c r="Q254" i="28"/>
  <c r="Q261" i="28"/>
  <c r="R250" i="28"/>
  <c r="Q258" i="28"/>
  <c r="J267" i="28"/>
  <c r="M267" i="28" s="1"/>
  <c r="Q248" i="28"/>
  <c r="Q267" i="28"/>
  <c r="N8" i="28"/>
  <c r="K13" i="28" s="1"/>
  <c r="Q256" i="28"/>
  <c r="R248" i="28"/>
  <c r="Q255" i="28"/>
  <c r="Q249" i="28"/>
  <c r="H255" i="28"/>
  <c r="G255" i="28" s="1"/>
  <c r="J255" i="28" s="1"/>
  <c r="M255" i="28" s="1"/>
  <c r="Q257" i="28"/>
  <c r="L50" i="28"/>
  <c r="B50" i="28"/>
  <c r="D50" i="28" s="1"/>
  <c r="Q13" i="28" s="1"/>
  <c r="J254" i="28"/>
  <c r="M254" i="28" s="1"/>
  <c r="L254" i="28"/>
  <c r="Q260" i="28"/>
  <c r="Q252" i="28"/>
  <c r="Q259" i="28"/>
  <c r="J256" i="28"/>
  <c r="M256" i="28" s="1"/>
  <c r="L256" i="28"/>
  <c r="H249" i="28"/>
  <c r="G249" i="28" s="1"/>
  <c r="H257" i="28"/>
  <c r="G257" i="28" s="1"/>
  <c r="N50" i="28"/>
  <c r="Q251" i="28"/>
  <c r="J250" i="28"/>
  <c r="M250" i="28" s="1"/>
  <c r="L250" i="28"/>
  <c r="J258" i="28"/>
  <c r="M258" i="28" s="1"/>
  <c r="L258" i="28"/>
  <c r="H251" i="28"/>
  <c r="G251" i="28" s="1"/>
  <c r="H259" i="28"/>
  <c r="G259" i="28" s="1"/>
  <c r="J252" i="28"/>
  <c r="M252" i="28" s="1"/>
  <c r="L252" i="28"/>
  <c r="J260" i="28"/>
  <c r="M260" i="28" s="1"/>
  <c r="L260" i="28"/>
  <c r="H253" i="28"/>
  <c r="G253" i="28" s="1"/>
  <c r="H261" i="28"/>
  <c r="G261" i="28" s="1"/>
  <c r="P124" i="24"/>
  <c r="O123" i="24"/>
  <c r="O130" i="24"/>
  <c r="O127" i="24"/>
  <c r="P128" i="24"/>
  <c r="O122" i="24"/>
  <c r="O129" i="24"/>
  <c r="O126" i="24"/>
  <c r="Y18" i="24"/>
  <c r="I82" i="24"/>
  <c r="I86" i="24"/>
  <c r="I81" i="24"/>
  <c r="I83" i="24"/>
  <c r="V10" i="24"/>
  <c r="P10" i="24" s="1"/>
  <c r="X10" i="24" s="1"/>
  <c r="V12" i="24"/>
  <c r="P12" i="24" s="1"/>
  <c r="X12" i="24" s="1"/>
  <c r="V14" i="24"/>
  <c r="P14" i="24" s="1"/>
  <c r="X14" i="24" s="1"/>
  <c r="V16" i="24"/>
  <c r="P16" i="24" s="1"/>
  <c r="X16" i="24" s="1"/>
  <c r="Y17" i="24"/>
  <c r="I84" i="24"/>
  <c r="I92" i="24"/>
  <c r="G92" i="24"/>
  <c r="F92" i="24" s="1"/>
  <c r="K92" i="24" s="1"/>
  <c r="G80" i="24"/>
  <c r="F80" i="24" s="1"/>
  <c r="K80" i="24" s="1"/>
  <c r="I85" i="24"/>
  <c r="Y9" i="24"/>
  <c r="V11" i="24"/>
  <c r="P11" i="24" s="1"/>
  <c r="X11" i="24" s="1"/>
  <c r="Y13" i="24"/>
  <c r="Y15" i="24"/>
  <c r="V20" i="24"/>
  <c r="P20" i="24" s="1"/>
  <c r="X20" i="24" s="1"/>
  <c r="I80" i="24"/>
  <c r="G84" i="24"/>
  <c r="F84" i="24" s="1"/>
  <c r="K84" i="24" s="1"/>
  <c r="V15" i="24"/>
  <c r="P15" i="24" s="1"/>
  <c r="X15" i="24" s="1"/>
  <c r="Y11" i="24"/>
  <c r="V18" i="24"/>
  <c r="P18" i="24" s="1"/>
  <c r="Z18" i="24" s="1"/>
  <c r="V9" i="24"/>
  <c r="P9" i="24" s="1"/>
  <c r="Y12" i="24"/>
  <c r="V13" i="24"/>
  <c r="P13" i="24" s="1"/>
  <c r="Y16" i="24"/>
  <c r="V17" i="24"/>
  <c r="P17" i="24" s="1"/>
  <c r="Y20" i="24"/>
  <c r="Y37" i="24"/>
  <c r="Z37" i="24" s="1"/>
  <c r="I79" i="24"/>
  <c r="G81" i="24"/>
  <c r="F81" i="24" s="1"/>
  <c r="G85" i="24"/>
  <c r="F85" i="24" s="1"/>
  <c r="I87" i="24"/>
  <c r="G88" i="24"/>
  <c r="F88" i="24" s="1"/>
  <c r="J88" i="24" s="1"/>
  <c r="Y10" i="24"/>
  <c r="Y14" i="24"/>
  <c r="G79" i="24"/>
  <c r="F79" i="24" s="1"/>
  <c r="K79" i="24" s="1"/>
  <c r="G83" i="24"/>
  <c r="F83" i="24" s="1"/>
  <c r="K83" i="24" s="1"/>
  <c r="G87" i="24"/>
  <c r="F87" i="24" s="1"/>
  <c r="K87" i="24" s="1"/>
  <c r="I75" i="24"/>
  <c r="G82" i="24"/>
  <c r="F82" i="24" s="1"/>
  <c r="G86" i="24"/>
  <c r="F86" i="24" s="1"/>
  <c r="K86" i="24" s="1"/>
  <c r="I82" i="11"/>
  <c r="I83" i="11" s="1"/>
  <c r="I74" i="11"/>
  <c r="I75" i="11" s="1"/>
  <c r="M41" i="11"/>
  <c r="B2" i="11"/>
  <c r="N39" i="11"/>
  <c r="L39" i="11"/>
  <c r="H39" i="11"/>
  <c r="F39" i="11"/>
  <c r="Q36" i="11"/>
  <c r="Q22" i="11" s="1"/>
  <c r="P36" i="11"/>
  <c r="P22" i="11" s="1"/>
  <c r="T34" i="11"/>
  <c r="S34" i="11" s="1"/>
  <c r="T18" i="11"/>
  <c r="S18" i="11" s="1"/>
  <c r="A3" i="11"/>
  <c r="I26" i="31" l="1"/>
  <c r="I28" i="31" s="1"/>
  <c r="I32" i="31"/>
  <c r="L255" i="28"/>
  <c r="L259" i="28"/>
  <c r="J259" i="28"/>
  <c r="M259" i="28" s="1"/>
  <c r="L261" i="28"/>
  <c r="J261" i="28"/>
  <c r="M261" i="28" s="1"/>
  <c r="L251" i="28"/>
  <c r="J251" i="28"/>
  <c r="M251" i="28" s="1"/>
  <c r="L257" i="28"/>
  <c r="J257" i="28"/>
  <c r="M257" i="28" s="1"/>
  <c r="L253" i="28"/>
  <c r="J253" i="28"/>
  <c r="M253" i="28" s="1"/>
  <c r="L249" i="28"/>
  <c r="J249" i="28"/>
  <c r="M249" i="28" s="1"/>
  <c r="J85" i="24"/>
  <c r="J81" i="24"/>
  <c r="Z17" i="24"/>
  <c r="J82" i="24"/>
  <c r="Z14" i="24"/>
  <c r="Z12" i="24"/>
  <c r="J92" i="24"/>
  <c r="Z10" i="24"/>
  <c r="K88" i="24"/>
  <c r="Z16" i="24"/>
  <c r="Z9" i="24"/>
  <c r="Z11" i="24"/>
  <c r="Z20" i="24"/>
  <c r="Z15" i="24"/>
  <c r="Z13" i="24"/>
  <c r="J84" i="24"/>
  <c r="J80" i="24"/>
  <c r="X17" i="24"/>
  <c r="X9" i="24"/>
  <c r="X18" i="24"/>
  <c r="K85" i="24"/>
  <c r="J79" i="24"/>
  <c r="K82" i="24"/>
  <c r="X13" i="24"/>
  <c r="K81" i="24"/>
  <c r="J83" i="24"/>
  <c r="J87" i="24"/>
  <c r="J86" i="24"/>
  <c r="H71" i="11"/>
  <c r="I71" i="11"/>
  <c r="P18" i="11"/>
  <c r="J145" i="14" l="1"/>
  <c r="B129" i="14"/>
  <c r="G125" i="14" s="1"/>
  <c r="G127" i="14"/>
  <c r="J115" i="14"/>
  <c r="J102" i="14"/>
  <c r="J98" i="14"/>
  <c r="F94" i="14"/>
  <c r="J94" i="14" s="1"/>
  <c r="J77" i="14"/>
  <c r="F73" i="14"/>
  <c r="J73" i="14" s="1"/>
  <c r="F58" i="14"/>
  <c r="G58" i="14" s="1"/>
  <c r="F55" i="14"/>
  <c r="G55" i="14" s="1"/>
  <c r="H52" i="14"/>
  <c r="Q45" i="14"/>
  <c r="N45" i="14"/>
  <c r="N44" i="14"/>
  <c r="L77" i="14" l="1"/>
  <c r="L73" i="14" s="1"/>
  <c r="H77" i="14" s="1"/>
  <c r="S55" i="35"/>
  <c r="M9" i="35" s="1"/>
  <c r="S48" i="35"/>
  <c r="Q55" i="35" s="1"/>
  <c r="Q18" i="35" s="1"/>
  <c r="Q12" i="35" s="1"/>
</calcChain>
</file>

<file path=xl/sharedStrings.xml><?xml version="1.0" encoding="utf-8"?>
<sst xmlns="http://schemas.openxmlformats.org/spreadsheetml/2006/main" count="2567" uniqueCount="967">
  <si>
    <t>ICI</t>
  </si>
  <si>
    <t>❶</t>
  </si>
  <si>
    <t>❷</t>
  </si>
  <si>
    <t>❸</t>
  </si>
  <si>
    <t>❹</t>
  </si>
  <si>
    <t>❺</t>
  </si>
  <si>
    <t>❻</t>
  </si>
  <si>
    <t>❼</t>
  </si>
  <si>
    <t>❽</t>
  </si>
  <si>
    <t>Adaptation : Joël Leboucher..UPRT "Union des Personnels de la Restauration Territoriale"  membre du réseau RESTAU'CO</t>
  </si>
  <si>
    <t>A</t>
  </si>
  <si>
    <t>B</t>
  </si>
  <si>
    <t>C</t>
  </si>
  <si>
    <t>u</t>
  </si>
  <si>
    <t>beurre</t>
  </si>
  <si>
    <t>q</t>
  </si>
  <si>
    <t xml:space="preserve">VALEURS DE RÉFÉRENCE </t>
  </si>
  <si>
    <t>QUE VOULEZ VOUS FAIRE</t>
  </si>
  <si>
    <t>http://www.mylittlerecettes.com/cap-patissier-les-oeufs-en-patisserie/</t>
  </si>
  <si>
    <t>1 oeuf hors coquille</t>
  </si>
  <si>
    <t>un oeuf moyen pèse environ</t>
  </si>
  <si>
    <t>1 blanc d'oeuf =</t>
  </si>
  <si>
    <t>1 jaune d'oeuf =</t>
  </si>
  <si>
    <t>la coquille +-</t>
  </si>
  <si>
    <t>Oeufs entiers</t>
  </si>
  <si>
    <t>Jaunes</t>
  </si>
  <si>
    <t>Blancs</t>
  </si>
  <si>
    <t>Litres</t>
  </si>
  <si>
    <t>Nombre d'œufs</t>
  </si>
  <si>
    <t>Œufs équivalences en litres et en poids</t>
  </si>
  <si>
    <t>❾</t>
  </si>
  <si>
    <t>❿</t>
  </si>
  <si>
    <t>Kg</t>
  </si>
  <si>
    <t>Saisissez ce que vous voulez obtenir cellules fond jaune - encre rouge</t>
  </si>
  <si>
    <t>Si vous n'êtes pas d'accord avec le poids des œufs modifiez les cellules fond jaune encre bleue</t>
  </si>
  <si>
    <t>dl</t>
  </si>
  <si>
    <t>cl</t>
  </si>
  <si>
    <t>ml/g</t>
  </si>
  <si>
    <t>l/kg</t>
  </si>
  <si>
    <t>cl/</t>
  </si>
  <si>
    <t>Equivalences Volume / Poids - base densité de l'eau</t>
  </si>
  <si>
    <t>Saisissez votre volume ou poids dans les cellules fond jaune encre rouge</t>
  </si>
  <si>
    <t>sel</t>
  </si>
  <si>
    <t>de</t>
  </si>
  <si>
    <t>sucre semoule</t>
  </si>
  <si>
    <t>⓫</t>
  </si>
  <si>
    <t>⓬</t>
  </si>
  <si>
    <t>D</t>
  </si>
  <si>
    <t>t</t>
  </si>
  <si>
    <t>Largeur de colonne</t>
  </si>
  <si>
    <t>POIDS DE PATE NECESSAIRE POUR FONCER DES CADRES OU DES BACS GASTRO</t>
  </si>
  <si>
    <t xml:space="preserve">Poids et dimensions de pâte en fonction de ce que vous avez saisi </t>
  </si>
  <si>
    <t>Largeur</t>
  </si>
  <si>
    <t>Epaisseur</t>
  </si>
  <si>
    <t>Longueur</t>
  </si>
  <si>
    <t>Poids de pâte prévu</t>
  </si>
  <si>
    <t>Nb de cadres/bacs</t>
  </si>
  <si>
    <t>Largeur en cm</t>
  </si>
  <si>
    <t>Longueur en cm</t>
  </si>
  <si>
    <t>Hauteur en cm</t>
  </si>
  <si>
    <t>Epaisseur de l'abaisse en millimètre</t>
  </si>
  <si>
    <t>hauteur de crête en millimètre</t>
  </si>
  <si>
    <t>largeur de "rognures" en millimètre</t>
  </si>
  <si>
    <t xml:space="preserve">Poids de pâte prévu </t>
  </si>
  <si>
    <t>Si vous n'êtes pas d'accord avec le poids de référence  - Saisissez votre poids de pâte pour les valeurs de référence</t>
  </si>
  <si>
    <t>VALEURS DE RÉFÉRENCE NE RIEN SAISIR ICI</t>
  </si>
  <si>
    <t>Poids de référence</t>
  </si>
  <si>
    <t>sur cette ligne : Alertes pour information</t>
  </si>
  <si>
    <t>La ligne  valeurs de référence reste fixée une bonne fois pour toute comme repère. Qu'il y ait des différences avec ce que vous avez besoin est tout à fait normal</t>
  </si>
  <si>
    <t>Référence bac GN 1/1 perforés - largeur 325mm (32cm) - longueur 530 mm (53cm) - H25mm (2.5cm) tarte au citron pour 25 "La cuisine de Collectivité" page294 -Michel Grossmann et Alain Le franc - Edt.BPI  2006 - Poids de pâte sablée pour 1 bac gastro</t>
  </si>
  <si>
    <t>A vous de saisir vos données</t>
  </si>
  <si>
    <t>Ligne</t>
  </si>
  <si>
    <t>vous avez différents tableaux pour vos documents</t>
  </si>
  <si>
    <t>Tableau indiquant les poids nets et épaisseurs de pâte correspondant aux différentes tailles de cercles utilisés</t>
  </si>
  <si>
    <t>NE PAS UTILISER CE TABLEAU QUI EST LIÉ AVEC LE PRÉCÉDENT</t>
  </si>
  <si>
    <t>POIDS DE PATE NECESSAIRE POUR FONCER DES CADRES OU DES BACS GATRO  - A VOUS DE SAISIR VOS RÉFÉRENCES</t>
  </si>
  <si>
    <t>Si vous n'êtes pas d'accord avec le poids prévu pour 1 bac gastro - Saisissez votre poids de pâte</t>
  </si>
  <si>
    <t>A EXTRAIRE</t>
  </si>
  <si>
    <t>NE PAS CONFONDRE CADRES ET CERCLES</t>
  </si>
  <si>
    <t>Saisissez vos proportions cellules jaunes encre rouge</t>
  </si>
  <si>
    <t>Valeurs de référence fond gris encre bleue</t>
  </si>
  <si>
    <t>Combien de cadres voulez vous faire - passe au bleu si supérieur à 1 cadre pour attirer votre attention</t>
  </si>
  <si>
    <t>Volume de pâte de Référence</t>
  </si>
  <si>
    <t>Avec votre poids de pâte</t>
  </si>
  <si>
    <t>Surface du fond des cadres</t>
  </si>
  <si>
    <t>Epaisseur de l'abaisse en cm</t>
  </si>
  <si>
    <t>Volume des cadres/bacs en litres</t>
  </si>
  <si>
    <t>Surface de la hauteur des cadres</t>
  </si>
  <si>
    <t>largeur de crête en cm</t>
  </si>
  <si>
    <t>surface de crête</t>
  </si>
  <si>
    <t>largeur de "rognures" en cm</t>
  </si>
  <si>
    <t>Volume de pâte en cm³ </t>
  </si>
  <si>
    <t>surface de "rognures"</t>
  </si>
  <si>
    <t>Surface de pâte</t>
  </si>
  <si>
    <t xml:space="preserve">RÉFÉRENCE  à vous de saisir vos référence ligne </t>
  </si>
  <si>
    <t>Volume de pâte avec vos données</t>
  </si>
  <si>
    <t>Pour exemple : Référence bac GN 1/1 perforés - largeur 325mm (32cm) - longueur 530 mm (53cm) - H25mm (2.5cm) tarte au citron pour 25 "La cuisine de Collectivité" page294 -Michel Grossmann et Alain Le franc - Edt.BPI  2006 - Poids de pâte sablée pour 1 bac gastro</t>
  </si>
  <si>
    <t>Pour intégrer ce tableau sous des documents Modèle B3-B -2015 réduisez la largeur des colonnes à 9</t>
  </si>
  <si>
    <t>A VOTRE DISPOSITION  DIFFÉRENTS TABLEAUX  CI-DESSOUS A COLLER DANS VOS DOCUMENTS</t>
  </si>
  <si>
    <t>Certains tableaux ont à peu près les mêmes fonctions pour vous laisser le libre choix  en fonction de votre utilisation</t>
  </si>
  <si>
    <t>POIDS DE PATE NECESSAIRE POUR FONCER DES CADRES OU DES BACS GATRO (ici en référence : bacs gastro 1/1 pour Exemple)</t>
  </si>
  <si>
    <t>Si vous n'êtes pas d'accord avec le poids prévu pour 4 bacs gastro - Saisissez votre poids de pâte</t>
  </si>
  <si>
    <t xml:space="preserve">RÉFÉRENCE </t>
  </si>
  <si>
    <t>Référence bac GN 1/1 perforés - largeur 325mm (32cm) - longueur 530 mm (53cm) - H25mm (2.5cm) tarte au citron pour 100 "La cuisine de Collectivité" page294 -Michel Grossmann et Alain Le franc - Edt.BPI  2006 - Poids de pâte sablée pour 4 bacs gastro</t>
  </si>
  <si>
    <t>Pâte sablée</t>
  </si>
  <si>
    <t>farine</t>
  </si>
  <si>
    <t>œufs liquides 0.5L</t>
  </si>
  <si>
    <t>levure chimique</t>
  </si>
  <si>
    <t xml:space="preserve">sucre semoule </t>
  </si>
  <si>
    <t>sel fin</t>
  </si>
  <si>
    <t>Le poids de l’oeuf</t>
  </si>
  <si>
    <r>
      <t>En pâtisserie les ingrédients se mesure à l’unité ou au poids pour les recettes professionnnelles. Les oeufs font environ </t>
    </r>
    <r>
      <rPr>
        <sz val="9"/>
        <color rgb="FF333333"/>
        <rFont val="Calibri"/>
        <family val="2"/>
        <scheme val="minor"/>
      </rPr>
      <t>55g</t>
    </r>
  </si>
  <si>
    <r>
      <t>1 jaune d’oeuf pèse envrion : </t>
    </r>
    <r>
      <rPr>
        <sz val="9"/>
        <color rgb="FF333333"/>
        <rFont val="Calibri"/>
        <family val="2"/>
        <scheme val="minor"/>
      </rPr>
      <t>20g  – </t>
    </r>
    <r>
      <rPr>
        <sz val="9"/>
        <color rgb="FF333333"/>
        <rFont val="Calibri"/>
        <family val="2"/>
        <scheme val="minor"/>
      </rPr>
      <t>1 blanc d’oeuf pèse environ : </t>
    </r>
    <r>
      <rPr>
        <sz val="9"/>
        <color rgb="FF333333"/>
        <rFont val="Calibri"/>
        <family val="2"/>
        <scheme val="minor"/>
      </rPr>
      <t>30g – </t>
    </r>
    <r>
      <rPr>
        <sz val="9"/>
        <color rgb="FF333333"/>
        <rFont val="Calibri"/>
        <family val="2"/>
        <scheme val="minor"/>
      </rPr>
      <t>1 coquille </t>
    </r>
    <r>
      <rPr>
        <sz val="9"/>
        <color rgb="FF333333"/>
        <rFont val="Calibri"/>
        <family val="2"/>
        <scheme val="minor"/>
      </rPr>
      <t>5g</t>
    </r>
  </si>
  <si>
    <t>Equivalences en litre - 1 litre = environ</t>
  </si>
  <si>
    <t>20 oeufs entiers (x 55g =1.100Kg)</t>
  </si>
  <si>
    <t>ou 50 jaunes (x 20g = 1Kg)</t>
  </si>
  <si>
    <t>ou 32 blancs (x 30g = 0.960Kg)</t>
  </si>
  <si>
    <t>Lien internet</t>
  </si>
  <si>
    <t>POIDS DE PATE NECESSAIRE POUR FONCER DES CERCLES OU DES MOULES A TARTES</t>
  </si>
  <si>
    <t>Diamètre</t>
  </si>
  <si>
    <t>Nb de cercles</t>
  </si>
  <si>
    <t>Hauteur</t>
  </si>
  <si>
    <t>Référence : poids de pâte brisée sucrée 0.475 Kg  pour 8 parts Tarte aux poires et à la crème d'amandes   -Michel Maincent-Morel  "Cuisine de Référence" 2002 Ed.BPI p.958</t>
  </si>
  <si>
    <t>lien internet :</t>
  </si>
  <si>
    <t>http://jacobinsmaths.free.fr/3eme/brevet/annee2012/annales_brevet_2012-06-groupe1b1-correction.pdf</t>
  </si>
  <si>
    <t xml:space="preserve">POIDS DE PATE NECESSAIRE POUR FONCER DES CERCLES OU DES MOULES A TARTES </t>
  </si>
  <si>
    <t>Si vous n'êtes pas d'accord avec le poids prévu - Saisissez votre poids de pâte</t>
  </si>
  <si>
    <t>Surface du fond des cercles</t>
  </si>
  <si>
    <t>A VÉRIFIER</t>
  </si>
  <si>
    <t>Surface de la hauteur des cercles</t>
  </si>
  <si>
    <t>Les proportions: simple! Il suffit de mémoriser que pour un cercle ou un moule de 16 cm par exemple, il faut 140g de pâte, un de 22cm, 200g de pâte et ainsi de suite….toujours 20g de moins que la taille choisie!</t>
  </si>
  <si>
    <t>Poids de pâte prévu par M.Maincent-Morel</t>
  </si>
  <si>
    <t>Tableau N°1 pédagogique</t>
  </si>
  <si>
    <t>Version N° 2 tableau plus court</t>
  </si>
  <si>
    <t>Hauteur du cercle</t>
  </si>
  <si>
    <t>Volume de pâte</t>
  </si>
  <si>
    <t>Poids prévu par M.Maincent-Morel</t>
  </si>
  <si>
    <t>Volume</t>
  </si>
  <si>
    <t>de base</t>
  </si>
  <si>
    <t>volume de base</t>
  </si>
  <si>
    <t>volume total</t>
  </si>
  <si>
    <t>Combien de cercles voulez vous faire - passe au bleu si supérieur à 1 cercle pour attirer votre attention</t>
  </si>
  <si>
    <t xml:space="preserve">La ligne fond gris encre bleue sert de référence pour un fond de tarte standard..j'ai pris pour exemple une tarte classique  comme bases de calculs pour l'ensemble du tableau. </t>
  </si>
  <si>
    <t>Vous pouvez saisir des valeurs qui correspondent à votre échantillon ou modèle standard - Et si vous n'êtes pas d'accord avec le poids de pâte prévu saisissez le vôtre X</t>
  </si>
  <si>
    <t>Référence</t>
  </si>
  <si>
    <t>avec vos données</t>
  </si>
  <si>
    <t>Pâte brisée sucrée</t>
  </si>
  <si>
    <t>Poids</t>
  </si>
  <si>
    <t>œuf (1 jaune)</t>
  </si>
  <si>
    <t>eau</t>
  </si>
  <si>
    <t>Vérifiez les valeurs de références sur cette ligne - OU saisissez en d'autres adaptées à votre modèle standard -   Cette ligne sert de base de calcul pour l'ensemble du tableau. N'oubliez pas de saisir le poids de pâte que vous utilisez</t>
  </si>
  <si>
    <t>A chaque fois fois que vous aurez besoin de connaitre le poids de pâte à utiliser - saisissez les valeurs sur cette ligne. Pour les "rognures" la largeur à été saisie sur la ligne de référence grise</t>
  </si>
  <si>
    <t>Poids de pâte prévu par M.Maincent-Morel = Poids proportionnel au volume de pâte utilisé</t>
  </si>
  <si>
    <t xml:space="preserve">Référence : poids de pâte brisée sucrée "Cuisine de Référence" 2002 - Ed.BPI p.958 - Tarte aux poires et à la crème d'amandes Michel Maincent-Morel - cercle à tarte de 24/26 cm - 475g de pâte </t>
  </si>
  <si>
    <t>cellules jaunes encre rouge combien de cercles voulez vous faire - passe au bleu si supérieur à 1 cercle</t>
  </si>
  <si>
    <t>fond du cercle ou du moule</t>
  </si>
  <si>
    <t>surface de pâte (fond + la hauteur du cercle) - diamètre de l'abaisse = diamètre du cercle + les 2 cotés +  hauteur des crêtes (partie dépassant du cercle 5 mm pour une tarte - 8 mm pour une quiche)  + un peu de "rab"  l'exédent à la découpe de pâte avec le rouleau sur le cercle (rognures recyclables)</t>
  </si>
  <si>
    <t>Volume de pâte - cylindre évidé ( 1 fond plus 1 hauteur évidée) = surface B multipliée par épaisseur de pâte -3 à 4 mm</t>
  </si>
  <si>
    <t xml:space="preserve">donc D égal surface du fond + surface du bord (hauteur du cercle) + crête + "rab" découpe </t>
  </si>
  <si>
    <t>Sinon : Pour une meilleure lisibilité vous pouvez élargir les colonnes à 15 -ou Affichage Zoom 125%</t>
  </si>
  <si>
    <t>Référence : poids de pâte brisée sucrée "Cuisine de Référence" 2002 Ed.BPI p.958 Tarte aux poires et à la crème d'amandes Michel Maincent-Morel</t>
  </si>
  <si>
    <t>Poids proportionnel au volume de pâte utilisé</t>
  </si>
  <si>
    <t>Information du tableau  extraite du Compagnon pâtissier tome 3. Chaboisier/Lebigre Edition J.Villette . Reprise par Hervé Beuvant  du lycée Hôtelier/Boulanger de Rouen sur son document en lien</t>
  </si>
  <si>
    <t>http://ecogestlp.ac-rouen.fr/farinedessert/patisserie/BRISEE-FONCER-TRAITEUR.pdf</t>
  </si>
  <si>
    <t>Nb de cadres</t>
  </si>
  <si>
    <t>Nb de parts</t>
  </si>
  <si>
    <t>Référence :</t>
  </si>
  <si>
    <t>le nombre de parts est dépendant  de la surface = largeur * longueur (ou l'inverse)</t>
  </si>
  <si>
    <t>Ne rien saisir : Nb de parts en fonction de vos données</t>
  </si>
  <si>
    <t>Si le nombre de parts ne correspond pas à vos données - rectifiez les dimentions ou quantités de référence ligne</t>
  </si>
  <si>
    <t> Nb de parts pour des entremets carrés/rectangulaires de 5 cm de hauteur   cadre rectangle extensible de 17,7 à 33 cm et 27,8 à 53,5 cm</t>
  </si>
  <si>
    <t>Surface du cadre</t>
  </si>
  <si>
    <t>Volume du cadre</t>
  </si>
  <si>
    <t>Référence : Cadre de 12 cm par 18 cm  (12 x 18 )  =  216 surface du cadre  = 8 parts / 8 = 27 cm surface d'1 part</t>
  </si>
  <si>
    <t>Surface des cadres</t>
  </si>
  <si>
    <t>Volume des cadres</t>
  </si>
  <si>
    <t>Volume 1 part</t>
  </si>
  <si>
    <t>Surface d'1 part</t>
  </si>
  <si>
    <t>Pour le nombre de parts la fonction ARRONDI.AU.MULTIPLE est utilisée</t>
  </si>
  <si>
    <t> Nombre de parts pour des entremets carrés/rectangulaires de 5 cm de hauteur</t>
  </si>
  <si>
    <t> Nombre de parts pour des entremets carrés/rectangulaires de 5 cm de hauteur   cadre rectangle extensible de 17,7 à 33 cm et 27,8 à 53,5 cm</t>
  </si>
  <si>
    <t>cadre rectangle extensible de 17,7 à 33 cm et 27,8 à 53,5 cm</t>
  </si>
  <si>
    <t> Nombre de parts pour des entremets carrés/rectangulaires de 5 cm de hauteur :</t>
  </si>
  <si>
    <t>Surface totale</t>
  </si>
  <si>
    <t>Volume Total</t>
  </si>
  <si>
    <t>Volume d'1 part</t>
  </si>
  <si>
    <r>
      <t>Cadre de </t>
    </r>
    <r>
      <rPr>
        <b/>
        <sz val="11"/>
        <color rgb="FF232323"/>
        <rFont val="Arial"/>
        <family val="2"/>
      </rPr>
      <t>12 x 18 cm</t>
    </r>
    <r>
      <rPr>
        <sz val="11"/>
        <color rgb="FF232323"/>
        <rFont val="Arial"/>
        <family val="2"/>
      </rPr>
      <t> = </t>
    </r>
    <r>
      <rPr>
        <b/>
        <sz val="11"/>
        <color rgb="FF232323"/>
        <rFont val="Arial"/>
        <family val="2"/>
      </rPr>
      <t>8 parts</t>
    </r>
    <r>
      <rPr>
        <sz val="11"/>
        <color rgb="FF232323"/>
        <rFont val="Arial"/>
        <family val="2"/>
      </rPr>
      <t>,</t>
    </r>
  </si>
  <si>
    <r>
      <t>Cadre de </t>
    </r>
    <r>
      <rPr>
        <b/>
        <sz val="11"/>
        <color rgb="FF232323"/>
        <rFont val="Arial"/>
        <family val="2"/>
      </rPr>
      <t>18 x 18 cm</t>
    </r>
    <r>
      <rPr>
        <sz val="11"/>
        <color rgb="FF232323"/>
        <rFont val="Arial"/>
        <family val="2"/>
      </rPr>
      <t> = </t>
    </r>
    <r>
      <rPr>
        <b/>
        <sz val="11"/>
        <color rgb="FF232323"/>
        <rFont val="Arial"/>
        <family val="2"/>
      </rPr>
      <t>12 parts</t>
    </r>
    <r>
      <rPr>
        <sz val="11"/>
        <color rgb="FF232323"/>
        <rFont val="Arial"/>
        <family val="2"/>
      </rPr>
      <t>,</t>
    </r>
  </si>
  <si>
    <r>
      <t>Cadre de </t>
    </r>
    <r>
      <rPr>
        <b/>
        <sz val="11"/>
        <color rgb="FF232323"/>
        <rFont val="Arial"/>
        <family val="2"/>
      </rPr>
      <t>18 x 24 cm</t>
    </r>
    <r>
      <rPr>
        <sz val="11"/>
        <color rgb="FF232323"/>
        <rFont val="Arial"/>
        <family val="2"/>
      </rPr>
      <t> = </t>
    </r>
    <r>
      <rPr>
        <b/>
        <sz val="11"/>
        <color rgb="FF232323"/>
        <rFont val="Arial"/>
        <family val="2"/>
      </rPr>
      <t>16 parts</t>
    </r>
    <r>
      <rPr>
        <sz val="11"/>
        <color rgb="FF232323"/>
        <rFont val="Arial"/>
        <family val="2"/>
      </rPr>
      <t>,</t>
    </r>
  </si>
  <si>
    <r>
      <t>Cadre de </t>
    </r>
    <r>
      <rPr>
        <b/>
        <sz val="11"/>
        <color rgb="FF232323"/>
        <rFont val="Arial"/>
        <family val="2"/>
      </rPr>
      <t>22,5 x 24 cm</t>
    </r>
    <r>
      <rPr>
        <sz val="11"/>
        <color rgb="FF232323"/>
        <rFont val="Arial"/>
        <family val="2"/>
      </rPr>
      <t> = </t>
    </r>
    <r>
      <rPr>
        <b/>
        <sz val="11"/>
        <color rgb="FF232323"/>
        <rFont val="Arial"/>
        <family val="2"/>
      </rPr>
      <t>20 parts</t>
    </r>
    <r>
      <rPr>
        <sz val="11"/>
        <color rgb="FF232323"/>
        <rFont val="Arial"/>
        <family val="2"/>
      </rPr>
      <t>,</t>
    </r>
  </si>
  <si>
    <r>
      <t>Cadre de </t>
    </r>
    <r>
      <rPr>
        <b/>
        <sz val="11"/>
        <color rgb="FF232323"/>
        <rFont val="Arial"/>
        <family val="2"/>
      </rPr>
      <t>24 x 27 cm</t>
    </r>
    <r>
      <rPr>
        <sz val="11"/>
        <color rgb="FF232323"/>
        <rFont val="Arial"/>
        <family val="2"/>
      </rPr>
      <t> = </t>
    </r>
    <r>
      <rPr>
        <b/>
        <sz val="11"/>
        <color rgb="FF232323"/>
        <rFont val="Arial"/>
        <family val="2"/>
      </rPr>
      <t>24 parts</t>
    </r>
    <r>
      <rPr>
        <sz val="11"/>
        <color rgb="FF232323"/>
        <rFont val="Arial"/>
        <family val="2"/>
      </rPr>
      <t>,</t>
    </r>
  </si>
  <si>
    <r>
      <t>Cadre de </t>
    </r>
    <r>
      <rPr>
        <b/>
        <sz val="11"/>
        <color rgb="FF232323"/>
        <rFont val="Arial"/>
        <family val="2"/>
      </rPr>
      <t>24 x 31,5 cm</t>
    </r>
    <r>
      <rPr>
        <sz val="11"/>
        <color rgb="FF232323"/>
        <rFont val="Arial"/>
        <family val="2"/>
      </rPr>
      <t> = </t>
    </r>
    <r>
      <rPr>
        <b/>
        <sz val="11"/>
        <color rgb="FF232323"/>
        <rFont val="Arial"/>
        <family val="2"/>
      </rPr>
      <t>28 parts</t>
    </r>
    <r>
      <rPr>
        <sz val="11"/>
        <color rgb="FF232323"/>
        <rFont val="Arial"/>
        <family val="2"/>
      </rPr>
      <t>,</t>
    </r>
  </si>
  <si>
    <r>
      <t>Cadre de </t>
    </r>
    <r>
      <rPr>
        <b/>
        <sz val="11"/>
        <color rgb="FF232323"/>
        <rFont val="Arial"/>
        <family val="2"/>
      </rPr>
      <t>24 x 36 cm</t>
    </r>
    <r>
      <rPr>
        <sz val="11"/>
        <color rgb="FF232323"/>
        <rFont val="Arial"/>
        <family val="2"/>
      </rPr>
      <t> = </t>
    </r>
    <r>
      <rPr>
        <b/>
        <sz val="11"/>
        <color rgb="FF232323"/>
        <rFont val="Arial"/>
        <family val="2"/>
      </rPr>
      <t>32 parts</t>
    </r>
    <r>
      <rPr>
        <sz val="11"/>
        <color rgb="FF232323"/>
        <rFont val="Arial"/>
        <family val="2"/>
      </rPr>
      <t>,</t>
    </r>
  </si>
  <si>
    <r>
      <t>Cadre de </t>
    </r>
    <r>
      <rPr>
        <b/>
        <sz val="11"/>
        <color rgb="FF232323"/>
        <rFont val="Arial"/>
        <family val="2"/>
      </rPr>
      <t>27 x 36 cm</t>
    </r>
    <r>
      <rPr>
        <sz val="11"/>
        <color rgb="FF232323"/>
        <rFont val="Arial"/>
        <family val="2"/>
      </rPr>
      <t> = </t>
    </r>
    <r>
      <rPr>
        <b/>
        <sz val="11"/>
        <color rgb="FF232323"/>
        <rFont val="Arial"/>
        <family val="2"/>
      </rPr>
      <t>36 parts</t>
    </r>
    <r>
      <rPr>
        <sz val="11"/>
        <color rgb="FF232323"/>
        <rFont val="Arial"/>
        <family val="2"/>
      </rPr>
      <t>...</t>
    </r>
  </si>
  <si>
    <t>On considère des parts individuelles de 4,5 cm de large par 6 cm de long.</t>
  </si>
  <si>
    <t>cellules jaunes encre rouge combien de cadres ou moules voulez vous faire - passe au bleu si supérieur à 1 cadre</t>
  </si>
  <si>
    <t>Format | cellule | personnalisé | 0" m²"</t>
  </si>
  <si>
    <t>le ² se fait en tapant alt+0178</t>
  </si>
  <si>
    <t>le ³ se fait en tapant alt+0179</t>
  </si>
  <si>
    <t>copier/coller</t>
  </si>
  <si>
    <t>Source : site internet "La Folle aventure de Mélanie"</t>
  </si>
  <si>
    <t>http://www.lafolleaventuredemelanie.com/chiffres-cles-calculer-le-nombre-de-part-pour-un-entremets.html</t>
  </si>
  <si>
    <t>Modifiez le Nb de cadres</t>
  </si>
  <si>
    <t>A adapter selon convives</t>
  </si>
  <si>
    <t>Pour les carrés et rectangulaires la part mesure en moyenne </t>
  </si>
  <si>
    <t>Pour les rectangulaires </t>
  </si>
  <si>
    <t>9 cm x 3 cm </t>
  </si>
  <si>
    <t>8 parts = 12 cm sur 18 cm </t>
  </si>
  <si>
    <t>Pour les carrés </t>
  </si>
  <si>
    <t>16 parts = 18 cm sur 24 cm </t>
  </si>
  <si>
    <t>12 parts = 18 cm sur 18 cm </t>
  </si>
  <si>
    <t>20 parts = 22 cm sur 24 cm </t>
  </si>
  <si>
    <t>48 parts = 36 cm sur 36 cm </t>
  </si>
  <si>
    <t>24 parts = 24 cm sur 27</t>
  </si>
  <si>
    <t>En restauration, on considère qu'un dessert standard doit faire 200 gr -</t>
  </si>
  <si>
    <t>Il est facile de connaître ensuite le nombre de parts à réaliser en fonction du poids du gâteau -</t>
  </si>
  <si>
    <t>0.00\ " cm³"</t>
  </si>
  <si>
    <t>Combien de parts pouvez vous faire avec des tartes ou entremets ronds et à quel prix</t>
  </si>
  <si>
    <t>Prix du Produit</t>
  </si>
  <si>
    <t>Prix d'1 part</t>
  </si>
  <si>
    <t>Prix U HT au Kg</t>
  </si>
  <si>
    <t>poids indicatif du Produit fini</t>
  </si>
  <si>
    <t>poids du Produit fini</t>
  </si>
  <si>
    <t>cercle (s)</t>
  </si>
  <si>
    <t>Si vous n'êtes pas d'accord avec le poids proposé cellule 5 -saisissez le votre cellule 6</t>
  </si>
  <si>
    <t>Vous recherchez un décor :</t>
  </si>
  <si>
    <t xml:space="preserve">Attention : saisissez  bien le  bon poids de votre produit fini pour votre cercle </t>
  </si>
  <si>
    <t>Poids d'1 part</t>
  </si>
  <si>
    <t>Prix Total</t>
  </si>
  <si>
    <t>Surface des cercles</t>
  </si>
  <si>
    <t>Volume des cercles</t>
  </si>
  <si>
    <t>Saisissez  -le nombre de cercles à faire votre diamètre - la hauteur et le prix au Kg -cellules fond jaune encre rouge</t>
  </si>
  <si>
    <t>encre bleue : Valeurs de référence pour un fond de tarte standard de 26 cm.</t>
  </si>
  <si>
    <t>Saisissez  -le nombre de cercles à faire votre diamètre - la hauteur et le prix au Kg</t>
  </si>
  <si>
    <t xml:space="preserve">Poids théoriquement proportionnel du produit en fonction des données saisies et du nombre de cercles </t>
  </si>
  <si>
    <t xml:space="preserve">Référence : poids de pâte brisée sucrée "Cuisine de Référence" 2002 Ed.BPI p.958 Tarte aux poires et à la crème d'amandes Michel Maincent-Morel - cercle de 26 cm de diamètre - 4 cm de hauteur </t>
  </si>
  <si>
    <t>Nombre de parts et poids d'une portion</t>
  </si>
  <si>
    <t>Poids Total</t>
  </si>
  <si>
    <t>poids d'1 portion</t>
  </si>
  <si>
    <t>parts</t>
  </si>
  <si>
    <t>la portion</t>
  </si>
  <si>
    <t>POIDS DE PATE POUR FONCER UN CERCLE SANS ÉPAISSEUR DE PATE</t>
  </si>
  <si>
    <t>Poids de pâte en Kg</t>
  </si>
  <si>
    <t>NOMBRE DE PARTS POUR TARTES OU ENTREMETS RONDS</t>
  </si>
  <si>
    <t>Nombre de parts</t>
  </si>
  <si>
    <t>NOMBRE DE PARTS POUR TARTES OU ENTREMETS RONDS  -  HAUTEUR NON DÉFINIE</t>
  </si>
  <si>
    <t>Surface du cercle</t>
  </si>
  <si>
    <t>TARTES OU ENTREMETS  : COMBIEN DE PARTS POUVEZ VOUS SERVIR ET A QUEL PRIX</t>
  </si>
  <si>
    <t>Poids de votre Produit fini</t>
  </si>
  <si>
    <t>Calculez le Prix  et le Nombre de parts en fonction du diamètre et de la hauteur de vos cercles</t>
  </si>
  <si>
    <t>POIDS   ( du produit fini)</t>
  </si>
  <si>
    <t>COMBIEN DE PARTS POUR 1 TARTE OU ENTREMET ROND</t>
  </si>
  <si>
    <t>A SERVIR</t>
  </si>
  <si>
    <t xml:space="preserve">Tartes ou Entremets   - combien de parts pouvez vous faire </t>
  </si>
  <si>
    <t xml:space="preserve">Nombre de parts pour des entremets ronds  avec des cercles extensibles </t>
  </si>
  <si>
    <t>Nombre de parts pour des entremets ronds de 4.5 cm de hauteur :  cercle extensible de 9.5 à  33.5 cm</t>
  </si>
  <si>
    <t>Poids proportionnel du Produit fini</t>
  </si>
  <si>
    <t>Nombre de parts pour des entremets ronds de 4.5 cm de hauteur :  cercle extensible de 12.5 à 33.5 cm</t>
  </si>
  <si>
    <t>Volume du cercle</t>
  </si>
  <si>
    <t>Sinon : Pour une meilleure lisibilité vous pouvez élargir les colonnes à 15</t>
  </si>
  <si>
    <t>Encre bleue valeurs de base - encre rouge vos besoins</t>
  </si>
  <si>
    <t>Saisissez votre diamètre -le nombre de cercles à faire et la hauteur sur cette ligne</t>
  </si>
  <si>
    <t>Valeurs de référence pour un fond de tarte standard de 26 cm..j'ai pris pour exemple une tarte classique  comme base de calculs pour ce tableau. Vous pouvez saisir sur cette ligne des valeurs qui correspondent à votre échantillon ou votre modèle standard</t>
  </si>
  <si>
    <t>Encre bleue valeurs de référencee - encre rouge saisissez vos besoins</t>
  </si>
  <si>
    <t>Valeurs de référence pour un fond de tarte standard de 26 cm.</t>
  </si>
  <si>
    <t>Référence : 1 Cercle de 12,5 cm = 3 parts </t>
  </si>
  <si>
    <t>Saisissez votre diamètre et le nombre de cercles à faire sur cette ligne</t>
  </si>
  <si>
    <t>Valeurs de référence , j'ai choisi ce diamètre pour un gateau de 3 parts comme bases de calculs  Vous pouvez  modifier ces valeurs si vous le souhaitez.</t>
  </si>
  <si>
    <t xml:space="preserve">le nombre de parts est dépendant du diamètre donc de la surface = PI() 3.14 * (rayon*rayon) </t>
  </si>
  <si>
    <t>le poids d'1 part est dépendant de son volume et de la densité des ingrédients utilisés ou plus simplement du poids d'un gateau référence multiplié par le nouveau volume</t>
  </si>
  <si>
    <t xml:space="preserve">Sur ce tableau vous aurez le poids indicatif du produit fini "6" . Si vous n'êtes pas d'accord - saisissez votre poids réel  "7" pour ajuster le prix </t>
  </si>
  <si>
    <t>Si vous n'êtes pas d'accord avec la proposition de poids colonne 6 saisissez votre poids dans cette colonne 7</t>
  </si>
  <si>
    <t>Sinon : Pour une meilleure lisibilité vous pouvez élargir les colonnes à 15 ou Zoom 125%</t>
  </si>
  <si>
    <t xml:space="preserve">Valeurs de Référence : poids de pâte brisée sucrée "Cuisine de Référence" 2002 Ed.BPI p.958 Tarte aux poires et à la crème d'amandes Michel Maincent-Morel - cercle de 26 cm de diamètre - 4 cm de hauteur </t>
  </si>
  <si>
    <t>Valeurs de référence , j'ai choisi ce diamètre pour une tarte au citron de 8 parts  "Cuisine de Référence" 2002 Ed.BPI p.960 - Michel Maincent-Morel comme base de calcul pour l'ensemble du tableau. Vous pouvez saisir des valeurs qui correspondent à votre échantillon ou modèle standard</t>
  </si>
  <si>
    <t>cellules jaunes encre rouge saisissez le nombre de cercles vos dimensions - le prix au Kg et le poids de votre gâteau de référence</t>
  </si>
  <si>
    <t>Modifiez le Nb de cercles les cellules passent à la couleur bleue si vous saisissez une valeur supérieure à 1 pour attirer votre attention</t>
  </si>
  <si>
    <t>QUE POUVEZ VOUS FAIRE</t>
  </si>
  <si>
    <t>Saisissez votre Nombre de cercles - le Diamètre et la Hauteur - cellules jaunes encre rouge</t>
  </si>
  <si>
    <t>Saisies cellules vertes encre bleue</t>
  </si>
  <si>
    <t>AIDE A LA DÉCISION</t>
  </si>
  <si>
    <t xml:space="preserve">AIDE A LA DÉCISION :  tableau vous permettant de visualiser le nombre et le poids d'une part avant de saisir le Nb de parts </t>
  </si>
  <si>
    <t>Vos données</t>
  </si>
  <si>
    <t>Option</t>
  </si>
  <si>
    <t>Excact</t>
  </si>
  <si>
    <t>Arrondi.Sup</t>
  </si>
  <si>
    <t xml:space="preserve">nombre de parts que vous souhaitez servir  </t>
  </si>
  <si>
    <t>Poids du Produit fini</t>
  </si>
  <si>
    <t>Saisies des Références - cellules bleues encre noire</t>
  </si>
  <si>
    <r>
      <t>Référence :  Cercle de 12</t>
    </r>
    <r>
      <rPr>
        <b/>
        <i/>
        <sz val="16"/>
        <color theme="0"/>
        <rFont val="Calibri"/>
        <family val="2"/>
        <scheme val="minor"/>
      </rPr>
      <t xml:space="preserve">,5 cm Hauteur 4.5 </t>
    </r>
    <r>
      <rPr>
        <i/>
        <sz val="16"/>
        <color theme="0"/>
        <rFont val="Calibri"/>
        <family val="2"/>
        <scheme val="minor"/>
      </rPr>
      <t> = </t>
    </r>
    <r>
      <rPr>
        <b/>
        <i/>
        <sz val="16"/>
        <color theme="0"/>
        <rFont val="Calibri"/>
        <family val="2"/>
        <scheme val="minor"/>
      </rPr>
      <t>3 parts (3,14 x 6,252 x 4,5 / 3 = 184,08)</t>
    </r>
  </si>
  <si>
    <t>Lien du Net</t>
  </si>
  <si>
    <t>Référence :  tout le tableau fonctionne à partir de ces données</t>
  </si>
  <si>
    <t xml:space="preserve">Données  adaptées à ce que vous avez saisi  ligne </t>
  </si>
  <si>
    <t>Dans le tableau  2 n'est pas pris en compte le nombre de parts que vous avez saisi</t>
  </si>
  <si>
    <t xml:space="preserve">Données  adaptées à ce que vous avez saisi  en tenant compte du nombre de parts que vous souhaitez servir  </t>
  </si>
  <si>
    <t>le nombre de parts est dépendant du diamètre donc de la surface = PI() 3.14 * (rayon*rayon)</t>
  </si>
  <si>
    <t>Pour une meilleure visibilité vous pouvez Zoomer à 125% - affichage zoom personnaliser</t>
  </si>
  <si>
    <t xml:space="preserve">Saisissez les informations demandées dans les cellules fond jaune encre rouge </t>
  </si>
  <si>
    <t>COMBIENS DE PARTS POUR 1 TARTE OU ENTREMET ROND</t>
  </si>
  <si>
    <t>Pour restaurant gastronomique</t>
  </si>
  <si>
    <t>tailles standard</t>
  </si>
  <si>
    <t>Si vous n'êtes pas d'accord vous pouvez modifier le nombre de parts dans la colonne de base A</t>
  </si>
  <si>
    <t>Pour les ronds : Un petit rappel à adapter selon convives</t>
  </si>
  <si>
    <t>6 personnes = 24 cm de diamètre </t>
  </si>
  <si>
    <t>8 personnes = 26 cm de diamètre </t>
  </si>
  <si>
    <t>12 personnes = 28 cm de diamètre </t>
  </si>
  <si>
    <t xml:space="preserve">Sur ce tableau vous aurez le poids indicatif du produit fini "3" . Si vous n'êtes pas d'accord - saisissez votre poids réel  "4" pour ajuster le prix </t>
  </si>
  <si>
    <t>Votre poids</t>
  </si>
  <si>
    <t>cellules jaunes encre rouge saisissez le nombre de cercles vos dimensions - le prix au Kg et le poids de votre gâteau</t>
  </si>
  <si>
    <t>Ne rien saisir dans les cellules grises qui servent de référence</t>
  </si>
  <si>
    <t>Valeurs de référence , j'ai choisi ce diamètre pour un gateau de 3 parts comme bases de calculs pour l'ensemble du tableau. Vous pouvez saisir des valeurs qui correspondent à votre échantillon ou modèle standard</t>
  </si>
  <si>
    <t>Poids du produit fini; je l'ai mis au "pif" saisissez le poids de votre gateau de référence</t>
  </si>
  <si>
    <t>Si vous n'estes pas d'accord avec la proposition de poids colonne 3 saisissez votre poids dans cette colonne 4</t>
  </si>
  <si>
    <t>Sur ce tableau vous aurez le poids proportionnel du produit fini. A vous de modifier le poids de votre  produit fini colonne</t>
  </si>
  <si>
    <t>et le prix au Kg du produit ligne</t>
  </si>
  <si>
    <t>Ne rien saisir dans les cellules grises ci-dessus qui servent de référence</t>
  </si>
  <si>
    <t>cellules jaunes encre rouge saisissez le poids du produit fini en fonction de son diamètre et le prix au Kg</t>
  </si>
  <si>
    <t>Votre poids du Produit fini</t>
  </si>
  <si>
    <t xml:space="preserve">cm² </t>
  </si>
  <si>
    <t>cm³ </t>
  </si>
  <si>
    <t>Pour le nombre de parts la fonction ARRONDI.AU.MULTIPLE est utilisée - (incidence minime sur le poids et le prix)</t>
  </si>
  <si>
    <t>Valeurs de Référence : Miroir passion/framboise "Cuisine de Référence" 2002 Ed.BPI p.978  Michel Maincent-Morel - cercle de 22 cm de diamètre - 4.5 cm de hauteur = 1Kg - 8 parts</t>
  </si>
  <si>
    <t>"Votre poids de produit fini" - si vous n'êtes pas d'accord avec le poids proposé; saisissez votre poids dans cette colonne ce qui modifiera les valeurs sur la ligne correspondante</t>
  </si>
  <si>
    <t>Si vous ne trouvez pas de correspondance à ce que vous recherchez dans le tableau; servez vous de la ligne ci-dessous</t>
  </si>
  <si>
    <t>Sur ce tableau vous pouvez modifier le nombre de cercles</t>
  </si>
  <si>
    <t>Référence : Cercle de 12,5 cm Hauteur 4.5  = 3 parts (3,14 x 6,252 x 4,5 / 3 = 184,08)</t>
  </si>
  <si>
    <t>Si vous ne trouvez pas ce que vous recherchez dans la liste; saisissez vos valeurs dans le tableau cellules jaune encre rouge</t>
  </si>
  <si>
    <t>Nb parts Excact</t>
  </si>
  <si>
    <t>Ne rien saisir dans les cellules fond gris ci-dessus..ces valeurs servent de référence</t>
  </si>
  <si>
    <t>Modifiez le Nb de cercles</t>
  </si>
  <si>
    <t>Nombre de parts pour des entremets ronds de 4,5 cm de hauteur :</t>
  </si>
  <si>
    <r>
      <t>Cercle de </t>
    </r>
    <r>
      <rPr>
        <b/>
        <sz val="11"/>
        <color rgb="FF232323"/>
        <rFont val="Arial"/>
        <family val="2"/>
      </rPr>
      <t>12,5 cm</t>
    </r>
    <r>
      <rPr>
        <sz val="11"/>
        <color rgb="FF232323"/>
        <rFont val="Arial"/>
        <family val="2"/>
      </rPr>
      <t> = </t>
    </r>
    <r>
      <rPr>
        <b/>
        <sz val="11"/>
        <color rgb="FF232323"/>
        <rFont val="Arial"/>
        <family val="2"/>
      </rPr>
      <t>3 parts</t>
    </r>
    <r>
      <rPr>
        <sz val="11"/>
        <color rgb="FF232323"/>
        <rFont val="Arial"/>
        <family val="2"/>
      </rPr>
      <t> (3,14 x 6,25</t>
    </r>
    <r>
      <rPr>
        <vertAlign val="superscript"/>
        <sz val="11"/>
        <color rgb="FF232323"/>
        <rFont val="Arial"/>
        <family val="2"/>
      </rPr>
      <t>2</t>
    </r>
    <r>
      <rPr>
        <sz val="11"/>
        <color rgb="FF232323"/>
        <rFont val="Arial"/>
        <family val="2"/>
      </rPr>
      <t> x 4,5 / 3 = 184,08),</t>
    </r>
  </si>
  <si>
    <r>
      <t>Cercle de </t>
    </r>
    <r>
      <rPr>
        <b/>
        <sz val="11"/>
        <color rgb="FF232323"/>
        <rFont val="Arial"/>
        <family val="2"/>
      </rPr>
      <t>14,5 cm</t>
    </r>
    <r>
      <rPr>
        <sz val="11"/>
        <color rgb="FF232323"/>
        <rFont val="Arial"/>
        <family val="2"/>
      </rPr>
      <t> = </t>
    </r>
    <r>
      <rPr>
        <b/>
        <sz val="11"/>
        <color rgb="FF232323"/>
        <rFont val="Arial"/>
        <family val="2"/>
      </rPr>
      <t>4 parts </t>
    </r>
    <r>
      <rPr>
        <sz val="11"/>
        <color rgb="FF232323"/>
        <rFont val="Arial"/>
        <family val="2"/>
      </rPr>
      <t>(3,14 x 7,25</t>
    </r>
    <r>
      <rPr>
        <vertAlign val="superscript"/>
        <sz val="11"/>
        <color rgb="FF232323"/>
        <rFont val="Arial"/>
        <family val="2"/>
      </rPr>
      <t>2</t>
    </r>
    <r>
      <rPr>
        <sz val="11"/>
        <color rgb="FF232323"/>
        <rFont val="Arial"/>
        <family val="2"/>
      </rPr>
      <t> x 4,5 / 4 = 185,77),</t>
    </r>
  </si>
  <si>
    <r>
      <t>Cercle de </t>
    </r>
    <r>
      <rPr>
        <b/>
        <sz val="11"/>
        <color rgb="FF232323"/>
        <rFont val="Arial"/>
        <family val="2"/>
      </rPr>
      <t>16 cm</t>
    </r>
    <r>
      <rPr>
        <sz val="11"/>
        <color rgb="FF232323"/>
        <rFont val="Arial"/>
        <family val="2"/>
      </rPr>
      <t> = </t>
    </r>
    <r>
      <rPr>
        <b/>
        <sz val="11"/>
        <color rgb="FF232323"/>
        <rFont val="Arial"/>
        <family val="2"/>
      </rPr>
      <t>5 parts</t>
    </r>
    <r>
      <rPr>
        <sz val="11"/>
        <color rgb="FF232323"/>
        <rFont val="Arial"/>
        <family val="2"/>
      </rPr>
      <t> (3,14 x 8</t>
    </r>
    <r>
      <rPr>
        <vertAlign val="superscript"/>
        <sz val="11"/>
        <color rgb="FF232323"/>
        <rFont val="Arial"/>
        <family val="2"/>
      </rPr>
      <t>2  </t>
    </r>
    <r>
      <rPr>
        <sz val="11"/>
        <color rgb="FF232323"/>
        <rFont val="Arial"/>
        <family val="2"/>
      </rPr>
      <t>x 4,5 / 5 = 180,96),</t>
    </r>
  </si>
  <si>
    <r>
      <t>Cercle de </t>
    </r>
    <r>
      <rPr>
        <b/>
        <sz val="11"/>
        <color rgb="FF232323"/>
        <rFont val="Arial"/>
        <family val="2"/>
      </rPr>
      <t>17,5 cm</t>
    </r>
    <r>
      <rPr>
        <sz val="11"/>
        <color rgb="FF232323"/>
        <rFont val="Arial"/>
        <family val="2"/>
      </rPr>
      <t> = </t>
    </r>
    <r>
      <rPr>
        <b/>
        <sz val="11"/>
        <color rgb="FF232323"/>
        <rFont val="Arial"/>
        <family val="2"/>
      </rPr>
      <t>6 parts</t>
    </r>
    <r>
      <rPr>
        <sz val="11"/>
        <color rgb="FF232323"/>
        <rFont val="Arial"/>
        <family val="2"/>
      </rPr>
      <t> (3,14 x 8,75</t>
    </r>
    <r>
      <rPr>
        <vertAlign val="superscript"/>
        <sz val="11"/>
        <color rgb="FF232323"/>
        <rFont val="Arial"/>
        <family val="2"/>
      </rPr>
      <t>2  </t>
    </r>
    <r>
      <rPr>
        <sz val="11"/>
        <color rgb="FF232323"/>
        <rFont val="Arial"/>
        <family val="2"/>
      </rPr>
      <t>x 4,5 / 6 = 180,30),</t>
    </r>
  </si>
  <si>
    <r>
      <t>Cercle de </t>
    </r>
    <r>
      <rPr>
        <b/>
        <sz val="11"/>
        <color rgb="FF232323"/>
        <rFont val="Arial"/>
        <family val="2"/>
      </rPr>
      <t>19 cm</t>
    </r>
    <r>
      <rPr>
        <sz val="11"/>
        <color rgb="FF232323"/>
        <rFont val="Arial"/>
        <family val="2"/>
      </rPr>
      <t> = </t>
    </r>
    <r>
      <rPr>
        <b/>
        <sz val="11"/>
        <color rgb="FF232323"/>
        <rFont val="Arial"/>
        <family val="2"/>
      </rPr>
      <t>7 parts</t>
    </r>
    <r>
      <rPr>
        <sz val="11"/>
        <color rgb="FF232323"/>
        <rFont val="Arial"/>
        <family val="2"/>
      </rPr>
      <t> (3,14 x 9,5</t>
    </r>
    <r>
      <rPr>
        <vertAlign val="superscript"/>
        <sz val="11"/>
        <color rgb="FF232323"/>
        <rFont val="Arial"/>
        <family val="2"/>
      </rPr>
      <t>2 </t>
    </r>
    <r>
      <rPr>
        <sz val="11"/>
        <color rgb="FF232323"/>
        <rFont val="Arial"/>
        <family val="2"/>
      </rPr>
      <t>x 4,5 / 7 = 182,27),</t>
    </r>
  </si>
  <si>
    <r>
      <t>Cercle de </t>
    </r>
    <r>
      <rPr>
        <b/>
        <sz val="11"/>
        <color rgb="FF232323"/>
        <rFont val="Arial"/>
        <family val="2"/>
      </rPr>
      <t>20,5 cm</t>
    </r>
    <r>
      <rPr>
        <sz val="11"/>
        <color rgb="FF232323"/>
        <rFont val="Arial"/>
        <family val="2"/>
      </rPr>
      <t> = </t>
    </r>
    <r>
      <rPr>
        <b/>
        <sz val="11"/>
        <color rgb="FF232323"/>
        <rFont val="Arial"/>
        <family val="2"/>
      </rPr>
      <t>8 parts</t>
    </r>
    <r>
      <rPr>
        <sz val="11"/>
        <color rgb="FF232323"/>
        <rFont val="Arial"/>
        <family val="2"/>
      </rPr>
      <t> (3,14 x 10,25</t>
    </r>
    <r>
      <rPr>
        <vertAlign val="superscript"/>
        <sz val="11"/>
        <color rgb="FF232323"/>
        <rFont val="Arial"/>
        <family val="2"/>
      </rPr>
      <t>2 </t>
    </r>
    <r>
      <rPr>
        <sz val="11"/>
        <color rgb="FF232323"/>
        <rFont val="Arial"/>
        <family val="2"/>
      </rPr>
      <t>x 4,5 / 8 = 185,66),</t>
    </r>
  </si>
  <si>
    <r>
      <t>Cercle de </t>
    </r>
    <r>
      <rPr>
        <b/>
        <sz val="11"/>
        <color rgb="FF232323"/>
        <rFont val="Arial"/>
        <family val="2"/>
      </rPr>
      <t>21,5 cm</t>
    </r>
    <r>
      <rPr>
        <sz val="11"/>
        <color rgb="FF232323"/>
        <rFont val="Arial"/>
        <family val="2"/>
      </rPr>
      <t> = </t>
    </r>
    <r>
      <rPr>
        <b/>
        <sz val="11"/>
        <color rgb="FF232323"/>
        <rFont val="Arial"/>
        <family val="2"/>
      </rPr>
      <t>9 parts</t>
    </r>
    <r>
      <rPr>
        <sz val="11"/>
        <color rgb="FF232323"/>
        <rFont val="Arial"/>
        <family val="2"/>
      </rPr>
      <t> (3,14 x 10,75</t>
    </r>
    <r>
      <rPr>
        <vertAlign val="superscript"/>
        <sz val="11"/>
        <color rgb="FF232323"/>
        <rFont val="Arial"/>
        <family val="2"/>
      </rPr>
      <t>2 </t>
    </r>
    <r>
      <rPr>
        <sz val="11"/>
        <color rgb="FF232323"/>
        <rFont val="Arial"/>
        <family val="2"/>
      </rPr>
      <t>x 4,5 / 9 = 181,53),</t>
    </r>
  </si>
  <si>
    <r>
      <t>Cercle de </t>
    </r>
    <r>
      <rPr>
        <b/>
        <sz val="11"/>
        <color rgb="FF232323"/>
        <rFont val="Arial"/>
        <family val="2"/>
      </rPr>
      <t>23 cm</t>
    </r>
    <r>
      <rPr>
        <sz val="11"/>
        <color rgb="FF232323"/>
        <rFont val="Arial"/>
        <family val="2"/>
      </rPr>
      <t> = </t>
    </r>
    <r>
      <rPr>
        <b/>
        <sz val="11"/>
        <color rgb="FF232323"/>
        <rFont val="Arial"/>
        <family val="2"/>
      </rPr>
      <t>10 parts</t>
    </r>
    <r>
      <rPr>
        <sz val="11"/>
        <color rgb="FF232323"/>
        <rFont val="Arial"/>
        <family val="2"/>
      </rPr>
      <t> (3,14 x 11,5</t>
    </r>
    <r>
      <rPr>
        <vertAlign val="superscript"/>
        <sz val="11"/>
        <color rgb="FF232323"/>
        <rFont val="Arial"/>
        <family val="2"/>
      </rPr>
      <t>2 </t>
    </r>
    <r>
      <rPr>
        <sz val="11"/>
        <color rgb="FF232323"/>
        <rFont val="Arial"/>
        <family val="2"/>
      </rPr>
      <t>x 4,5 / 10 = 186,96),</t>
    </r>
  </si>
  <si>
    <r>
      <t>Cercle de </t>
    </r>
    <r>
      <rPr>
        <b/>
        <sz val="11"/>
        <color rgb="FF232323"/>
        <rFont val="Arial"/>
        <family val="2"/>
      </rPr>
      <t>25 cm</t>
    </r>
    <r>
      <rPr>
        <sz val="11"/>
        <color rgb="FF232323"/>
        <rFont val="Arial"/>
        <family val="2"/>
      </rPr>
      <t> = </t>
    </r>
    <r>
      <rPr>
        <b/>
        <sz val="11"/>
        <color rgb="FF232323"/>
        <rFont val="Arial"/>
        <family val="2"/>
      </rPr>
      <t>12 parts</t>
    </r>
    <r>
      <rPr>
        <sz val="11"/>
        <color rgb="FF232323"/>
        <rFont val="Arial"/>
        <family val="2"/>
      </rPr>
      <t> (3,14 x 12,5</t>
    </r>
    <r>
      <rPr>
        <vertAlign val="superscript"/>
        <sz val="11"/>
        <color rgb="FF232323"/>
        <rFont val="Arial"/>
        <family val="2"/>
      </rPr>
      <t>2 </t>
    </r>
    <r>
      <rPr>
        <sz val="11"/>
        <color rgb="FF232323"/>
        <rFont val="Arial"/>
        <family val="2"/>
      </rPr>
      <t>x 4,5 / 12 = 184,08),</t>
    </r>
  </si>
  <si>
    <r>
      <t>Cercle de </t>
    </r>
    <r>
      <rPr>
        <b/>
        <sz val="11"/>
        <color rgb="FF232323"/>
        <rFont val="Arial"/>
        <family val="2"/>
      </rPr>
      <t>27 cm</t>
    </r>
    <r>
      <rPr>
        <sz val="11"/>
        <color rgb="FF232323"/>
        <rFont val="Arial"/>
        <family val="2"/>
      </rPr>
      <t> = </t>
    </r>
    <r>
      <rPr>
        <b/>
        <sz val="11"/>
        <color rgb="FF232323"/>
        <rFont val="Arial"/>
        <family val="2"/>
      </rPr>
      <t>14 parts</t>
    </r>
    <r>
      <rPr>
        <sz val="11"/>
        <color rgb="FF232323"/>
        <rFont val="Arial"/>
        <family val="2"/>
      </rPr>
      <t> (3,14 x 13,5</t>
    </r>
    <r>
      <rPr>
        <vertAlign val="superscript"/>
        <sz val="11"/>
        <color rgb="FF232323"/>
        <rFont val="Arial"/>
        <family val="2"/>
      </rPr>
      <t>2 </t>
    </r>
    <r>
      <rPr>
        <sz val="11"/>
        <color rgb="FF232323"/>
        <rFont val="Arial"/>
        <family val="2"/>
      </rPr>
      <t>x 4,5 / 14 = 184,04),</t>
    </r>
  </si>
  <si>
    <r>
      <t>Cercle de </t>
    </r>
    <r>
      <rPr>
        <b/>
        <sz val="11"/>
        <color rgb="FF232323"/>
        <rFont val="Arial"/>
        <family val="2"/>
      </rPr>
      <t>29 cm</t>
    </r>
    <r>
      <rPr>
        <sz val="11"/>
        <color rgb="FF232323"/>
        <rFont val="Arial"/>
        <family val="2"/>
      </rPr>
      <t> = </t>
    </r>
    <r>
      <rPr>
        <b/>
        <sz val="11"/>
        <color rgb="FF232323"/>
        <rFont val="Arial"/>
        <family val="2"/>
      </rPr>
      <t>16 parts</t>
    </r>
    <r>
      <rPr>
        <sz val="11"/>
        <color rgb="FF232323"/>
        <rFont val="Arial"/>
        <family val="2"/>
      </rPr>
      <t> (3,14 x 14,5</t>
    </r>
    <r>
      <rPr>
        <vertAlign val="superscript"/>
        <sz val="11"/>
        <color rgb="FF232323"/>
        <rFont val="Arial"/>
        <family val="2"/>
      </rPr>
      <t>2 </t>
    </r>
    <r>
      <rPr>
        <sz val="11"/>
        <color rgb="FF232323"/>
        <rFont val="Arial"/>
        <family val="2"/>
      </rPr>
      <t>x 4,5 / 16 = 185,77),</t>
    </r>
  </si>
  <si>
    <r>
      <t>Cercle de </t>
    </r>
    <r>
      <rPr>
        <b/>
        <sz val="11"/>
        <color rgb="FF232323"/>
        <rFont val="Arial"/>
        <family val="2"/>
      </rPr>
      <t>30,5 cm</t>
    </r>
    <r>
      <rPr>
        <sz val="11"/>
        <color rgb="FF232323"/>
        <rFont val="Arial"/>
        <family val="2"/>
      </rPr>
      <t> = </t>
    </r>
    <r>
      <rPr>
        <b/>
        <sz val="11"/>
        <color rgb="FF232323"/>
        <rFont val="Arial"/>
        <family val="2"/>
      </rPr>
      <t>18 parts</t>
    </r>
    <r>
      <rPr>
        <sz val="11"/>
        <color rgb="FF232323"/>
        <rFont val="Arial"/>
        <family val="2"/>
      </rPr>
      <t> (3,14 x 15,25</t>
    </r>
    <r>
      <rPr>
        <vertAlign val="superscript"/>
        <sz val="11"/>
        <color rgb="FF232323"/>
        <rFont val="Arial"/>
        <family val="2"/>
      </rPr>
      <t>2 </t>
    </r>
    <r>
      <rPr>
        <sz val="11"/>
        <color rgb="FF232323"/>
        <rFont val="Arial"/>
        <family val="2"/>
      </rPr>
      <t>x 4,5 / 18 = 182,65),</t>
    </r>
  </si>
  <si>
    <r>
      <t>Cercle de </t>
    </r>
    <r>
      <rPr>
        <b/>
        <sz val="11"/>
        <color rgb="FF232323"/>
        <rFont val="Arial"/>
        <family val="2"/>
      </rPr>
      <t>32 cm</t>
    </r>
    <r>
      <rPr>
        <sz val="11"/>
        <color rgb="FF232323"/>
        <rFont val="Arial"/>
        <family val="2"/>
      </rPr>
      <t> = </t>
    </r>
    <r>
      <rPr>
        <b/>
        <sz val="11"/>
        <color rgb="FF232323"/>
        <rFont val="Arial"/>
        <family val="2"/>
      </rPr>
      <t>20 parts</t>
    </r>
    <r>
      <rPr>
        <sz val="11"/>
        <color rgb="FF232323"/>
        <rFont val="Arial"/>
        <family val="2"/>
      </rPr>
      <t> (3,14 x 16</t>
    </r>
    <r>
      <rPr>
        <vertAlign val="superscript"/>
        <sz val="11"/>
        <color rgb="FF232323"/>
        <rFont val="Arial"/>
        <family val="2"/>
      </rPr>
      <t>2</t>
    </r>
    <r>
      <rPr>
        <sz val="11"/>
        <color rgb="FF232323"/>
        <rFont val="Arial"/>
        <family val="2"/>
      </rPr>
      <t> x 4,5 / 20 = 181),</t>
    </r>
  </si>
  <si>
    <r>
      <t>Cercle de </t>
    </r>
    <r>
      <rPr>
        <b/>
        <sz val="11"/>
        <color rgb="FF232323"/>
        <rFont val="Arial"/>
        <family val="2"/>
      </rPr>
      <t>33,5 cm</t>
    </r>
    <r>
      <rPr>
        <sz val="11"/>
        <color rgb="FF232323"/>
        <rFont val="Arial"/>
        <family val="2"/>
      </rPr>
      <t> = </t>
    </r>
    <r>
      <rPr>
        <b/>
        <sz val="11"/>
        <color rgb="FF232323"/>
        <rFont val="Arial"/>
        <family val="2"/>
      </rPr>
      <t>22 parts</t>
    </r>
    <r>
      <rPr>
        <sz val="11"/>
        <color rgb="FF232323"/>
        <rFont val="Arial"/>
        <family val="2"/>
      </rPr>
      <t> (3,14 x 16,75</t>
    </r>
    <r>
      <rPr>
        <vertAlign val="superscript"/>
        <sz val="11"/>
        <color rgb="FF232323"/>
        <rFont val="Arial"/>
        <family val="2"/>
      </rPr>
      <t>2</t>
    </r>
    <r>
      <rPr>
        <sz val="11"/>
        <color rgb="FF232323"/>
        <rFont val="Arial"/>
        <family val="2"/>
      </rPr>
      <t> x 4,5 / 22 = 180,28)...</t>
    </r>
  </si>
  <si>
    <t>Valeurs de référence , j'ai choisi ce diamètre pour un gateau de 3 parts comme bases de calculs pour l'ensemble du tableau. Vous pouvez  modifier ces valeurs si vous le souhaitez.</t>
  </si>
  <si>
    <t>Si vous ne trouvez pas de correspondance à ce que vous recherchez dans le tableau; modifiez ces 3 valeurs</t>
  </si>
  <si>
    <t>le nombre de parts est dépendant du diamètre donc de la surface = PI() 3.14 * (rayon*rayon) j'ai conservé la hauteur et les volumes inutiles ici pour indication</t>
  </si>
  <si>
    <t>Valeurs de référence , j'ai choisi ce diamètre pour un gateau de 3 parts comme bases de calculs pour l'ensemble du tableau. Vous pouvez  modifier ces valeurs si vous le souhaitez.Regardez le résultat</t>
  </si>
  <si>
    <t xml:space="preserve"> 1 part</t>
  </si>
  <si>
    <t>Si vous ne trouvez pas ce que vous recherchez dans la liste; saisissez vos valeurs dans les cellules jaune encre rouge</t>
  </si>
  <si>
    <t>Nombre de parts pour des entremets ronds de 4,5 cm de hauteur :  cercle extensible de 12.5 à 33.5 cm</t>
  </si>
  <si>
    <t>TABLEAUX  DIVERS A COPIER / COLLER DANS VOS DOCUMENTS</t>
  </si>
  <si>
    <t>LIENS INTERNET POUR RECHERCHE DE FORMULES</t>
  </si>
  <si>
    <t>http://matoumatheux.ac-rennes.fr/sommaire.php?niv=6</t>
  </si>
  <si>
    <t>Le sirop de menthe</t>
  </si>
  <si>
    <t>Le gâteau de riz</t>
  </si>
  <si>
    <t>Les rubans</t>
  </si>
  <si>
    <t>http://matoumatheux.ac-rennes.fr/admin/capture/chargement.htm</t>
  </si>
  <si>
    <t>Le cocktail mi-raisin</t>
  </si>
  <si>
    <t>Le far breton</t>
  </si>
  <si>
    <t>L'aire d'un disque</t>
  </si>
  <si>
    <t>http://matoumatheux.ac-rennes.fr/accueil.htm</t>
  </si>
  <si>
    <t>Le cocktail verger</t>
  </si>
  <si>
    <t>La boulangerie</t>
  </si>
  <si>
    <t>Le rayon d'un disque</t>
  </si>
  <si>
    <t>http://matoumatheux.ac-rennes.fr/divers/general/accueil.htm</t>
  </si>
  <si>
    <t>Le cocktail banane</t>
  </si>
  <si>
    <t>http://matoumatheux.ac-rennes.fr/geom/unite/accueil6.htm</t>
  </si>
  <si>
    <t>L'aire d'une couronne</t>
  </si>
  <si>
    <t>http://matoumatheux.ac-rennes.fr/divers/liens/liens.htm</t>
  </si>
  <si>
    <t> Le cocktail rouge</t>
  </si>
  <si>
    <t>L'aire latérale d'un cylindre</t>
  </si>
  <si>
    <t>La multiplication avec les doigts</t>
  </si>
  <si>
    <t>Conversions d'unités de longueur</t>
  </si>
  <si>
    <t>Le volume d'un cylindre</t>
  </si>
  <si>
    <t>Classer des questions</t>
  </si>
  <si>
    <t>Rectangle ou disque</t>
  </si>
  <si>
    <t>Conversion d'unités de masse</t>
  </si>
  <si>
    <t>Les seringues</t>
  </si>
  <si>
    <t>Segment</t>
  </si>
  <si>
    <t>Attaché à un piquet</t>
  </si>
  <si>
    <t>Le mille-feuille</t>
  </si>
  <si>
    <t>Les étiquettes</t>
  </si>
  <si>
    <t>Colorier un poisson</t>
  </si>
  <si>
    <t>Attaché à un piquet (1)</t>
  </si>
  <si>
    <t>L'aire d'un rectangle</t>
  </si>
  <si>
    <t>Le verre mesureur</t>
  </si>
  <si>
    <t>La crème pâtissière</t>
  </si>
  <si>
    <t>Le chien fait le tour de son domaine</t>
  </si>
  <si>
    <t>Le gâteau</t>
  </si>
  <si>
    <t>La casserole</t>
  </si>
  <si>
    <t>Différentes formules pour calculer l'Aire ou surface du cercle</t>
  </si>
  <si>
    <t>Différentes formules pour calculer le volume d'un entremet</t>
  </si>
  <si>
    <t>format personnalisé</t>
  </si>
  <si>
    <t>CONVERSIONS</t>
  </si>
  <si>
    <t>Gastro Norm</t>
  </si>
  <si>
    <t>Transférer  des cercles dans des cadres</t>
  </si>
  <si>
    <t>rayon</t>
  </si>
  <si>
    <t>Poids crème liquide</t>
  </si>
  <si>
    <t>Coeff.</t>
  </si>
  <si>
    <t>Différentes formules pour calculer le volume d'un cylindre (cercle à tarte)</t>
  </si>
  <si>
    <t>Calculez le volume des moules et cadres rectangles</t>
  </si>
  <si>
    <t>Nb de moules</t>
  </si>
  <si>
    <t>Quel poids de pâte ou de liquide faut-il dans un ou des cercle (s)</t>
  </si>
  <si>
    <t>Poids de pâte ou liquide en Kg</t>
  </si>
  <si>
    <t>Poids de pâte ou de liquide dans un cercle</t>
  </si>
  <si>
    <t xml:space="preserve">Tableau de conversion </t>
  </si>
  <si>
    <t>quantités d'huile et beurre</t>
  </si>
  <si>
    <t>HUILE</t>
  </si>
  <si>
    <t>BEURRE</t>
  </si>
  <si>
    <t>Conversion Litre en ml/cm3 et l'inverse</t>
  </si>
  <si>
    <t xml:space="preserve">Nombre de parts pour les gâteaux de 4 cm de hauteur </t>
  </si>
  <si>
    <t>Les portions sont basées sur des parts de taille standard</t>
  </si>
  <si>
    <t>Nb de carrés</t>
  </si>
  <si>
    <t>Surface des carrés</t>
  </si>
  <si>
    <t>Nb de rectangles</t>
  </si>
  <si>
    <t>Surface des rectangles</t>
  </si>
  <si>
    <t>Nb gâteaux ronds</t>
  </si>
  <si>
    <t>Hauteur du gâteau</t>
  </si>
  <si>
    <t>Surface des gâteaux ronds</t>
  </si>
  <si>
    <t>Surface des gâteaux carrés</t>
  </si>
  <si>
    <t>combien de PATE A SUCRE est nécessaire pour couvrir un ou plusieurs gâteaux.</t>
  </si>
  <si>
    <t>épaisseur de pâte à sucre</t>
  </si>
  <si>
    <t>Poids de pâte à sucre  étalée à 5 mm d'épaisseur</t>
  </si>
  <si>
    <t>CONVERSIONS DIVERSES Adresses du Net</t>
  </si>
  <si>
    <t>Dans caractères spéciaux =&gt; symboles =&gt; Nombres et symboles. Là tu descends (tu as d'abord une série de nombre entourés, puis des nombres sous fractions, ...) et enfin tu as deux lignes de 0 à 9 écrit petit, ceux sont eux, les exposants et les indices.</t>
  </si>
  <si>
    <t>PI()*(Rayon^2)</t>
  </si>
  <si>
    <t>ou en copier-coller</t>
  </si>
  <si>
    <t xml:space="preserve">m² </t>
  </si>
  <si>
    <t xml:space="preserve">M² </t>
  </si>
  <si>
    <t>m³ </t>
  </si>
  <si>
    <t>M³ </t>
  </si>
  <si>
    <t>PI()*(Rayon*Rayon)</t>
  </si>
  <si>
    <t>X</t>
  </si>
  <si>
    <t>PI()*(Diamètre/2)*(Diamètre/2)</t>
  </si>
  <si>
    <t>⓭</t>
  </si>
  <si>
    <t>⓮</t>
  </si>
  <si>
    <t>Z</t>
  </si>
  <si>
    <t>N°</t>
  </si>
  <si>
    <t>p</t>
  </si>
  <si>
    <t>Fonction : Adresse colonne</t>
  </si>
  <si>
    <t>N° de ligne</t>
  </si>
  <si>
    <t>((PI()*(Rayon^2)*Hauteur))</t>
  </si>
  <si>
    <t>dm³ </t>
  </si>
  <si>
    <t>(PI()*(Rayon*Rayon)*Hauteur)</t>
  </si>
  <si>
    <t>1m2 = 10.000 cm2 </t>
  </si>
  <si>
    <t>1 cm = 0,01 m donc </t>
  </si>
  <si>
    <t>kl</t>
  </si>
  <si>
    <t>hl</t>
  </si>
  <si>
    <t>dal</t>
  </si>
  <si>
    <t>litre - dm³ </t>
  </si>
  <si>
    <t>ml</t>
  </si>
  <si>
    <t>((Diamètre/2)*(Diamètre/2)*3.1416)*Hauteur</t>
  </si>
  <si>
    <t>ou </t>
  </si>
  <si>
    <t>1 cm² = 0,01 x 0,01 = 0,0001 m² = 10^-4 m² </t>
  </si>
  <si>
    <t>1cm2=1/10.000 m2</t>
  </si>
  <si>
    <t>L'aire d'un cercle de 22cm est égale à 3,14 x (11x11) = 379,94 cm2</t>
  </si>
  <si>
    <t>1cm^2=0.0001m^2</t>
  </si>
  <si>
    <t>Pour passer de m² en cm² il faut faire l'inverse </t>
  </si>
  <si>
    <t>2 m³ </t>
  </si>
  <si>
    <t>L'aire d'un cercle de 22cm est égale à PI() x (11x11) = 380.13 cm2</t>
  </si>
  <si>
    <t>PI()*(11*11)</t>
  </si>
  <si>
    <t>17 cm²=0.0017 m². </t>
  </si>
  <si>
    <t>1 m = 100 cm </t>
  </si>
  <si>
    <t>Aire ou Surface</t>
  </si>
  <si>
    <t>1 m² = 100 x 100 = 10 000 cm²</t>
  </si>
  <si>
    <t>10 000 cm2 = 100 dm2 = 1 m2 </t>
  </si>
  <si>
    <t>1 cm2 = 0.001 dm2 = 0.00001 m2</t>
  </si>
  <si>
    <t>Pour les volumes :</t>
  </si>
  <si>
    <t>Equivalence litre / Kg</t>
  </si>
  <si>
    <t>1   l</t>
  </si>
  <si>
    <t>Saisissez votre volume</t>
  </si>
  <si>
    <t>Saisissez vos valeurs</t>
  </si>
  <si>
    <t>L</t>
  </si>
  <si>
    <t>hg</t>
  </si>
  <si>
    <t>dag</t>
  </si>
  <si>
    <t>gr</t>
  </si>
  <si>
    <t>https://fr.wikipedia.org/wiki/Gastro_Norm</t>
  </si>
  <si>
    <t>CERCLES A TRANSFÉRER</t>
  </si>
  <si>
    <t>Le format de base est le GN 1/1, qui fait 530 x 325 mm. Les autres sont des multiples ou des sous-multiples de ce module de base. Les formats généralement rencontrés chez les professionnels sont1 :</t>
  </si>
  <si>
    <t>dans des moules et caisses rectangles</t>
  </si>
  <si>
    <t>Les profondeurs les plus courantes sont 20, 40, 65, 100, 150 et 200 mm.</t>
  </si>
  <si>
    <t>Saisissez vos valeurs dans les cellules fond jaune encre rouge</t>
  </si>
  <si>
    <t>Lien Auteur:</t>
  </si>
  <si>
    <t>http://www.cestmafournee.com/2013/06/quelles-quantites-pour-mon-moule.html</t>
  </si>
  <si>
    <t>Tableau de conversion quantités d'huile et beurre</t>
  </si>
  <si>
    <t xml:space="preserve">Saisissez les valeurs dans les cellules fond jaune encre rouge </t>
  </si>
  <si>
    <t>litre (s)</t>
  </si>
  <si>
    <t>ml / cm3</t>
  </si>
  <si>
    <t>Source du net  -je n'arrive pas à retrouver l'adresse..désolé</t>
  </si>
  <si>
    <r>
      <t>Relation de base : 1 l = 1000 cm</t>
    </r>
    <r>
      <rPr>
        <vertAlign val="superscript"/>
        <sz val="11"/>
        <color rgb="FF335533"/>
        <rFont val="Calibri"/>
        <family val="2"/>
        <scheme val="minor"/>
      </rPr>
      <t>3</t>
    </r>
  </si>
  <si>
    <r>
      <t>Relation de base : 1 cm</t>
    </r>
    <r>
      <rPr>
        <vertAlign val="superscript"/>
        <sz val="11"/>
        <color rgb="FF335533"/>
        <rFont val="Calibri"/>
        <family val="2"/>
        <scheme val="minor"/>
      </rPr>
      <t>3</t>
    </r>
    <r>
      <rPr>
        <sz val="11"/>
        <color rgb="FF335533"/>
        <rFont val="Calibri"/>
        <family val="2"/>
        <scheme val="minor"/>
      </rPr>
      <t> = 0.001 l</t>
    </r>
  </si>
  <si>
    <t>1 gr = 1 ml =1 cm3 = 0.001 L</t>
  </si>
  <si>
    <t>1kg = 1000g- cm3</t>
  </si>
  <si>
    <t>Nombre de parts pour les gâteaux de 4 cm de hauteur  - Les portions sont basées sur des parts de taille standard</t>
  </si>
  <si>
    <t>http://blog.cerfdellier.com/combien-de-parts-dans-un-gateau/</t>
  </si>
  <si>
    <t>Nombre de parts pêle - mèle</t>
  </si>
  <si>
    <t>En général, les professionnels comptent environ 3 cm/3,5 cm par part dans une bûche.</t>
  </si>
  <si>
    <t>Pour un coeur de 20 cm de diamètre et 10 cm de haut, vous aurez 18 parts.</t>
  </si>
  <si>
    <t>Dans un cercle de 20 cm de diamètre,  un fraisier de 8 parts...</t>
  </si>
  <si>
    <t>Pour un moule de 4,5cm de hauteur et de diamètre 20cm = 8 parts</t>
  </si>
  <si>
    <t>dans des cadres 40 x 60 (en vrai environ 38 X 58, mais on les appelle 40/60 pour simplifier..!) on taille 50 à 60 portions selon la hauteur</t>
  </si>
  <si>
    <t>Entremets pour 15 personnes (format 14/16 parts)  un cercle de 28 cm, hauteur 3 cm. Donc pour 12 personnes, un cercle de 24 cm selon la hauteur.</t>
  </si>
  <si>
    <t>Pour 18 x 25x 4,5cm, vous pourez faire  10 bonnes parts (200cm³) ou 12 petites parts (170cm³)</t>
  </si>
  <si>
    <t>Si vous faîtes 12 parts avec un 26 x 4,5cm, cela fait des parts de 180cm³, soit 11 parts dans votre moule 18 x25 x 4,5cm</t>
  </si>
  <si>
    <t>Quantité de pâte à sucre pour un gâteau de 4 cm de hauteur épaisseur de pâte à sucre étalée de 5 mm d'épaisseur</t>
  </si>
  <si>
    <t>Poids de PATE A SUCRE  étalée à 5 mm  d'épaisseur sur des gâteaux RONDS de  4 cm de hauteur</t>
  </si>
  <si>
    <t>Poids de PATE A SUCRE  étalée à 5 mm  d'épaisseur sur des gâteaux CARRÉS de  4 cm de hauteur</t>
  </si>
  <si>
    <t>cellules jaunes encre rouge combien de cercles voulez vous faire - passe au bleu si supérieur à 1</t>
  </si>
  <si>
    <t xml:space="preserve">Poids de PATE A SUCRE  étalée à 5 mm  d'épaisseur sur des gâteaux RONDS de diamètre et hauteur variables </t>
  </si>
  <si>
    <t>http://cestmamanquilafait.com/wordpress/recettes-sucrees/pieces-montees-americaines/pieces-montees-tutoriels/tableaudequantitedepateasucrepartailleformedugateau3d</t>
  </si>
  <si>
    <t>Cuisine</t>
  </si>
  <si>
    <t>Dans les recettes de cuisine, les ingrédients sont souvent exprimés en unités de volume.</t>
  </si>
  <si>
    <t xml:space="preserve">On ne peut pas directement convertir ces volumes en unités de poids parce que le poids d'un volume donné dépend de la substance. </t>
  </si>
  <si>
    <t xml:space="preserve"> Par exemple, un litre d'eau pèse considérablement plus qu'un litre d'alcohol et celui-là en revanche pèse plus qu'un litre d'air. </t>
  </si>
  <si>
    <t xml:space="preserve"> La masse volumique est le lien manquant entre les volumes et les poids.</t>
  </si>
  <si>
    <t> masse volumique</t>
  </si>
  <si>
    <t>https://fr.wikipedia.org/wiki/Masse_volumique</t>
  </si>
  <si>
    <t>https://fr.wikipedia.org/wiki/Masse_volumique#cite_note-9</t>
  </si>
  <si>
    <t>Masse volumique de la génoise page 87 et 117</t>
  </si>
  <si>
    <t>https://pastel.archives-ouvertes.fr/file/index/docid/501015/filename/2007AGPT0085.pdf</t>
  </si>
  <si>
    <t>les crèmes fouettées: ce sont des crèmes foisonnées par incorporation d'air. Le taux de foisonnement, c'est-à-dire le rapport entre le volume de la crème fouettée</t>
  </si>
  <si>
    <t xml:space="preserve">et le volume initial ne doit généralement pas dépasser 3,5. Seules les crèmes non maturées conviennent au foisonnement. </t>
  </si>
  <si>
    <t>La crème Chantilly est une crème fouettée sucrée avec au moins 15 pour cent de saccharose;</t>
  </si>
  <si>
    <t>les crèmes sous pression: elles sont conditionnées dans des récipients métalliques étanches avec du protoxyde d'azote qui assure leur foisonnement</t>
  </si>
  <si>
    <t>Les crèmes fouettées ou sous pression peuvent être légères ou contenir plus de 30 pour cent de matière grasse</t>
  </si>
  <si>
    <t>Leur conservation est assurée par pasteurisation, stérilisation ou congélation.</t>
  </si>
  <si>
    <t>http://www.fao.org/docrep/t4280f/T4280F0i.htm</t>
  </si>
  <si>
    <t xml:space="preserve">10ml d'eau équivaut à 10g mais c'est parce qu'elle a une masse volumique de 1000g.L^(-1) </t>
  </si>
  <si>
    <t xml:space="preserve"> le lait a une masse volumique de l'ordre de 1030 g.L^(-1) donc le tableau n'est pas tout à fait exacte lol ..</t>
  </si>
  <si>
    <t>..enfin pour la cuisine ça devrait aller! Dans tous les cas merci pour la convertion huile/beurre c'est super utile!</t>
  </si>
  <si>
    <t>http://fashion.maman.over-blog.com/article-conversion-huile-beurre-eau-120981117.html</t>
  </si>
  <si>
    <t>Équivalence</t>
  </si>
  <si>
    <t>http://pages.infinit.net/pagesweb/equivalences/ing.htm</t>
  </si>
  <si>
    <t>http://pages.infinit.net/pagesweb/equivalences/vol.htm</t>
  </si>
  <si>
    <t>Chiffres clés : calculer le nombre de part pour un entremets</t>
  </si>
  <si>
    <t>http://www.lafolleaventuredemelanie.com/chiffres-cles-calculer-les-quantites-d-ingredients-d-un-cercle-a-un-autre.html</t>
  </si>
  <si>
    <t>http://www.la-recette-de-cuisine.com/trucs-et-astuces/trucs-astuces-comment-improviser-un-cercle-a-patisserie.html</t>
  </si>
  <si>
    <t>http://conseils-cap-patisserie.fr/quelles-tailles-de-cercle-pour-un-nombre-de-personnes-definis/</t>
  </si>
  <si>
    <t>http://conseils-cap-patisserie.fr/category/conseils-pour-le-cap-de-patisserie/</t>
  </si>
  <si>
    <t>Conversions des unités usuelles en patisserie</t>
  </si>
  <si>
    <t>convertir des unités de volume de litre en centimètre cube</t>
  </si>
  <si>
    <t>https://www.unitjuggler.com/convertir-volume-de-l-en-cm3.html</t>
  </si>
  <si>
    <t> convertir des unités de volume de centimètre cube en litre</t>
  </si>
  <si>
    <t>https://www.unitjuggler.com/convertir-volume-de-cm3-en-l.html?val=600</t>
  </si>
  <si>
    <t>http://patisserie.dumontweb.com/bonasavoir/conversions-usuelles.html</t>
  </si>
  <si>
    <t>Convertisseur de recettes dans le système métrique</t>
  </si>
  <si>
    <t>http://patisserie.dumontweb.com/bonasavoir/conversions-recettes.html</t>
  </si>
  <si>
    <r>
      <t>Procédé et installation de garnissage d'un produit patissier avec des lamelles de fruits</t>
    </r>
    <r>
      <rPr>
        <sz val="12"/>
        <color rgb="FF000000"/>
        <rFont val="Times New Roman"/>
        <family val="1"/>
      </rPr>
      <t> </t>
    </r>
  </si>
  <si>
    <t>http://www.google.com/patents/EP1817959B1?cl=fr</t>
  </si>
  <si>
    <t>BLOGS -SITES et  divers</t>
  </si>
  <si>
    <t>http://pochadouilles.canalblog.com/</t>
  </si>
  <si>
    <t>http://www.florilege-gourmand.fr/a-propos/entremets/</t>
  </si>
  <si>
    <t>http://www.marmiton.org/recettes/recette_gateau-mousse-de-mascarpone-framboises-et-biscuits-roses-de-reims_167837.aspx</t>
  </si>
  <si>
    <t>http://www.cestmafournee.com/2011/11/la-tarte-au-citron-version-2.html</t>
  </si>
  <si>
    <t>http://www.mercotte.fr/2006/02/13/une-journee-avec-christophe-felder-trucs-et-astuces/</t>
  </si>
  <si>
    <t>https://www.meilleurduchef.com/cgi/mdc/l/fr/boutique/produits/goi-cercle_tarte_haut_10.html</t>
  </si>
  <si>
    <t>http://www.deco-relief.fr/category.php?id_category=223</t>
  </si>
  <si>
    <t>http://www.flux-info.fr/cuisine/recette-152899-Cercle-a-tarte-8-cm-hauteur-2-cm---Cook-Shop.html</t>
  </si>
  <si>
    <t>https://www.likeachef.fr/les-videos/foncer-un-cercle-a-tarte</t>
  </si>
  <si>
    <t>Cercles à tarte</t>
  </si>
  <si>
    <t>Recherche : Joël Leboucher..UPRT "Union des Personnels de la Restauration Territoriale"  membre du réseau RESTAU'CO</t>
  </si>
  <si>
    <t>FORMAT DE CELLULES CARRÉES</t>
  </si>
  <si>
    <t>Je voudrais que toutes les cellules de la feuille aient la forme de 'carrés'. Comment régler la largeur et la hauteur des cellules pour constituer des carrés ? Autrement dit y-a-t-il un rapport à observer entre les valeurs à donner aux largeurs et hauteurs des cellules? </t>
  </si>
  <si>
    <t>méthode bidouillage : </t>
  </si>
  <si>
    <t>Les lignes doivent être environ 5.51 fois plus hautes que les colonnes </t>
  </si>
  <si>
    <t>5.694 </t>
  </si>
  <si>
    <t>donc sélectionne toutes tes colonnes que tu veux homogénéiser, et fait clic droit dans l'en-tete des colonnes / largeur de colonne. Là tu mets la valeur que tu veux. </t>
  </si>
  <si>
    <t>puis tu sélectionnes toutes tes lignes que tu veux, clic droit dans l'en-tête des lignes/ hauteur de ligne, et là tu mets ta valeur précédente x 5,51. </t>
  </si>
  <si>
    <t>largeur colonne</t>
  </si>
  <si>
    <t>multiplicateur</t>
  </si>
  <si>
    <t>hauteur de ligne</t>
  </si>
  <si>
    <t>valeur</t>
  </si>
  <si>
    <t>Je me suis interrogé comment vous faisiez pour être si précis, je suppose que ce n'est à l'oeil ? </t>
  </si>
  <si>
    <t>Je comprends qu'il n'y a pas de possibilité de décider : </t>
  </si>
  <si>
    <t>de l'unité de mesure des largeurs et hauteurs, </t>
  </si>
  <si>
    <t>du nombre d'unités.</t>
  </si>
  <si>
    <t>En fait je dessine un carré avec l'outil dessin (en enfoncant la touche Shift), puis je fait concorder exactement les traits de ligne et colonne sur le carré. Enfin, je regarde les largeur et hauteur que celà me donne, et je divise le plus grand par le plus petit. Voilà! </t>
  </si>
  <si>
    <t>Je viens à nouveau de vérifier en faisant vraiment un grand carré, et le ratio est de 5,3 (ne pas mettre trop de virgule, en fait ça ne sert à rien). </t>
  </si>
  <si>
    <t>Pour les lignes, un pixel = 0.75 </t>
  </si>
  <si>
    <t>pour les colonne, un pixel = 0.08 </t>
  </si>
  <si>
    <t>Pour t'aider un peu plus, a peu près : </t>
  </si>
  <si>
    <t>Pour un carré de 1cm sur 1 cm, il faut </t>
  </si>
  <si>
    <t>28.35 en hauteur de ligne </t>
  </si>
  <si>
    <t>5.35 en largeur de colonne. </t>
  </si>
  <si>
    <t>Après, celà va dépendre de comment tu imprimes, tes ajustements sur ta feuille, la taille de ton carré à de grandes chances de ne pas être de 1cm de coté. </t>
  </si>
  <si>
    <t>http://forum.excel-pratique.com/excel/donner-la-forme-de-carres-reguliers-a-toutes-les-cellules-t9229.html</t>
  </si>
  <si>
    <t>LIENS INTERNET POUR RECHERCHE DE RECETTES</t>
  </si>
  <si>
    <t>http://webtv.ac-versailles.fr/restauration/Patisserie</t>
  </si>
  <si>
    <t>177 vidéos dans cette partie</t>
  </si>
  <si>
    <t>http://chefsimon.lemonde.fr/recettes/tag/dessert</t>
  </si>
  <si>
    <t>https://www.google.fr/webhp?sourceid=chrome-instant&amp;ion=1&amp;espv=2&amp;ie=UTF-8#q=RECETTES+PATISSERIE</t>
  </si>
  <si>
    <t>de mon expérience et des utilitaires de la restauration collective</t>
  </si>
  <si>
    <t>de documents mis sur le net par des passionnés de cuisine</t>
  </si>
  <si>
    <t>Je les mets à disposition des professionnels et des jeunes cuisiniers en formation .</t>
  </si>
  <si>
    <t>A chacun de faire évoluer ces documents et de les modifier pour son utilisation.......</t>
  </si>
  <si>
    <t>Différence entre un fichier XLS et XLSX (ou XLSM)</t>
  </si>
  <si>
    <t>Transmettez votre savoir et votre savoir faire  peu importe qui le récupère; pourvu qu'un plus grand nombre puisse en bénéficier.</t>
  </si>
  <si>
    <t>Joël LEBOUCHER …Octobre 2015</t>
  </si>
  <si>
    <t>Cuisine Centrale de Rochefort sur Mer  jusqu'en 2013</t>
  </si>
  <si>
    <t>Adhérent de :</t>
  </si>
  <si>
    <r>
      <t xml:space="preserve">l'UPRT : </t>
    </r>
    <r>
      <rPr>
        <sz val="22"/>
        <color indexed="9"/>
        <rFont val="Arial"/>
        <family val="2"/>
      </rPr>
      <t>Union des Personnels dela Restauration Territoriale</t>
    </r>
  </si>
  <si>
    <r>
      <t xml:space="preserve">l'ACEHF   </t>
    </r>
    <r>
      <rPr>
        <sz val="22"/>
        <color indexed="9"/>
        <rFont val="Arial"/>
        <family val="2"/>
      </rPr>
      <t>Association Culinaire des Etablissements Hospitaliers de France</t>
    </r>
  </si>
  <si>
    <r>
      <t>Restau'Co :</t>
    </r>
    <r>
      <rPr>
        <sz val="22"/>
        <color indexed="9"/>
        <rFont val="Arial"/>
        <family val="2"/>
      </rPr>
      <t xml:space="preserve"> réseau animateur au service de la restauration collective</t>
    </r>
  </si>
  <si>
    <t>l'Académie Nationale de Cuisine</t>
  </si>
  <si>
    <r>
      <t xml:space="preserve">Participant : </t>
    </r>
    <r>
      <rPr>
        <sz val="22"/>
        <color indexed="9"/>
        <rFont val="Arial"/>
        <family val="2"/>
      </rPr>
      <t>au site National de ressources "Hotellerie-Restauration"</t>
    </r>
  </si>
  <si>
    <t>Jury AFPA : cuisiniers et Agents de Restauration</t>
  </si>
  <si>
    <t>COMBIEN DE CERCLES VOULEZ VOUS FONCER</t>
  </si>
  <si>
    <t>quels diamètres - quelles hauteurs - avec ou sans crêtes - avec ou sans"rognures"</t>
  </si>
  <si>
    <t>Hauteur du cercle en cm</t>
  </si>
  <si>
    <t>VALEURS DE RÉFÉRENCE  ces valeurs de référence commandent le fonctionnement de la fiche</t>
  </si>
  <si>
    <t>Valeurs de référence pour des cercles</t>
  </si>
  <si>
    <t>Si vous n'êtes pas d'accord avec ces valeurs de référence - saisissez les votres avec le poids de pâte correspondant</t>
  </si>
  <si>
    <t>Surface du fond du cercle de référence</t>
  </si>
  <si>
    <t>Surface de la hauteur du cercle de référence</t>
  </si>
  <si>
    <t>Surface (plus explicite) est utilisé en place de Aire</t>
  </si>
  <si>
    <t>surface de pâte (fond + la hauteur du cercle)  +  hauteur des crêtes (partie dépassant du cercle 5 mm pour une tarte - 8 mm pour une quiche)  + un peu de "rab"  l'exédent à la découpe de pâte avec le rouleau sur le cercle (rognures recyclables)</t>
  </si>
  <si>
    <t xml:space="preserve">donc B égal surface du fond + surface de la hauteur du cercle + crête + "rab" découpe </t>
  </si>
  <si>
    <t>Volume de pâte - cylindre évidé ( 1 fond plus hauteur évidée) = surface C multipliée par épaisseur de pâte -2 à 4 mm</t>
  </si>
  <si>
    <t>AIDE MÉMOIRE  du net : calcul de l'aire d'un cylindre…un fond de tatrte est un cylidre évidé sans couvercle</t>
  </si>
  <si>
    <t>Aire d'un cylindre</t>
  </si>
  <si>
    <t>Leçon sur l'aire des cercles</t>
  </si>
  <si>
    <t>COMBIEN DE CERCLES VOULEZ VOUS FONCER  quels diamètres - quelles hauteurs - avec ou sans crêtes - avec ou sans"rognures"</t>
  </si>
  <si>
    <t>à</t>
  </si>
  <si>
    <t>Poids de Pâte à utiliser</t>
  </si>
  <si>
    <t>❼ si vous n'êtes pas d'accord avec le poids de pâte modifiez le poids de pâte de référence que vous avez saisi cellule</t>
  </si>
  <si>
    <t>Pour ces valeurs de références je me suis appuyé sur la technique du fonçage de cercle a tarte page 489 - 490 -La Cuisine de Référence Michel MAINCENT-MOREL éditions BPI - Septembre 2002</t>
  </si>
  <si>
    <t>Certains Pâtissiers ne comptent pas de "rognures" - calculent juste le diamètre du fond et la hauteur "pilpoil" du cercle donc Zéro pur les rognures</t>
  </si>
  <si>
    <t>La formule utilisée est simple :</t>
  </si>
  <si>
    <t>votre poids de pâte</t>
  </si>
  <si>
    <t>par le nouveau volume</t>
  </si>
  <si>
    <t>par le volume de référence</t>
  </si>
  <si>
    <t>Volume de référence</t>
  </si>
  <si>
    <t>La hauteur de crête peut varier - exemple 8 mm pour une quiche - l'épaisseur de pâte peut varier de 2 à 4 mm.A vous de saisir vos valeurs de référence avec le poids de pâte correspondant</t>
  </si>
  <si>
    <t>Je vous propose le même tableau en modèle réduit à coller dans vos documents</t>
  </si>
  <si>
    <t xml:space="preserve">une courte pour coller dans vos feuilles excel </t>
  </si>
  <si>
    <t>une longue "pédagogique"</t>
  </si>
  <si>
    <t>et un tableaux avec plusieurs diamètres pour exemple</t>
  </si>
  <si>
    <t xml:space="preserve">Vous avez 3 versions… </t>
  </si>
  <si>
    <t>Comparatif Excel et tableau Chaboisier/Lebigre</t>
  </si>
  <si>
    <t>Poids de Pâte à utiliser Excel</t>
  </si>
  <si>
    <t>Poids Chaboisier/Lebigre</t>
  </si>
  <si>
    <t>Ecarts Chaboisier/Lebigre et Excel</t>
  </si>
  <si>
    <t>Je n'ai pas le livre pour vérifier les données…je reste perplexe..il manque une donnée : la hauteur des cercles</t>
  </si>
  <si>
    <t>le nombre de parts est dépendant de la surface = (Longueur X largeur) (ou l'inverse) X nombre de cadres</t>
  </si>
  <si>
    <t>A vous de saisir le nombre de cadres</t>
  </si>
  <si>
    <t>Tableau en modèle réduit pour coller dans vos documents</t>
  </si>
  <si>
    <t>VALEURS DE RÉFÉRENCE  ces valeurs de référence commandent le fonctionnement de la fiche….Si vous n'êtes pas d'accord avec ces valeurs ; saisissez les votres</t>
  </si>
  <si>
    <t>Dans ce tableau j'ai conservé une valeur hauteur non utilisée ici (elle alimente la colonne volume )pour une utilisation ultérieure</t>
  </si>
  <si>
    <t>VALEURS DE RÉFÉRENCE si vous n'êtes pas d'accord avec ces valeurs ; saisissez les votres</t>
  </si>
  <si>
    <t xml:space="preserve"> CE TABLEAU QUI EST LIÉ AVEC LE TABLEAU CI-DESSUS</t>
  </si>
  <si>
    <t>NE SAISISSEZ RIEN DANS CE TABLEAU</t>
  </si>
  <si>
    <t>Poids d'une Part</t>
  </si>
  <si>
    <t>Cliquez sur les liens ci-dessous</t>
  </si>
  <si>
    <t>cake design</t>
  </si>
  <si>
    <t>wedding cake youtube</t>
  </si>
  <si>
    <t>wedding cake photos</t>
  </si>
  <si>
    <t>FAIRE UN GÂTEAU VÉGÉTAL AVEC LES FLEURS DU JARDIN</t>
  </si>
  <si>
    <t>VALEURS DE RÉFÉRENCE  Si vous n'êtes pas d'accord avec le poids prévu pour 1 bac gastro - Saisissez votre poids de pâte</t>
  </si>
  <si>
    <t>VALEURS SAISIES DANS LE TABLEAU PRINCIPAL</t>
  </si>
  <si>
    <t>Poids de pâte</t>
  </si>
  <si>
    <t>Le poids de pâte prévu dépend du poids de pâte de référence pour les dimensions du cadre ou bac saisies dans la cellule</t>
  </si>
  <si>
    <t>Tableaux en "modèle réduit" pour coller dans vos documents</t>
  </si>
  <si>
    <t>Les mêmes tableaux agrandis pour une lecture plus facile</t>
  </si>
  <si>
    <t>Ces 9 documents sont les fruits :</t>
  </si>
  <si>
    <t>PÂTES LEVÉES DIVERSES</t>
  </si>
  <si>
    <t xml:space="preserve">3 principes s'imposent pour réussir une pâte levée: </t>
  </si>
  <si>
    <t>Utiliser une farine riche en gluten.</t>
  </si>
  <si>
    <t>Donner aux pâtes une consistance molle et élastique afin de retenir la fermentation.</t>
  </si>
  <si>
    <t>Tenir les pâtes dans un milieu ambiant de 25-30°C environ.</t>
  </si>
  <si>
    <t>L'objectif premier de ce document est de vous fournir des fiches avec des fonctions Excel pour vous simplifier la vie .La composition de ces recettes validées est donnée à titre indicatif . Vous pouvez modifier les quantités de base et la composition des recettes à votre convenance</t>
  </si>
  <si>
    <t>Bordures or  fiches duplicables</t>
  </si>
  <si>
    <t>Bordures vertes recommandations - indications - suggestions- conseils</t>
  </si>
  <si>
    <r>
      <t>ROLES DES COMPOSANTS DES PATES LEVEES</t>
    </r>
    <r>
      <rPr>
        <b/>
        <sz val="15.5"/>
        <color rgb="FF000000"/>
        <rFont val="Arial"/>
        <family val="2"/>
      </rPr>
      <t xml:space="preserve"> </t>
    </r>
  </si>
  <si>
    <t>NE PAS SUPPRIMER CES COLONNES</t>
  </si>
  <si>
    <t xml:space="preserve">La farine: </t>
  </si>
  <si>
    <t>Elle permet à la pâte d'avoir du corps et de retenir la fermentation ; on a un produit plus digeste et plus aéré.</t>
  </si>
  <si>
    <t xml:space="preserve">La levure: </t>
  </si>
  <si>
    <t>Elle provoque la fermentation en se nourrissant des sucres qui se décomposent en gaz carbonique et en alcool. Donne la légèreté et du goût par la fermentation.</t>
  </si>
  <si>
    <t xml:space="preserve">Le sel: </t>
  </si>
  <si>
    <t>Régularise la fermentation et aide à la conservation.</t>
  </si>
  <si>
    <t xml:space="preserve">Le sucre: </t>
  </si>
  <si>
    <t>Favorise la fermentation. Il apporte de la couleur (à la cuisson) et du goût.</t>
  </si>
  <si>
    <t xml:space="preserve">Les oeufs: </t>
  </si>
  <si>
    <r>
      <t xml:space="preserve">Hydratent les particules de farine. Apportent </t>
    </r>
    <r>
      <rPr>
        <b/>
        <i/>
        <sz val="10"/>
        <color rgb="FF000000"/>
        <rFont val="Arial"/>
        <family val="2"/>
      </rPr>
      <t xml:space="preserve">la </t>
    </r>
    <r>
      <rPr>
        <sz val="11.5"/>
        <color rgb="FF000000"/>
        <rFont val="Arial"/>
        <family val="2"/>
      </rPr>
      <t xml:space="preserve">finesse et le goût, les jaunes apportent la matière grasse et la </t>
    </r>
    <r>
      <rPr>
        <b/>
        <sz val="11.5"/>
        <color rgb="FF000000"/>
        <rFont val="Arial"/>
        <family val="2"/>
      </rPr>
      <t xml:space="preserve">couleur ; </t>
    </r>
    <r>
      <rPr>
        <sz val="11.5"/>
        <color rgb="FF000000"/>
        <rFont val="Arial"/>
        <family val="2"/>
      </rPr>
      <t>les blancs coagulent à la cuisson ce qui donne de la tenue aux pâtes.</t>
    </r>
  </si>
  <si>
    <t>L'eau:</t>
  </si>
  <si>
    <t>Comme les oeufs, elle hydrate les particules d'amidon de la farine et donne de l'élasticité au gluten. L'eau est indispensable à la fermentation.</t>
  </si>
  <si>
    <t xml:space="preserve">Le beurre: </t>
  </si>
  <si>
    <t>Apporte la qualité gustative.</t>
  </si>
  <si>
    <t xml:space="preserve">La poudre de lait: </t>
  </si>
  <si>
    <t>Apporte une meilleure qualité gustative et donne du moelleux.</t>
  </si>
  <si>
    <t>Mickaël Rabeau Formateur AFPA Rochefort sur mer 2016</t>
  </si>
  <si>
    <t>PAINS AUX RAISINS</t>
  </si>
  <si>
    <t>Combien de pièces  voulez vous faire</t>
  </si>
  <si>
    <t xml:space="preserve">pièces </t>
  </si>
  <si>
    <t xml:space="preserve">Référence pour combien de pièces </t>
  </si>
  <si>
    <t>1/2 rouleau de large - 25 cm</t>
  </si>
  <si>
    <t>Pour 1 pain aux raisins</t>
  </si>
  <si>
    <t>QUANTITÉS A METTRE EN ŒUVRE</t>
  </si>
  <si>
    <t>Partie mouillée  ou non - dorure ou eau</t>
  </si>
  <si>
    <t>1 rouleau de long 50 cm</t>
  </si>
  <si>
    <t>pâte à croissants</t>
  </si>
  <si>
    <t>crème patissière</t>
  </si>
  <si>
    <t>de raisins au rhum</t>
  </si>
  <si>
    <t>SOUDURE</t>
  </si>
  <si>
    <t xml:space="preserve">❶ VALEURS DE RÉFÉRENCE </t>
  </si>
  <si>
    <t>Cuisson: 200-210°C plaque doublée.</t>
  </si>
  <si>
    <t>si vous n'êtes pas d'accord ave le nombre de pièce ou les grammages - saisissez ce qui vous convient</t>
  </si>
  <si>
    <t>la largeur de la soudure n'est pas à l'échelle mais dépend ici de la largeur (9-68 pixels) standard de la colonne</t>
  </si>
  <si>
    <t>gomme</t>
  </si>
  <si>
    <t>Variante : la pâte à croissant est parfois remplacée par de la pâte à brioche</t>
  </si>
  <si>
    <t>400 g de pâte à croissants beurrée à 125 g de beurre + 150-180 g de crème pâtissière + 120 g de raisins au rhum = 800g/10 pièces = 80 g/pièce. Cuisson: 200-210°C plaque doublée.</t>
  </si>
  <si>
    <t>DIPLOMATE</t>
  </si>
  <si>
    <t>Combien de caisses  voulez vous faire</t>
  </si>
  <si>
    <t>Combien de Parts  voulez vous faire</t>
  </si>
  <si>
    <t>Recette de référence prévue</t>
  </si>
  <si>
    <t>pour</t>
  </si>
  <si>
    <t>Pour 1 part</t>
  </si>
  <si>
    <t>PHASES ESSENTIELLES  DE PROGRESSION</t>
  </si>
  <si>
    <t>Brioches, pains au lait, pains aux raisins</t>
  </si>
  <si>
    <t>parer et couper en cube</t>
  </si>
  <si>
    <t xml:space="preserve">Fruits confits ou raisins </t>
  </si>
  <si>
    <t>Ajouter</t>
  </si>
  <si>
    <t>Appareil:</t>
  </si>
  <si>
    <t>Lait</t>
  </si>
  <si>
    <t>Faire bouillir le lait puis le verser sur le mélange oeufs + sucre + vanille</t>
  </si>
  <si>
    <t>Œufs</t>
  </si>
  <si>
    <t>Sucre</t>
  </si>
  <si>
    <t>Vanille</t>
  </si>
  <si>
    <t>Rhum</t>
  </si>
  <si>
    <t>❶ POIDS DE RÉFÉRENCE POUR 1 CAISSE</t>
  </si>
  <si>
    <t>Au choix</t>
  </si>
  <si>
    <t>Recette de référence pour une caisse de 30/40 cm, papier sulfurisé au fond, beurrer autour. couper en 24 parts (6 x 4)</t>
  </si>
  <si>
    <t>PROGRESSION DU TRAVAIL</t>
  </si>
  <si>
    <t>Garnir la caisse avec les cubes de brioche, verser l'appareil et mettre une grille dessus pour permettre à la brioche de bien s'imbiber.</t>
  </si>
  <si>
    <t>Cuire à 180°C au four à air pulsé pendant environ 30 min, mettre au frigo, parer,</t>
  </si>
  <si>
    <t>napper, couper en 24 parts (6 x 4)</t>
  </si>
  <si>
    <t>Utiliser la bicyclette pour marquer les parts régulièrement et rapidement.</t>
  </si>
  <si>
    <t>si vous n'êtes pas d'accord avec le nombre de parts dans une caisse - les grammages  ou les dimensions de la caisse - saisissez ce qui vous convient</t>
  </si>
  <si>
    <t>Saisissez le nombre de caisses que vous souhaitez fabriquer</t>
  </si>
  <si>
    <t>Combien de Parts  voulez vous faire à vous de savoir</t>
  </si>
  <si>
    <t>Combien de caisses devrez vous faire pour le nombre de parts saisies - 2 possibilités mathématiques au choix</t>
  </si>
  <si>
    <t>LA PATE A CROISSANTS</t>
  </si>
  <si>
    <t>la pâte à Kougelhopf</t>
  </si>
  <si>
    <t>AVANT de saisir quoique ce soit dans une cellule vérifiez bien qu'il n'y ait pas de formule en cliquant dessus</t>
  </si>
  <si>
    <t>l'hiver je n'utilise que de la farine de force (gruau) parce qu'il y a beaucoup d'humidité dans l'air. En été si l'on est pas en bord de mer on peut couper avec de la farine T55 à 50%</t>
  </si>
  <si>
    <t>Que voulez vous fabriquer</t>
  </si>
  <si>
    <t>Poids total</t>
  </si>
  <si>
    <t>poids de farine à mettre en œuvre</t>
  </si>
  <si>
    <t>Combien de Kougelhopfs voulez vous faire</t>
  </si>
  <si>
    <t>Si vous avez trop d'informations - sélectionnez les informations qui ne vous servent pas - Couleur de Police BLANC</t>
  </si>
  <si>
    <t>1 Kougelhopf</t>
  </si>
  <si>
    <t>Coeff.vente</t>
  </si>
  <si>
    <t>ingrédients</t>
  </si>
  <si>
    <t xml:space="preserve">Quant. </t>
  </si>
  <si>
    <t>Nb d'unités</t>
  </si>
  <si>
    <t>Poids unitaire</t>
  </si>
  <si>
    <t>poids de farine</t>
  </si>
  <si>
    <t>Kougelhopf</t>
  </si>
  <si>
    <t>Prix U HT ou au Kg</t>
  </si>
  <si>
    <t>Prix T HT</t>
  </si>
  <si>
    <t>LEVAIN</t>
  </si>
  <si>
    <t>Prix Un.</t>
  </si>
  <si>
    <t>Farine T 45 ou T55 (gruau)</t>
  </si>
  <si>
    <t>Levain</t>
  </si>
  <si>
    <t>Levure</t>
  </si>
  <si>
    <t>Levain : Chauffer le lait à 27°C, ajouter la levure + la  farine (température: 27°C) Pousse 30 min</t>
  </si>
  <si>
    <t>PATE : Pétrir avec le levain</t>
  </si>
  <si>
    <t>Sel</t>
  </si>
  <si>
    <t>CEufs</t>
  </si>
  <si>
    <t>Incorporer lorsque la pâte se décolle</t>
  </si>
  <si>
    <t>Beurre</t>
  </si>
  <si>
    <t>Zestes de citrons</t>
  </si>
  <si>
    <t>Mélanger ensemble puis incorporer à la pâte à la main</t>
  </si>
  <si>
    <t>Écorces d'oranges hachées</t>
  </si>
  <si>
    <t>Raisins secs lavés</t>
  </si>
  <si>
    <t>Kirsch</t>
  </si>
  <si>
    <t>PATE</t>
  </si>
  <si>
    <t>colonne</t>
  </si>
  <si>
    <t xml:space="preserve"> N° de ligne moins 1</t>
  </si>
  <si>
    <t xml:space="preserve">Prix </t>
  </si>
  <si>
    <t>si vous n'êtes pas d'accord avec les valeurs saisies - saisissez ce qui vous convient</t>
  </si>
  <si>
    <t>Nbre de Kougelhopf</t>
  </si>
  <si>
    <t>les produits à la pièce - œufs - batons de vanille etc. doivent être saisis dans les colonnes - Nb d'unité et Poids Unitaire -ne pas saisir leur poids dans la colonne Quant.</t>
  </si>
  <si>
    <t>Lien farines</t>
  </si>
  <si>
    <t>http://www.mercotte.fr/farines-et-fecules/</t>
  </si>
  <si>
    <t>Lien œufs</t>
  </si>
  <si>
    <t>PHASES ESSENTIELLES  DE PROGRESSION  La pâte à Kougelhopf</t>
  </si>
  <si>
    <t>Température de la pâte 26°C</t>
  </si>
  <si>
    <r>
      <t>2</t>
    </r>
    <r>
      <rPr>
        <vertAlign val="superscript"/>
        <sz val="11"/>
        <color rgb="FF000000"/>
        <rFont val="Calibri"/>
        <family val="2"/>
        <scheme val="minor"/>
      </rPr>
      <t>e</t>
    </r>
    <r>
      <rPr>
        <sz val="11"/>
        <color rgb="FF000000"/>
        <rFont val="Calibri"/>
        <family val="2"/>
        <scheme val="minor"/>
      </rPr>
      <t xml:space="preserve"> pointage: 15 min</t>
    </r>
  </si>
  <si>
    <r>
      <t>3</t>
    </r>
    <r>
      <rPr>
        <vertAlign val="superscript"/>
        <sz val="11"/>
        <color rgb="FF000000"/>
        <rFont val="Calibri"/>
        <family val="2"/>
        <scheme val="minor"/>
      </rPr>
      <t>e</t>
    </r>
    <r>
      <rPr>
        <sz val="11"/>
        <color rgb="FF000000"/>
        <rFont val="Calibri"/>
        <family val="2"/>
        <scheme val="minor"/>
      </rPr>
      <t xml:space="preserve"> pointage: 15 min</t>
    </r>
  </si>
  <si>
    <t>Peser à 350 g, bouler, 15 min de détente</t>
  </si>
  <si>
    <t>Chemiser les moules: beurre + amandes effilées ou amandes entières émondées</t>
  </si>
  <si>
    <t>Mettre de l'eau sur la pâte en fin de pousse</t>
  </si>
  <si>
    <r>
      <t xml:space="preserve">Cuisson 200°C </t>
    </r>
    <r>
      <rPr>
        <b/>
        <sz val="12"/>
        <color rgb="FF000000"/>
        <rFont val="Arial"/>
        <family val="2"/>
      </rPr>
      <t>sonder pour vérifier la cuisson</t>
    </r>
  </si>
  <si>
    <t>Finition : sucre glace ou beurre et sucre cristallisé.</t>
  </si>
  <si>
    <t>Avec ce modèle de fiche j'ai essayé de concilier les besoins de chacun.</t>
  </si>
  <si>
    <t>La Restauration Collective à besoin d'un poids fini et avec ce poids elle poura servir : X</t>
  </si>
  <si>
    <t>enfants de Maternelles</t>
  </si>
  <si>
    <t>adolescents</t>
  </si>
  <si>
    <t>travailleurs sédentaires</t>
  </si>
  <si>
    <t>enfants du Primaire</t>
  </si>
  <si>
    <t>personnes agées</t>
  </si>
  <si>
    <t>travailleutrs de force</t>
  </si>
  <si>
    <t>Les boulanger et Patissiers se servent du poids de farine à mettre en œuvre</t>
  </si>
  <si>
    <t>La restauration "classique" et l'enseignement fonctionnent à la portion</t>
  </si>
  <si>
    <t>A chacun d'y trouver son bonheur . Bonne utilisation - Joël Leboucher</t>
  </si>
  <si>
    <t>La pâte à brioche</t>
  </si>
  <si>
    <t>Nombre de Briochettes</t>
  </si>
  <si>
    <t>1 Briochette</t>
  </si>
  <si>
    <t>Briochettes</t>
  </si>
  <si>
    <t>Pétrissage : mélanger tous les ingrédients et pétrir jusqu'à décollement de la pâte</t>
  </si>
  <si>
    <t>Farine T45 ouT55 (gruau)</t>
  </si>
  <si>
    <t>CEufs froids</t>
  </si>
  <si>
    <t>Lait QS*</t>
  </si>
  <si>
    <t>Eau QS*</t>
  </si>
  <si>
    <t>Incorporer en fin de pétrissage</t>
  </si>
  <si>
    <t xml:space="preserve">Pour la finition, il faudra prévoir de la crème mousseline </t>
  </si>
  <si>
    <t>Crème mousseline</t>
  </si>
  <si>
    <t>1° PHASE</t>
  </si>
  <si>
    <t>PHASES ESSENTIELLES  DE PROGRESSION  La pâte à Brioche</t>
  </si>
  <si>
    <t>*On peut mettre 10 oeufs et 100-150 g de lait</t>
  </si>
  <si>
    <t>Hydratation totale (eau ou lait + oeufs) = 60 à 65 % environ</t>
  </si>
  <si>
    <r>
      <t>Pointage:</t>
    </r>
    <r>
      <rPr>
        <sz val="11"/>
        <color rgb="FF000000"/>
        <rFont val="Calibri"/>
        <family val="2"/>
        <scheme val="minor"/>
      </rPr>
      <t xml:space="preserve"> 45 minutes à 1 heure ; rompre; arrêt fermentation (frigo 4 à 16 h); rompre;</t>
    </r>
  </si>
  <si>
    <t>façonnage; pousse; cuisson.</t>
  </si>
  <si>
    <t>Détail:</t>
  </si>
  <si>
    <t>250g de pâte:</t>
  </si>
  <si>
    <r>
      <t>6-7 petites brioches:</t>
    </r>
    <r>
      <rPr>
        <sz val="11"/>
        <color rgb="FF000000"/>
        <rFont val="Calibri"/>
        <family val="2"/>
        <scheme val="minor"/>
      </rPr>
      <t xml:space="preserve"> (1/2 plaque), cuisson sur plaque chaude 220-230°C.</t>
    </r>
  </si>
  <si>
    <r>
      <t>1 grosse brioche parisienne:</t>
    </r>
    <r>
      <rPr>
        <sz val="11"/>
        <color rgb="FF000000"/>
        <rFont val="Calibri"/>
        <family val="2"/>
        <scheme val="minor"/>
      </rPr>
      <t xml:space="preserve"> (2/3 pour le corps et 1/3 pour la tête), cuisson</t>
    </r>
  </si>
  <si>
    <t>190°C (avant cuisson, inciser aux ciseaux pour obtenir une brioche à tête droite et un</t>
  </si>
  <si>
    <t>bon développement)</t>
  </si>
  <si>
    <t>LES BRIOCHES : Brioche Suisse</t>
  </si>
  <si>
    <t>Combien de moules à "génoise" voulez vous faire</t>
  </si>
  <si>
    <t>Combien de pains aux raisins voulez vous faire</t>
  </si>
  <si>
    <t xml:space="preserve">Moules à "génoise" </t>
  </si>
  <si>
    <t xml:space="preserve">Pains aux raisins </t>
  </si>
  <si>
    <t>1 brioche suisse  =</t>
  </si>
  <si>
    <t>moule à génoise de (nombre de parts)</t>
  </si>
  <si>
    <t>T.D.F.: Foncer, dorer, disposer 6 pains aux raisins autour + 1 au centre; dorer, cuisson 180°C, sirop à D 1.260 à la sortie du four ou nappage puis glace à l'eau.</t>
  </si>
  <si>
    <t>Pains aux raisins (Nombre de pains)</t>
  </si>
  <si>
    <t>pâte à brioche suisse</t>
  </si>
  <si>
    <t>crème</t>
  </si>
  <si>
    <t>fruits confits et raisins</t>
  </si>
  <si>
    <t>pâte pour le fonçage du moule</t>
  </si>
  <si>
    <t>Valeurs de référence , si vous n'êtes pas d'accord ; saisissez vos valeurs</t>
  </si>
  <si>
    <t>Couronne et Tropézienne</t>
  </si>
  <si>
    <t>COURONNE</t>
  </si>
  <si>
    <t xml:space="preserve">VALEUR DE RÉFÉRENCE </t>
  </si>
  <si>
    <t>Mettre un peu de farine sur le dessus du pâton. Avec les doigts, faire un trou bien au centre qui doit traverser le corps de la brioche.</t>
  </si>
  <si>
    <t xml:space="preserve">La couronne est prise entre les deux mains ; puis en étirant légèrement et en pressant la pâte elle s'agrandit. </t>
  </si>
  <si>
    <t>Déposer la couronne sur une plaque de cuisson et du bout des doigts aplatir le centre ; cuisson 190-200°C.</t>
  </si>
  <si>
    <t>Combien de Tropéziennes voulez vous faire</t>
  </si>
  <si>
    <t>TROPÉZIENNE : (cercle 220 de diamètre)</t>
  </si>
  <si>
    <t>de pâte</t>
  </si>
  <si>
    <t>Nombre de Tropéziennes</t>
  </si>
  <si>
    <t xml:space="preserve"> bouler, étaler, piquer mettre sur tourtière mouillée, dorer + amandes effilées, cuisson 220°C. Après cuisson ouvrir en 2 puis garnir avec de la crème mousseline</t>
  </si>
  <si>
    <t xml:space="preserve">Poids de pâte pour le nombre de Tropéziennes que vous souhaitez faire </t>
  </si>
  <si>
    <t>ce document est mis à votre disposition par Mickaël RABEAU - Formateur AFPA - Rochefort sur mer</t>
  </si>
  <si>
    <t>Brioches diverses et Galette Franc-Comtoise</t>
  </si>
  <si>
    <t xml:space="preserve"> 1  BRIOCHE FEUILLETÉE</t>
  </si>
  <si>
    <t>Beurrer avec 50 g de beurre (1 tour double + 1 tour simple)</t>
  </si>
  <si>
    <t>bouler sans écraser, mettre dans un moule à grosse brioche</t>
  </si>
  <si>
    <t>au 2/3 de la pousse couper en 8 par le centre.</t>
  </si>
  <si>
    <t xml:space="preserve">Diviser en 3 ou 6 boules </t>
  </si>
  <si>
    <t xml:space="preserve"> les poser côte à côte au fond d'un moule rectangulaire. </t>
  </si>
  <si>
    <t>Dorer; laisser pousser; dorer.</t>
  </si>
  <si>
    <t>Entailler chaque boule aux ciseaux (pour les brioches à 3 boules). Cuisson 200­210°C.</t>
  </si>
  <si>
    <t xml:space="preserve"> 1  GALETTE FRANC-COMTOISE</t>
  </si>
  <si>
    <t>Abaisser une galette</t>
  </si>
  <si>
    <t>étaler une couche d'appareil à «pont neuf»</t>
  </si>
  <si>
    <t>(50 % de crème pâtissière et 50 % de pâte à choux; parfumer à l'eau de fleurs d 'oranger)</t>
  </si>
  <si>
    <t xml:space="preserve">Dorer après la pousse et rayer à la fourchette ; </t>
  </si>
  <si>
    <t xml:space="preserve">parsemer le centre d'amandes effilées. </t>
  </si>
  <si>
    <t>Cuisson 200-210°C.</t>
  </si>
  <si>
    <t xml:space="preserve"> 1  BRIOCHE CHOCOLATÉE</t>
  </si>
  <si>
    <t>Étaler 150 g de pâte dans un moule à génoise de 20 cm de diamètre.</t>
  </si>
  <si>
    <t xml:space="preserve"> Faire 10 boules avec 250 g de pâte</t>
  </si>
  <si>
    <t>les fourrer de pépites.</t>
  </si>
  <si>
    <t xml:space="preserve"> Dorer</t>
  </si>
  <si>
    <t>mettre en pousse</t>
  </si>
  <si>
    <t>dorer</t>
  </si>
  <si>
    <t>Cuisson à 200°C.</t>
  </si>
  <si>
    <t xml:space="preserve"> 1  BRIOCHE MOUSSELINE</t>
  </si>
  <si>
    <t xml:space="preserve">Poser des boules de 900 g au fond d'une boîte 5/1 </t>
  </si>
  <si>
    <t>Chemiser de papier graissé qui doit largement dépasser le haut du moule.</t>
  </si>
  <si>
    <t>laisser pousser</t>
  </si>
  <si>
    <t>Cuisson à four doux 180-200°C.</t>
  </si>
  <si>
    <t>TOUTES LES PIÈCES DE VIENNOISERIES SONT DORÉES 1 FOIS A L'ÉTUVE ET 1 FOIS AVANT LA MISE AU FOUR.</t>
  </si>
  <si>
    <t>MODE D'EMPLOI</t>
  </si>
  <si>
    <t>La pâte à pain au lait</t>
  </si>
  <si>
    <t>Soyez bien attentifs à la saisie de ces valeurs de référence qui commandent le fonctionnement de la fiche</t>
  </si>
  <si>
    <t>Saisissez votre recette ICI</t>
  </si>
  <si>
    <t xml:space="preserve">les ingrédients colonne F le nombre de pièces colonne G -  </t>
  </si>
  <si>
    <t>résultat de la cellule</t>
  </si>
  <si>
    <t>ce total est automatique vous n'avez rien à saisir -seulement vérifier que tout soit bien additionné</t>
  </si>
  <si>
    <t>saisissez le poids que vous avez saisi dans votre recette - si vous utilisez 2 farines - additionner leur poids</t>
  </si>
  <si>
    <t>Exemple :</t>
  </si>
  <si>
    <t>Quel Poids total voulez vous fabriquer</t>
  </si>
  <si>
    <t>Quel poids de farine à mettre en œuvre</t>
  </si>
  <si>
    <t>Combien de Pièces voulez vous faire</t>
  </si>
  <si>
    <t>Farine  T45 (gruau)</t>
  </si>
  <si>
    <t>Farine T55</t>
  </si>
  <si>
    <t>tout dépend de la recette et du résultat que vous souhaitez obtenir ; plus vous saisirer de nombre de pièces plus petites seront les portions</t>
  </si>
  <si>
    <t>1 Pièce</t>
  </si>
  <si>
    <t>saisissez le prix au Kg de chaque ingrédient</t>
  </si>
  <si>
    <t>Farine T45 ou T55 (gruau)</t>
  </si>
  <si>
    <t>Œufs froids</t>
  </si>
  <si>
    <t xml:space="preserve">saisissez  le poids total que vous voulez obtenir </t>
  </si>
  <si>
    <t>cette colonne est intéressante - elle peut vous permettre d'obtenir les poids et le prix au Kg - colonne</t>
  </si>
  <si>
    <t>N</t>
  </si>
  <si>
    <t>si vous saisissez le total général C de la colonne 3 farine vous obtenez une toute autre lecture de la recette avec ses prix correspondants idem si vous saisissez le total de la colonne  4</t>
  </si>
  <si>
    <t>en saisissant un poids de farine à mettre en œuvre toute la recette sera calculée en conséquence</t>
  </si>
  <si>
    <t>Poids total (1)</t>
  </si>
  <si>
    <t>Nombre de Pièces</t>
  </si>
  <si>
    <t>à  vous de saisir le nombre  à fabriquer</t>
  </si>
  <si>
    <t>Coefficient de  vente</t>
  </si>
  <si>
    <t>à vous de déterminer le vôtre</t>
  </si>
  <si>
    <t>PHASES ESSENTIELLES  DE PROGRESSION  La pâte à pain au lait</t>
  </si>
  <si>
    <t>Hydratation totale (lait + oeufs) = 60 à 65 % environ</t>
  </si>
  <si>
    <t>Pointage: 45 minutes à 1 heure; rompre; arrêt fermentation (frigo 4 à 16 h); rompre;</t>
  </si>
  <si>
    <t>façonnage; pousse (apprêt);cuisson.</t>
  </si>
  <si>
    <t xml:space="preserve">Détail: </t>
  </si>
  <si>
    <t>250 g de pâte:</t>
  </si>
  <si>
    <t>15 g de pâte:1 navette: cuisson 230-240°C</t>
  </si>
  <si>
    <t>poids d'une navette</t>
  </si>
  <si>
    <t>Poids total de pâte de la recette</t>
  </si>
  <si>
    <t>Total navettes</t>
  </si>
  <si>
    <t>Saisissez votre poids de pâte</t>
  </si>
  <si>
    <t>6 pains au lait: (1/2 plaque), cuisson 220-230°C.</t>
  </si>
  <si>
    <t>poids d'un pain au lait</t>
  </si>
  <si>
    <t>Total pains au lait</t>
  </si>
  <si>
    <t>la gomme est une cellule vierge formatée avec la police de caractère la taille la couleur et l'alignement</t>
  </si>
  <si>
    <t>Utilisation : supprimer les mises en formes parasites - à coller dans un document utilisé pour le nettoyer</t>
  </si>
  <si>
    <t>comment : copier/coller gomme partout et supprimer le texte</t>
  </si>
  <si>
    <t>MASSÉ AMANDE</t>
  </si>
  <si>
    <t>Combien de Kg  voulez vous faire</t>
  </si>
  <si>
    <t>Observations :</t>
  </si>
  <si>
    <t>Saisissez vos prix</t>
  </si>
  <si>
    <t>Mélanger, déposer sur la brioche avant la cuisson.</t>
  </si>
  <si>
    <t>Amandes effilées</t>
  </si>
  <si>
    <t>Farine</t>
  </si>
  <si>
    <t>Eau</t>
  </si>
  <si>
    <t>Vanille ou fleur d'oranger</t>
  </si>
  <si>
    <t>Poids recette</t>
  </si>
  <si>
    <t xml:space="preserve">Total Px </t>
  </si>
  <si>
    <t>Coeff.de  vente</t>
  </si>
  <si>
    <t>POLONAISES</t>
  </si>
  <si>
    <t xml:space="preserve">Brioche tête: </t>
  </si>
  <si>
    <t>dresser dans une caissette tulipe en papier</t>
  </si>
  <si>
    <t>parer pour faciliter le trempage</t>
  </si>
  <si>
    <t>garnir de crème pâtissière au kirsch + fruits confits</t>
  </si>
  <si>
    <t>couper en deux</t>
  </si>
  <si>
    <t>mettre la partie conique sur le dessus</t>
  </si>
  <si>
    <t>passer au four</t>
  </si>
  <si>
    <t>Prévoir de la meringue italienne pour le masquage et le décor</t>
  </si>
  <si>
    <t>tremper dans un sirop à babas</t>
  </si>
  <si>
    <t>masquer à la palette et faire une rosace à la douille cannelée sur le dessus puis mettre des amandes effilées</t>
  </si>
  <si>
    <t>Croissant aux amandes</t>
  </si>
  <si>
    <t>Ouvrir les croissants sans les couper complètement</t>
  </si>
  <si>
    <t>rabattre le dessus</t>
  </si>
  <si>
    <t>les tremper dans un sirop à babas (2 I d'eau + 1000 g de sucre)</t>
  </si>
  <si>
    <t>recouvrir de crème d'amande finement étalée à la palette</t>
  </si>
  <si>
    <t>ajouter des amandes effilées</t>
  </si>
  <si>
    <t>les disposer sur une grille avec une plaque blanche dessous.</t>
  </si>
  <si>
    <t>Disposer sur plaque doublée, mettre du sucre glace</t>
  </si>
  <si>
    <t xml:space="preserve"> Cuisson : 200/220°C.</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</si>
</sst>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0.000&quot; Kg&quot;"/>
    <numFmt numFmtId="165" formatCode="#,##0.00\ &quot;€&quot;"/>
    <numFmt numFmtId="166" formatCode="0.000"/>
    <numFmt numFmtId="167" formatCode="0.0"/>
    <numFmt numFmtId="168" formatCode="0.0&quot; Kg&quot;"/>
    <numFmt numFmtId="169" formatCode="0.0&quot; cm&quot;"/>
    <numFmt numFmtId="170" formatCode="0.0&quot; mm&quot;"/>
    <numFmt numFmtId="171" formatCode="0.00&quot; cm&quot;"/>
    <numFmt numFmtId="172" formatCode="0.000&quot; L&quot;"/>
    <numFmt numFmtId="173" formatCode="0.00\ &quot; cm³&quot;"/>
    <numFmt numFmtId="174" formatCode="0&quot; cm&quot;"/>
    <numFmt numFmtId="175" formatCode="0.00\ &quot; cm²&quot;"/>
    <numFmt numFmtId="176" formatCode="0.00&quot; Kg&quot;"/>
    <numFmt numFmtId="177" formatCode="0&quot; g&quot;"/>
    <numFmt numFmtId="178" formatCode="&quot;Col.&quot;0"/>
    <numFmt numFmtId="179" formatCode="0.0&quot; g&quot;"/>
    <numFmt numFmtId="180" formatCode="0.0&quot; L&quot;"/>
    <numFmt numFmtId="181" formatCode="0\ &quot; cm³&quot;"/>
    <numFmt numFmtId="182" formatCode="0.0%"/>
    <numFmt numFmtId="183" formatCode="0&quot; caisses&quot;"/>
    <numFmt numFmtId="184" formatCode="\+\ 0.00&quot; Kg&quot;;\-\ 0.00&quot; Kg&quot;"/>
    <numFmt numFmtId="185" formatCode="\+\ 0.000&quot; Kg&quot;;\-\ 0.000&quot; Kg&quot;"/>
    <numFmt numFmtId="186" formatCode="ddd\ dd\ mmmm\ yyyy\ \-\ hh:mm"/>
    <numFmt numFmtId="187" formatCode="0.0000&quot; Kg&quot;"/>
    <numFmt numFmtId="188" formatCode="#,##0.000\ &quot;€&quot;"/>
  </numFmts>
  <fonts count="42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8"/>
      <color rgb="FF0070C0"/>
      <name val="Arial"/>
      <family val="2"/>
    </font>
    <font>
      <sz val="12"/>
      <color theme="1"/>
      <name val="Arial"/>
      <family val="2"/>
    </font>
    <font>
      <b/>
      <sz val="10"/>
      <color theme="0"/>
      <name val="Arial"/>
      <family val="2"/>
    </font>
    <font>
      <sz val="9"/>
      <name val="Calibri"/>
      <family val="2"/>
      <scheme val="minor"/>
    </font>
    <font>
      <b/>
      <sz val="9"/>
      <name val="Calibri"/>
      <family val="2"/>
      <scheme val="minor"/>
    </font>
    <font>
      <sz val="11"/>
      <name val="Calibri"/>
      <family val="2"/>
      <scheme val="minor"/>
    </font>
    <font>
      <sz val="10"/>
      <color theme="1"/>
      <name val="Calibri"/>
      <family val="2"/>
      <scheme val="minor"/>
    </font>
    <font>
      <b/>
      <sz val="9"/>
      <color rgb="FFFF0000"/>
      <name val="Calibri"/>
      <family val="2"/>
      <scheme val="minor"/>
    </font>
    <font>
      <sz val="11"/>
      <color rgb="FFC00000"/>
      <name val="Calibri"/>
      <family val="2"/>
      <scheme val="minor"/>
    </font>
    <font>
      <sz val="9"/>
      <color rgb="FFC00000"/>
      <name val="Calibri"/>
      <family val="2"/>
      <scheme val="minor"/>
    </font>
    <font>
      <b/>
      <sz val="10"/>
      <color theme="8" tint="-0.499984740745262"/>
      <name val="Calibri"/>
      <family val="2"/>
      <scheme val="minor"/>
    </font>
    <font>
      <b/>
      <sz val="10"/>
      <color theme="7" tint="-0.499984740745262"/>
      <name val="Calibri"/>
      <family val="2"/>
      <scheme val="minor"/>
    </font>
    <font>
      <b/>
      <sz val="10"/>
      <color theme="9" tint="-0.249977111117893"/>
      <name val="Calibri"/>
      <family val="2"/>
      <scheme val="minor"/>
    </font>
    <font>
      <b/>
      <sz val="11"/>
      <color theme="1"/>
      <name val="Calibri"/>
      <family val="2"/>
      <scheme val="minor"/>
    </font>
    <font>
      <sz val="9"/>
      <name val="Arial"/>
      <family val="2"/>
    </font>
    <font>
      <b/>
      <sz val="10"/>
      <name val="Arial"/>
      <family val="2"/>
    </font>
    <font>
      <sz val="14"/>
      <name val="Arial"/>
      <family val="2"/>
    </font>
    <font>
      <sz val="8"/>
      <name val="Arial"/>
      <family val="2"/>
    </font>
    <font>
      <sz val="11"/>
      <name val="Arial"/>
      <family val="2"/>
    </font>
    <font>
      <sz val="12"/>
      <name val="Arial"/>
      <family val="2"/>
    </font>
    <font>
      <u/>
      <sz val="11"/>
      <color theme="10"/>
      <name val="Calibri"/>
      <family val="2"/>
      <scheme val="minor"/>
    </font>
    <font>
      <sz val="8"/>
      <color theme="1"/>
      <name val="Calibri"/>
      <family val="2"/>
      <scheme val="minor"/>
    </font>
    <font>
      <b/>
      <sz val="12"/>
      <name val="Calibri"/>
      <family val="2"/>
      <scheme val="minor"/>
    </font>
    <font>
      <b/>
      <sz val="14"/>
      <name val="Calibri"/>
      <family val="2"/>
      <scheme val="minor"/>
    </font>
    <font>
      <b/>
      <sz val="12"/>
      <color theme="9" tint="-0.249977111117893"/>
      <name val="Calibri"/>
      <family val="2"/>
      <scheme val="minor"/>
    </font>
    <font>
      <b/>
      <sz val="11"/>
      <color rgb="FF7030A0"/>
      <name val="Calibri"/>
      <family val="2"/>
      <scheme val="minor"/>
    </font>
    <font>
      <b/>
      <sz val="11"/>
      <name val="Calibri"/>
      <family val="2"/>
      <scheme val="minor"/>
    </font>
    <font>
      <b/>
      <sz val="10"/>
      <color theme="1"/>
      <name val="Calibri"/>
      <family val="2"/>
      <scheme val="minor"/>
    </font>
    <font>
      <b/>
      <sz val="10"/>
      <name val="Calibri"/>
      <family val="2"/>
      <scheme val="minor"/>
    </font>
    <font>
      <sz val="10"/>
      <color rgb="FF303030"/>
      <name val="Calibri"/>
      <family val="2"/>
      <scheme val="minor"/>
    </font>
    <font>
      <b/>
      <sz val="12"/>
      <color theme="7" tint="-0.499984740745262"/>
      <name val="Calibri"/>
      <family val="2"/>
      <scheme val="minor"/>
    </font>
    <font>
      <b/>
      <sz val="11"/>
      <color theme="7" tint="-0.499984740745262"/>
      <name val="Calibri"/>
      <family val="2"/>
      <scheme val="minor"/>
    </font>
    <font>
      <b/>
      <sz val="9"/>
      <color rgb="FFC00000"/>
      <name val="Calibri"/>
      <family val="2"/>
      <scheme val="minor"/>
    </font>
    <font>
      <b/>
      <sz val="11"/>
      <color rgb="FF0070C0"/>
      <name val="Calibri"/>
      <family val="2"/>
      <scheme val="minor"/>
    </font>
    <font>
      <b/>
      <sz val="12"/>
      <color rgb="FF0070C0"/>
      <name val="Calibri"/>
      <family val="2"/>
      <scheme val="minor"/>
    </font>
    <font>
      <b/>
      <sz val="12"/>
      <color rgb="FFFF0000"/>
      <name val="Calibri"/>
      <family val="2"/>
      <scheme val="minor"/>
    </font>
    <font>
      <sz val="10"/>
      <color theme="8" tint="-0.499984740745262"/>
      <name val="Calibri"/>
      <family val="2"/>
      <scheme val="minor"/>
    </font>
    <font>
      <sz val="11"/>
      <color theme="1" tint="0.34998626667073579"/>
      <name val="Calibri"/>
      <family val="2"/>
      <scheme val="minor"/>
    </font>
    <font>
      <b/>
      <sz val="10"/>
      <color rgb="FFC00000"/>
      <name val="Calibri"/>
      <family val="2"/>
      <scheme val="minor"/>
    </font>
    <font>
      <b/>
      <sz val="9"/>
      <color rgb="FF7030A0"/>
      <name val="Calibri"/>
      <family val="2"/>
      <scheme val="minor"/>
    </font>
    <font>
      <b/>
      <sz val="12"/>
      <color rgb="FFC00000"/>
      <name val="Calibri"/>
      <family val="2"/>
      <scheme val="minor"/>
    </font>
    <font>
      <b/>
      <sz val="12"/>
      <color rgb="FF002060"/>
      <name val="Calibri"/>
      <family val="2"/>
      <scheme val="minor"/>
    </font>
    <font>
      <b/>
      <sz val="9"/>
      <color rgb="FF002060"/>
      <name val="Calibri"/>
      <family val="2"/>
      <scheme val="minor"/>
    </font>
    <font>
      <sz val="10"/>
      <color rgb="FFFF0000"/>
      <name val="Calibri"/>
      <family val="2"/>
      <scheme val="minor"/>
    </font>
    <font>
      <sz val="9"/>
      <color theme="1"/>
      <name val="Calibri"/>
      <family val="2"/>
      <scheme val="minor"/>
    </font>
    <font>
      <b/>
      <sz val="10"/>
      <color theme="4" tint="-0.499984740745262"/>
      <name val="Calibri"/>
      <family val="2"/>
      <scheme val="minor"/>
    </font>
    <font>
      <sz val="12"/>
      <color rgb="FFC00000"/>
      <name val="Wingdings 3"/>
      <family val="1"/>
      <charset val="2"/>
    </font>
    <font>
      <b/>
      <sz val="12"/>
      <color theme="4" tint="-0.249977111117893"/>
      <name val="Calibri"/>
      <family val="2"/>
      <scheme val="minor"/>
    </font>
    <font>
      <sz val="10"/>
      <name val="Calibri"/>
      <family val="2"/>
      <scheme val="minor"/>
    </font>
    <font>
      <b/>
      <sz val="12"/>
      <color theme="1"/>
      <name val="Calibri"/>
      <family val="2"/>
      <scheme val="minor"/>
    </font>
    <font>
      <b/>
      <sz val="11"/>
      <color rgb="FFC00000"/>
      <name val="Calibri"/>
      <family val="2"/>
      <scheme val="minor"/>
    </font>
    <font>
      <b/>
      <sz val="10"/>
      <color rgb="FF7030A0"/>
      <name val="Calibri"/>
      <family val="2"/>
      <scheme val="minor"/>
    </font>
    <font>
      <i/>
      <sz val="8"/>
      <name val="Calibri"/>
      <family val="2"/>
      <scheme val="minor"/>
    </font>
    <font>
      <sz val="10"/>
      <color rgb="FF333333"/>
      <name val="Calibri"/>
      <family val="2"/>
      <scheme val="minor"/>
    </font>
    <font>
      <i/>
      <sz val="8"/>
      <color theme="1" tint="0.34998626667073579"/>
      <name val="Calibri"/>
      <family val="2"/>
      <scheme val="minor"/>
    </font>
    <font>
      <sz val="11"/>
      <color rgb="FF16212C"/>
      <name val="Calibri"/>
      <family val="2"/>
      <scheme val="minor"/>
    </font>
    <font>
      <b/>
      <sz val="11"/>
      <color theme="8" tint="-0.499984740745262"/>
      <name val="Calibri"/>
      <family val="2"/>
      <scheme val="minor"/>
    </font>
    <font>
      <b/>
      <sz val="10"/>
      <color rgb="FFFF0000"/>
      <name val="Wingdings 3"/>
      <family val="1"/>
      <charset val="2"/>
    </font>
    <font>
      <b/>
      <sz val="11"/>
      <color rgb="FFFF0000"/>
      <name val="Wingdings 3"/>
      <family val="1"/>
      <charset val="2"/>
    </font>
    <font>
      <b/>
      <i/>
      <sz val="10"/>
      <color rgb="FFC00000"/>
      <name val="Calibri"/>
      <family val="2"/>
      <scheme val="minor"/>
    </font>
    <font>
      <sz val="7"/>
      <color rgb="FF0070C0"/>
      <name val="Calibri"/>
      <family val="2"/>
      <scheme val="minor"/>
    </font>
    <font>
      <sz val="8"/>
      <name val="Calibri"/>
      <family val="2"/>
      <scheme val="minor"/>
    </font>
    <font>
      <sz val="12"/>
      <name val="Calibri"/>
      <family val="2"/>
      <scheme val="minor"/>
    </font>
    <font>
      <i/>
      <sz val="9"/>
      <name val="Calibri"/>
      <family val="2"/>
      <scheme val="minor"/>
    </font>
    <font>
      <sz val="8"/>
      <color theme="1" tint="0.34998626667073579"/>
      <name val="Calibri"/>
      <family val="2"/>
      <scheme val="minor"/>
    </font>
    <font>
      <i/>
      <sz val="9"/>
      <color rgb="FFC00000"/>
      <name val="Calibri"/>
      <family val="2"/>
      <scheme val="minor"/>
    </font>
    <font>
      <i/>
      <sz val="11"/>
      <name val="Calibri"/>
      <family val="2"/>
      <scheme val="minor"/>
    </font>
    <font>
      <b/>
      <sz val="11"/>
      <color rgb="FFFF0000"/>
      <name val="Calibri"/>
      <family val="2"/>
      <scheme val="minor"/>
    </font>
    <font>
      <u/>
      <sz val="11"/>
      <color theme="10"/>
      <name val="Calibri"/>
      <family val="2"/>
    </font>
    <font>
      <sz val="16"/>
      <name val="Arial"/>
      <family val="2"/>
    </font>
    <font>
      <u/>
      <sz val="10"/>
      <color indexed="12"/>
      <name val="Arial"/>
      <family val="2"/>
    </font>
    <font>
      <u/>
      <sz val="10"/>
      <name val="Arial"/>
      <family val="2"/>
    </font>
    <font>
      <b/>
      <sz val="16"/>
      <name val="Arial"/>
      <family val="2"/>
    </font>
    <font>
      <b/>
      <sz val="20"/>
      <name val="Arial"/>
      <family val="2"/>
    </font>
    <font>
      <b/>
      <sz val="12"/>
      <name val="Arial"/>
      <family val="2"/>
    </font>
    <font>
      <sz val="11"/>
      <color rgb="FF000000"/>
      <name val="Calibri"/>
      <family val="2"/>
      <scheme val="minor"/>
    </font>
    <font>
      <u/>
      <sz val="10"/>
      <color theme="10"/>
      <name val="Arial"/>
      <family val="2"/>
    </font>
    <font>
      <b/>
      <sz val="11"/>
      <color rgb="FF002060"/>
      <name val="Calibri"/>
      <family val="2"/>
      <scheme val="minor"/>
    </font>
    <font>
      <sz val="10"/>
      <color rgb="FF7030A0"/>
      <name val="Calibri"/>
      <family val="2"/>
      <scheme val="minor"/>
    </font>
    <font>
      <sz val="11"/>
      <color theme="8" tint="-0.499984740745262"/>
      <name val="Calibri"/>
      <family val="2"/>
      <scheme val="minor"/>
    </font>
    <font>
      <sz val="11"/>
      <color rgb="FF7030A0"/>
      <name val="Calibri"/>
      <family val="2"/>
      <scheme val="minor"/>
    </font>
    <font>
      <b/>
      <i/>
      <sz val="8"/>
      <color theme="1" tint="0.34998626667073579"/>
      <name val="Calibri"/>
      <family val="2"/>
      <scheme val="minor"/>
    </font>
    <font>
      <b/>
      <sz val="14"/>
      <color theme="1"/>
      <name val="Calibri"/>
      <family val="2"/>
      <scheme val="minor"/>
    </font>
    <font>
      <b/>
      <sz val="14"/>
      <color rgb="FFC00000"/>
      <name val="Calibri"/>
      <family val="2"/>
      <scheme val="minor"/>
    </font>
    <font>
      <b/>
      <sz val="14"/>
      <color theme="8" tint="-0.249977111117893"/>
      <name val="Calibri"/>
      <family val="2"/>
      <scheme val="minor"/>
    </font>
    <font>
      <b/>
      <sz val="12"/>
      <color rgb="FFC00000"/>
      <name val="Wingdings 3"/>
      <family val="1"/>
      <charset val="2"/>
    </font>
    <font>
      <b/>
      <sz val="11"/>
      <color theme="8" tint="-0.249977111117893"/>
      <name val="Calibri"/>
      <family val="2"/>
      <scheme val="minor"/>
    </font>
    <font>
      <b/>
      <sz val="9"/>
      <name val="Arial"/>
      <family val="2"/>
    </font>
    <font>
      <b/>
      <i/>
      <sz val="11"/>
      <color rgb="FFC00000"/>
      <name val="Calibri"/>
      <family val="2"/>
      <scheme val="minor"/>
    </font>
    <font>
      <b/>
      <sz val="11"/>
      <color theme="9" tint="-0.499984740745262"/>
      <name val="Calibri"/>
      <family val="2"/>
      <scheme val="minor"/>
    </font>
    <font>
      <sz val="10"/>
      <color rgb="FFC00000"/>
      <name val="Calibri"/>
      <family val="2"/>
      <scheme val="minor"/>
    </font>
    <font>
      <b/>
      <sz val="10"/>
      <color theme="9" tint="-0.499984740745262"/>
      <name val="Calibri"/>
      <family val="2"/>
      <scheme val="minor"/>
    </font>
    <font>
      <sz val="10"/>
      <color theme="9" tint="-0.499984740745262"/>
      <name val="Calibri"/>
      <family val="2"/>
      <scheme val="minor"/>
    </font>
    <font>
      <b/>
      <sz val="11"/>
      <color theme="4" tint="-0.249977111117893"/>
      <name val="Calibri"/>
      <family val="2"/>
      <scheme val="minor"/>
    </font>
    <font>
      <sz val="10"/>
      <color theme="4" tint="-0.249977111117893"/>
      <name val="Calibri"/>
      <family val="2"/>
      <scheme val="minor"/>
    </font>
    <font>
      <b/>
      <sz val="9"/>
      <color theme="9" tint="-0.499984740745262"/>
      <name val="Calibri"/>
      <family val="2"/>
      <scheme val="minor"/>
    </font>
    <font>
      <b/>
      <i/>
      <sz val="11"/>
      <name val="Calibri"/>
      <family val="2"/>
      <scheme val="minor"/>
    </font>
    <font>
      <b/>
      <sz val="10"/>
      <color theme="8" tint="-0.249977111117893"/>
      <name val="Calibri"/>
      <family val="2"/>
      <scheme val="minor"/>
    </font>
    <font>
      <sz val="12"/>
      <color theme="1"/>
      <name val="Calibri"/>
      <family val="2"/>
      <scheme val="minor"/>
    </font>
    <font>
      <b/>
      <sz val="11"/>
      <color theme="0"/>
      <name val="Calibri"/>
      <family val="2"/>
      <scheme val="minor"/>
    </font>
    <font>
      <sz val="11"/>
      <color rgb="FFFF0000"/>
      <name val="Calibri"/>
      <family val="2"/>
      <scheme val="minor"/>
    </font>
    <font>
      <sz val="7"/>
      <color theme="0"/>
      <name val="Calibri"/>
      <family val="2"/>
      <scheme val="minor"/>
    </font>
    <font>
      <sz val="10"/>
      <color rgb="FF0070C0"/>
      <name val="Arial"/>
      <family val="2"/>
    </font>
    <font>
      <b/>
      <sz val="18"/>
      <name val="Calibri"/>
      <family val="2"/>
      <scheme val="minor"/>
    </font>
    <font>
      <b/>
      <sz val="16"/>
      <color theme="1"/>
      <name val="Calibri"/>
      <family val="2"/>
      <scheme val="minor"/>
    </font>
    <font>
      <i/>
      <sz val="10"/>
      <color theme="1" tint="0.34998626667073579"/>
      <name val="Calibri"/>
      <family val="2"/>
      <scheme val="minor"/>
    </font>
    <font>
      <sz val="12"/>
      <color theme="1" tint="0.34998626667073579"/>
      <name val="Calibri"/>
      <family val="2"/>
      <scheme val="minor"/>
    </font>
    <font>
      <b/>
      <sz val="12"/>
      <color rgb="FF7030A0"/>
      <name val="Calibri"/>
      <family val="2"/>
      <scheme val="minor"/>
    </font>
    <font>
      <b/>
      <sz val="12"/>
      <color theme="5" tint="-0.249977111117893"/>
      <name val="Calibri"/>
      <family val="2"/>
      <scheme val="minor"/>
    </font>
    <font>
      <b/>
      <sz val="10"/>
      <color rgb="FF002060"/>
      <name val="Calibri"/>
      <family val="2"/>
      <scheme val="minor"/>
    </font>
    <font>
      <b/>
      <sz val="12"/>
      <color theme="1" tint="0.34998626667073579"/>
      <name val="Calibri"/>
      <family val="2"/>
      <scheme val="minor"/>
    </font>
    <font>
      <b/>
      <sz val="14"/>
      <color rgb="FFFF0000"/>
      <name val="Calibri"/>
      <family val="2"/>
      <scheme val="minor"/>
    </font>
    <font>
      <b/>
      <sz val="10"/>
      <color theme="1" tint="0.34998626667073579"/>
      <name val="Arial"/>
      <family val="2"/>
    </font>
    <font>
      <b/>
      <sz val="9"/>
      <color theme="1" tint="0.34998626667073579"/>
      <name val="Calibri"/>
      <family val="2"/>
      <scheme val="minor"/>
    </font>
    <font>
      <b/>
      <sz val="10"/>
      <color theme="1" tint="0.34998626667073579"/>
      <name val="Calibri"/>
      <family val="2"/>
      <scheme val="minor"/>
    </font>
    <font>
      <sz val="9"/>
      <color theme="1" tint="0.34998626667073579"/>
      <name val="Calibri"/>
      <family val="2"/>
      <scheme val="minor"/>
    </font>
    <font>
      <b/>
      <sz val="14"/>
      <color rgb="FFFF0000"/>
      <name val="Wingdings 3"/>
      <family val="1"/>
      <charset val="2"/>
    </font>
    <font>
      <b/>
      <sz val="12"/>
      <color theme="4" tint="-0.249977111117893"/>
      <name val="Wingdings 3"/>
      <family val="1"/>
      <charset val="2"/>
    </font>
    <font>
      <b/>
      <sz val="18"/>
      <color theme="0"/>
      <name val="Calibri"/>
      <family val="2"/>
      <scheme val="minor"/>
    </font>
    <font>
      <b/>
      <sz val="26"/>
      <color theme="0"/>
      <name val="Calibri"/>
      <family val="2"/>
      <scheme val="minor"/>
    </font>
    <font>
      <b/>
      <sz val="14"/>
      <color theme="0"/>
      <name val="Calibri"/>
      <family val="2"/>
      <scheme val="minor"/>
    </font>
    <font>
      <b/>
      <sz val="14"/>
      <color theme="3"/>
      <name val="Calibri"/>
      <family val="2"/>
      <scheme val="minor"/>
    </font>
    <font>
      <sz val="10"/>
      <color theme="1" tint="0.34998626667073579"/>
      <name val="Calibri"/>
      <family val="2"/>
      <scheme val="minor"/>
    </font>
    <font>
      <i/>
      <sz val="9"/>
      <color theme="1" tint="0.34998626667073579"/>
      <name val="Calibri"/>
      <family val="2"/>
      <scheme val="minor"/>
    </font>
    <font>
      <b/>
      <sz val="8"/>
      <color theme="1" tint="0.34998626667073579"/>
      <name val="Calibri"/>
      <family val="2"/>
      <scheme val="minor"/>
    </font>
    <font>
      <i/>
      <sz val="8"/>
      <color rgb="FF7030A0"/>
      <name val="Calibri"/>
      <family val="2"/>
      <scheme val="minor"/>
    </font>
    <font>
      <sz val="9"/>
      <color theme="7" tint="-0.249977111117893"/>
      <name val="Calibri"/>
      <family val="2"/>
      <scheme val="minor"/>
    </font>
    <font>
      <sz val="10"/>
      <color theme="4" tint="-0.249977111117893"/>
      <name val="Arial"/>
      <family val="2"/>
    </font>
    <font>
      <b/>
      <sz val="9"/>
      <color theme="4" tint="-0.249977111117893"/>
      <name val="Calibri"/>
      <family val="2"/>
      <scheme val="minor"/>
    </font>
    <font>
      <sz val="9"/>
      <color theme="0"/>
      <name val="Calibri"/>
      <family val="2"/>
      <scheme val="minor"/>
    </font>
    <font>
      <sz val="18"/>
      <color theme="0"/>
      <name val="Calibri"/>
      <family val="2"/>
      <scheme val="minor"/>
    </font>
    <font>
      <b/>
      <sz val="16"/>
      <color theme="0"/>
      <name val="Calibri"/>
      <family val="2"/>
      <scheme val="minor"/>
    </font>
    <font>
      <b/>
      <sz val="9"/>
      <color theme="5" tint="-0.249977111117893"/>
      <name val="Calibri"/>
      <family val="2"/>
      <scheme val="minor"/>
    </font>
    <font>
      <b/>
      <sz val="12"/>
      <color theme="0"/>
      <name val="Calibri"/>
      <family val="2"/>
      <scheme val="minor"/>
    </font>
    <font>
      <b/>
      <i/>
      <sz val="8"/>
      <color theme="0" tint="-0.499984740745262"/>
      <name val="Calibri"/>
      <family val="2"/>
      <scheme val="minor"/>
    </font>
    <font>
      <sz val="9"/>
      <color rgb="FF002060"/>
      <name val="Calibri"/>
      <family val="2"/>
      <scheme val="minor"/>
    </font>
    <font>
      <b/>
      <sz val="9"/>
      <color theme="1"/>
      <name val="Calibri"/>
      <family val="2"/>
      <scheme val="minor"/>
    </font>
    <font>
      <sz val="9"/>
      <color rgb="FF333333"/>
      <name val="Calibri"/>
      <family val="2"/>
      <scheme val="minor"/>
    </font>
    <font>
      <sz val="9"/>
      <color rgb="FF5FA900"/>
      <name val="Calibri"/>
      <family val="2"/>
      <scheme val="minor"/>
    </font>
    <font>
      <b/>
      <sz val="12"/>
      <color theme="9" tint="-0.499984740745262"/>
      <name val="Calibri"/>
      <family val="2"/>
      <scheme val="minor"/>
    </font>
    <font>
      <b/>
      <sz val="10"/>
      <color theme="1" tint="0.499984740745262"/>
      <name val="Calibri"/>
      <family val="2"/>
      <scheme val="minor"/>
    </font>
    <font>
      <b/>
      <sz val="12"/>
      <color theme="1" tint="0.499984740745262"/>
      <name val="Calibri"/>
      <family val="2"/>
      <scheme val="minor"/>
    </font>
    <font>
      <b/>
      <sz val="12"/>
      <color rgb="FFFFFF66"/>
      <name val="Calibri"/>
      <family val="2"/>
      <scheme val="minor"/>
    </font>
    <font>
      <b/>
      <sz val="11"/>
      <color theme="1" tint="0.34998626667073579"/>
      <name val="Calibri"/>
      <family val="2"/>
      <scheme val="minor"/>
    </font>
    <font>
      <b/>
      <sz val="10"/>
      <color theme="5" tint="-0.249977111117893"/>
      <name val="Calibri"/>
      <family val="2"/>
      <scheme val="minor"/>
    </font>
    <font>
      <b/>
      <sz val="10"/>
      <color rgb="FFFF0000"/>
      <name val="Calibri"/>
      <family val="2"/>
      <scheme val="minor"/>
    </font>
    <font>
      <sz val="11"/>
      <color rgb="FF0070C0"/>
      <name val="Calibri"/>
      <family val="2"/>
      <scheme val="minor"/>
    </font>
    <font>
      <sz val="12"/>
      <color rgb="FF0070C0"/>
      <name val="Wingdings 3"/>
      <family val="1"/>
      <charset val="2"/>
    </font>
    <font>
      <i/>
      <sz val="10"/>
      <name val="Calibri"/>
      <family val="2"/>
      <scheme val="minor"/>
    </font>
    <font>
      <b/>
      <i/>
      <sz val="9"/>
      <color rgb="FFC00000"/>
      <name val="Calibri"/>
      <family val="2"/>
      <scheme val="minor"/>
    </font>
    <font>
      <b/>
      <sz val="14"/>
      <color rgb="FF0070C0"/>
      <name val="Wingdings 3"/>
      <family val="1"/>
      <charset val="2"/>
    </font>
    <font>
      <sz val="11"/>
      <color rgb="FF0070C0"/>
      <name val="Wingdings 3"/>
      <family val="1"/>
      <charset val="2"/>
    </font>
    <font>
      <b/>
      <sz val="10"/>
      <color rgb="FF0070C0"/>
      <name val="Calibri"/>
      <family val="2"/>
      <scheme val="minor"/>
    </font>
    <font>
      <sz val="9"/>
      <color rgb="FF0070C0"/>
      <name val="Calibri"/>
      <family val="2"/>
      <scheme val="minor"/>
    </font>
    <font>
      <b/>
      <sz val="10"/>
      <color theme="0"/>
      <name val="Calibri"/>
      <family val="2"/>
      <scheme val="minor"/>
    </font>
    <font>
      <i/>
      <sz val="8"/>
      <color theme="0" tint="-0.499984740745262"/>
      <name val="Calibri"/>
      <family val="2"/>
      <scheme val="minor"/>
    </font>
    <font>
      <b/>
      <sz val="8"/>
      <name val="Calibri"/>
      <family val="2"/>
      <scheme val="minor"/>
    </font>
    <font>
      <b/>
      <sz val="20"/>
      <color theme="0"/>
      <name val="Calibri"/>
      <family val="2"/>
      <scheme val="minor"/>
    </font>
    <font>
      <sz val="14"/>
      <color theme="1"/>
      <name val="Calibri"/>
      <family val="2"/>
      <scheme val="minor"/>
    </font>
    <font>
      <b/>
      <sz val="14"/>
      <color theme="5" tint="-0.249977111117893"/>
      <name val="Calibri"/>
      <family val="2"/>
      <scheme val="minor"/>
    </font>
    <font>
      <b/>
      <sz val="14"/>
      <color theme="9" tint="-0.499984740745262"/>
      <name val="Calibri"/>
      <family val="2"/>
      <scheme val="minor"/>
    </font>
    <font>
      <b/>
      <sz val="14"/>
      <color theme="7" tint="-0.499984740745262"/>
      <name val="Calibri"/>
      <family val="2"/>
      <scheme val="minor"/>
    </font>
    <font>
      <b/>
      <sz val="16"/>
      <color rgb="FFC00000"/>
      <name val="Calibri"/>
      <family val="2"/>
      <scheme val="minor"/>
    </font>
    <font>
      <b/>
      <sz val="16"/>
      <name val="Calibri"/>
      <family val="2"/>
      <scheme val="minor"/>
    </font>
    <font>
      <sz val="14"/>
      <color theme="0"/>
      <name val="Calibri"/>
      <family val="2"/>
      <scheme val="minor"/>
    </font>
    <font>
      <b/>
      <sz val="16"/>
      <color rgb="FF254C67"/>
      <name val="Calibri"/>
      <family val="2"/>
      <scheme val="minor"/>
    </font>
    <font>
      <b/>
      <sz val="11"/>
      <color theme="5" tint="-0.249977111117893"/>
      <name val="Calibri"/>
      <family val="2"/>
      <scheme val="minor"/>
    </font>
    <font>
      <b/>
      <sz val="11"/>
      <color theme="4" tint="-0.249977111117893"/>
      <name val="Arial"/>
      <family val="2"/>
    </font>
    <font>
      <b/>
      <sz val="14"/>
      <color theme="4" tint="-0.249977111117893"/>
      <name val="Calibri"/>
      <family val="2"/>
      <scheme val="minor"/>
    </font>
    <font>
      <b/>
      <sz val="10"/>
      <color theme="4" tint="-0.249977111117893"/>
      <name val="Calibri"/>
      <family val="2"/>
      <scheme val="minor"/>
    </font>
    <font>
      <sz val="9"/>
      <color theme="1" tint="0.249977111117893"/>
      <name val="Calibri"/>
      <family val="2"/>
      <scheme val="minor"/>
    </font>
    <font>
      <b/>
      <sz val="12"/>
      <color rgb="FF254C67"/>
      <name val="Calibri"/>
      <family val="2"/>
      <scheme val="minor"/>
    </font>
    <font>
      <b/>
      <sz val="12"/>
      <color rgb="FF254C67"/>
      <name val="Arial"/>
      <family val="2"/>
    </font>
    <font>
      <b/>
      <i/>
      <sz val="12"/>
      <color rgb="FF232323"/>
      <name val="Calibri"/>
      <family val="2"/>
      <scheme val="minor"/>
    </font>
    <font>
      <sz val="9"/>
      <color rgb="FF232323"/>
      <name val="Calibri"/>
      <family val="2"/>
      <scheme val="minor"/>
    </font>
    <font>
      <sz val="11"/>
      <color rgb="FF254C67"/>
      <name val="Calibri"/>
      <family val="2"/>
      <scheme val="minor"/>
    </font>
    <font>
      <b/>
      <i/>
      <sz val="11"/>
      <color rgb="FF232323"/>
      <name val="Arial"/>
      <family val="2"/>
    </font>
    <font>
      <sz val="11"/>
      <color rgb="FF232323"/>
      <name val="Arial"/>
      <family val="2"/>
    </font>
    <font>
      <sz val="11"/>
      <color theme="4" tint="-0.249977111117893"/>
      <name val="Calibri"/>
      <family val="2"/>
      <scheme val="minor"/>
    </font>
    <font>
      <b/>
      <sz val="11"/>
      <color rgb="FF232323"/>
      <name val="Arial"/>
      <family val="2"/>
    </font>
    <font>
      <sz val="10"/>
      <color rgb="FF222222"/>
      <name val="Arial"/>
      <family val="2"/>
    </font>
    <font>
      <b/>
      <u/>
      <sz val="12"/>
      <color theme="10"/>
      <name val="Calibri"/>
      <family val="2"/>
      <scheme val="minor"/>
    </font>
    <font>
      <b/>
      <sz val="11"/>
      <color rgb="FFFFFF00"/>
      <name val="Arial"/>
      <family val="2"/>
    </font>
    <font>
      <b/>
      <sz val="11"/>
      <color rgb="FFC00000"/>
      <name val="Arial"/>
      <family val="2"/>
    </font>
    <font>
      <sz val="10"/>
      <color rgb="FF000000"/>
      <name val="Arial"/>
      <family val="2"/>
    </font>
    <font>
      <sz val="12"/>
      <color theme="9" tint="-0.499984740745262"/>
      <name val="Calibri"/>
      <family val="2"/>
      <scheme val="minor"/>
    </font>
    <font>
      <sz val="12"/>
      <color rgb="FFC00000"/>
      <name val="Calibri"/>
      <family val="2"/>
      <scheme val="minor"/>
    </font>
    <font>
      <b/>
      <sz val="12"/>
      <color rgb="FFFFFF00"/>
      <name val="Arial"/>
      <family val="2"/>
    </font>
    <font>
      <sz val="10"/>
      <color theme="1"/>
      <name val="Arial"/>
      <family val="2"/>
    </font>
    <font>
      <sz val="11"/>
      <color rgb="FFFFFF00"/>
      <name val="Calibri"/>
      <family val="2"/>
      <scheme val="minor"/>
    </font>
    <font>
      <b/>
      <u/>
      <sz val="10"/>
      <color theme="1"/>
      <name val="Arial"/>
      <family val="2"/>
    </font>
    <font>
      <b/>
      <sz val="14"/>
      <color rgb="FF254C67"/>
      <name val="Arial"/>
      <family val="2"/>
    </font>
    <font>
      <sz val="8"/>
      <color rgb="FFC00000"/>
      <name val="Calibri"/>
      <family val="2"/>
      <scheme val="minor"/>
    </font>
    <font>
      <sz val="10"/>
      <color rgb="FF0070C0"/>
      <name val="Calibri"/>
      <family val="2"/>
      <scheme val="minor"/>
    </font>
    <font>
      <b/>
      <sz val="11"/>
      <color theme="0"/>
      <name val="Arial"/>
      <family val="2"/>
    </font>
    <font>
      <i/>
      <sz val="12"/>
      <color theme="1" tint="0.34998626667073579"/>
      <name val="Calibri"/>
      <family val="2"/>
      <scheme val="minor"/>
    </font>
    <font>
      <b/>
      <sz val="12"/>
      <color theme="0"/>
      <name val="Arial"/>
      <family val="2"/>
    </font>
    <font>
      <b/>
      <i/>
      <sz val="14"/>
      <color rgb="FFFF0000"/>
      <name val="Calibri"/>
      <family val="2"/>
      <scheme val="minor"/>
    </font>
    <font>
      <i/>
      <sz val="12"/>
      <name val="Calibri"/>
      <family val="2"/>
      <scheme val="minor"/>
    </font>
    <font>
      <b/>
      <sz val="16"/>
      <color theme="0"/>
      <name val="Arial"/>
      <family val="2"/>
    </font>
    <font>
      <i/>
      <sz val="8"/>
      <color theme="1" tint="0.499984740745262"/>
      <name val="Calibri"/>
      <family val="2"/>
      <scheme val="minor"/>
    </font>
    <font>
      <b/>
      <sz val="9"/>
      <color theme="8" tint="-0.249977111117893"/>
      <name val="Calibri"/>
      <family val="2"/>
      <scheme val="minor"/>
    </font>
    <font>
      <b/>
      <sz val="8"/>
      <color theme="0"/>
      <name val="Calibri"/>
      <family val="2"/>
      <scheme val="minor"/>
    </font>
    <font>
      <b/>
      <sz val="8"/>
      <color rgb="FF7030A0"/>
      <name val="Calibri"/>
      <family val="2"/>
      <scheme val="minor"/>
    </font>
    <font>
      <b/>
      <u/>
      <sz val="9"/>
      <color theme="10"/>
      <name val="Calibri"/>
      <family val="2"/>
      <scheme val="minor"/>
    </font>
    <font>
      <sz val="12"/>
      <color theme="8" tint="-0.249977111117893"/>
      <name val="Calibri"/>
      <family val="2"/>
      <scheme val="minor"/>
    </font>
    <font>
      <b/>
      <i/>
      <sz val="14"/>
      <name val="Calibri"/>
      <family val="2"/>
      <scheme val="minor"/>
    </font>
    <font>
      <sz val="11"/>
      <color theme="8" tint="-0.249977111117893"/>
      <name val="Calibri"/>
      <family val="2"/>
      <scheme val="minor"/>
    </font>
    <font>
      <sz val="9"/>
      <color theme="4" tint="-0.249977111117893"/>
      <name val="Calibri"/>
      <family val="2"/>
      <scheme val="minor"/>
    </font>
    <font>
      <sz val="12"/>
      <color theme="8" tint="-0.499984740745262"/>
      <name val="Calibri"/>
      <family val="2"/>
      <scheme val="minor"/>
    </font>
    <font>
      <sz val="9"/>
      <color theme="8" tint="-0.499984740745262"/>
      <name val="Calibri"/>
      <family val="2"/>
      <scheme val="minor"/>
    </font>
    <font>
      <b/>
      <sz val="14"/>
      <color theme="0"/>
      <name val="Arial"/>
      <family val="2"/>
    </font>
    <font>
      <b/>
      <i/>
      <sz val="11"/>
      <color rgb="FFFF0000"/>
      <name val="Calibri"/>
      <family val="2"/>
      <scheme val="minor"/>
    </font>
    <font>
      <b/>
      <sz val="14"/>
      <color rgb="FFFFFF00"/>
      <name val="Arial"/>
      <family val="2"/>
    </font>
    <font>
      <sz val="10"/>
      <color rgb="FF232323"/>
      <name val="Calibri"/>
      <family val="2"/>
      <scheme val="minor"/>
    </font>
    <font>
      <sz val="11"/>
      <color rgb="FF232323"/>
      <name val="Calibri"/>
      <family val="2"/>
      <scheme val="minor"/>
    </font>
    <font>
      <sz val="12"/>
      <color rgb="FF7030A0"/>
      <name val="Calibri"/>
      <family val="2"/>
      <scheme val="minor"/>
    </font>
    <font>
      <b/>
      <sz val="14"/>
      <color rgb="FF254C67"/>
      <name val="Calibri"/>
      <family val="2"/>
      <scheme val="minor"/>
    </font>
    <font>
      <sz val="11"/>
      <color theme="0" tint="-4.9989318521683403E-2"/>
      <name val="Calibri"/>
      <family val="2"/>
      <scheme val="minor"/>
    </font>
    <font>
      <b/>
      <sz val="14"/>
      <color rgb="FF0070C0"/>
      <name val="Calibri"/>
      <family val="2"/>
      <scheme val="minor"/>
    </font>
    <font>
      <b/>
      <i/>
      <sz val="14"/>
      <color rgb="FF002060"/>
      <name val="Calibri"/>
      <family val="2"/>
      <scheme val="minor"/>
    </font>
    <font>
      <i/>
      <sz val="11"/>
      <color rgb="FF002060"/>
      <name val="Calibri"/>
      <family val="2"/>
      <scheme val="minor"/>
    </font>
    <font>
      <sz val="11"/>
      <color rgb="FF002060"/>
      <name val="Calibri"/>
      <family val="2"/>
      <scheme val="minor"/>
    </font>
    <font>
      <b/>
      <sz val="11"/>
      <color rgb="FF232323"/>
      <name val="Calibri"/>
      <family val="2"/>
      <scheme val="minor"/>
    </font>
    <font>
      <b/>
      <u/>
      <sz val="11"/>
      <color theme="10"/>
      <name val="Calibri"/>
      <family val="2"/>
      <scheme val="minor"/>
    </font>
    <font>
      <b/>
      <sz val="20"/>
      <color rgb="FF7030A0"/>
      <name val="Calibri"/>
      <family val="2"/>
      <scheme val="minor"/>
    </font>
    <font>
      <b/>
      <sz val="18"/>
      <color rgb="FFFF0000"/>
      <name val="Arial"/>
      <family val="2"/>
    </font>
    <font>
      <b/>
      <sz val="14"/>
      <color rgb="FF7030A0"/>
      <name val="Calibri"/>
      <family val="2"/>
      <scheme val="minor"/>
    </font>
    <font>
      <sz val="8"/>
      <color theme="0"/>
      <name val="Calibri"/>
      <family val="2"/>
      <scheme val="minor"/>
    </font>
    <font>
      <b/>
      <i/>
      <sz val="12"/>
      <color rgb="FFC00000"/>
      <name val="Calibri"/>
      <family val="2"/>
      <scheme val="minor"/>
    </font>
    <font>
      <b/>
      <sz val="14"/>
      <color theme="7" tint="-0.249977111117893"/>
      <name val="Calibri"/>
      <family val="2"/>
      <scheme val="minor"/>
    </font>
    <font>
      <b/>
      <sz val="16"/>
      <color theme="4" tint="-0.249977111117893"/>
      <name val="Calibri"/>
      <family val="2"/>
      <scheme val="minor"/>
    </font>
    <font>
      <sz val="14"/>
      <name val="Calibri"/>
      <family val="2"/>
      <scheme val="minor"/>
    </font>
    <font>
      <b/>
      <sz val="18"/>
      <color theme="1"/>
      <name val="Calibri"/>
      <family val="2"/>
      <scheme val="minor"/>
    </font>
    <font>
      <b/>
      <sz val="18"/>
      <color rgb="FFFF0000"/>
      <name val="Calibri"/>
      <family val="2"/>
      <scheme val="minor"/>
    </font>
    <font>
      <b/>
      <u/>
      <sz val="16"/>
      <color theme="1" tint="0.499984740745262"/>
      <name val="Calibri"/>
      <family val="2"/>
      <scheme val="minor"/>
    </font>
    <font>
      <sz val="10"/>
      <color theme="1" tint="0.499984740745262"/>
      <name val="Arial"/>
      <family val="2"/>
    </font>
    <font>
      <b/>
      <i/>
      <sz val="18"/>
      <name val="Calibri"/>
      <family val="2"/>
      <scheme val="minor"/>
    </font>
    <font>
      <b/>
      <u/>
      <sz val="14"/>
      <color theme="1" tint="0.499984740745262"/>
      <name val="Calibri"/>
      <family val="2"/>
      <scheme val="minor"/>
    </font>
    <font>
      <sz val="12"/>
      <color theme="1" tint="0.499984740745262"/>
      <name val="Calibri"/>
      <family val="2"/>
      <scheme val="minor"/>
    </font>
    <font>
      <b/>
      <sz val="14"/>
      <color theme="8" tint="-0.499984740745262"/>
      <name val="Calibri"/>
      <family val="2"/>
      <scheme val="minor"/>
    </font>
    <font>
      <i/>
      <sz val="16"/>
      <color theme="0"/>
      <name val="Calibri"/>
      <family val="2"/>
      <scheme val="minor"/>
    </font>
    <font>
      <b/>
      <i/>
      <sz val="16"/>
      <color theme="0"/>
      <name val="Calibri"/>
      <family val="2"/>
      <scheme val="minor"/>
    </font>
    <font>
      <i/>
      <sz val="9"/>
      <color theme="0"/>
      <name val="Calibri"/>
      <family val="2"/>
      <scheme val="minor"/>
    </font>
    <font>
      <u/>
      <sz val="16"/>
      <color theme="8" tint="-0.249977111117893"/>
      <name val="Arial"/>
      <family val="2"/>
    </font>
    <font>
      <i/>
      <sz val="14"/>
      <name val="Calibri"/>
      <family val="2"/>
      <scheme val="minor"/>
    </font>
    <font>
      <sz val="14"/>
      <color rgb="FFFF0000"/>
      <name val="Calibri"/>
      <family val="2"/>
      <scheme val="minor"/>
    </font>
    <font>
      <b/>
      <i/>
      <sz val="11"/>
      <color theme="8" tint="-0.499984740745262"/>
      <name val="Calibri"/>
      <family val="2"/>
      <scheme val="minor"/>
    </font>
    <font>
      <sz val="12"/>
      <color rgb="FF232323"/>
      <name val="Calibri"/>
      <family val="2"/>
      <scheme val="minor"/>
    </font>
    <font>
      <b/>
      <u/>
      <sz val="10"/>
      <color theme="10"/>
      <name val="Calibri"/>
      <family val="2"/>
      <scheme val="minor"/>
    </font>
    <font>
      <sz val="8"/>
      <color theme="1" tint="0.499984740745262"/>
      <name val="Calibri"/>
      <family val="2"/>
      <scheme val="minor"/>
    </font>
    <font>
      <i/>
      <sz val="12"/>
      <color theme="9" tint="-0.499984740745262"/>
      <name val="Calibri"/>
      <family val="2"/>
      <scheme val="minor"/>
    </font>
    <font>
      <b/>
      <i/>
      <sz val="12"/>
      <color theme="9" tint="-0.499984740745262"/>
      <name val="Calibri"/>
      <family val="2"/>
      <scheme val="minor"/>
    </font>
    <font>
      <b/>
      <sz val="16"/>
      <color rgb="FF7030A0"/>
      <name val="Calibri"/>
      <family val="2"/>
      <scheme val="minor"/>
    </font>
    <font>
      <b/>
      <sz val="10"/>
      <color rgb="FF232323"/>
      <name val="Calibri"/>
      <family val="2"/>
      <scheme val="minor"/>
    </font>
    <font>
      <b/>
      <sz val="11"/>
      <color rgb="FF254C67"/>
      <name val="Arial"/>
      <family val="2"/>
    </font>
    <font>
      <sz val="11"/>
      <color theme="2" tint="-0.499984740745262"/>
      <name val="Calibri"/>
      <family val="2"/>
      <scheme val="minor"/>
    </font>
    <font>
      <b/>
      <sz val="11"/>
      <name val="Arial"/>
      <family val="2"/>
    </font>
    <font>
      <sz val="11"/>
      <color theme="9" tint="-0.499984740745262"/>
      <name val="Calibri"/>
      <family val="2"/>
      <scheme val="minor"/>
    </font>
    <font>
      <b/>
      <i/>
      <sz val="10"/>
      <name val="Arial"/>
      <family val="2"/>
    </font>
    <font>
      <b/>
      <sz val="10"/>
      <color rgb="FF7030A0"/>
      <name val="Arial"/>
      <family val="2"/>
    </font>
    <font>
      <b/>
      <sz val="12"/>
      <color theme="4" tint="-0.499984740745262"/>
      <name val="Calibri"/>
      <family val="2"/>
      <scheme val="minor"/>
    </font>
    <font>
      <sz val="11"/>
      <color rgb="FF254C67"/>
      <name val="Arial"/>
      <family val="2"/>
    </font>
    <font>
      <sz val="12"/>
      <color rgb="FF254C67"/>
      <name val="Calibri"/>
      <family val="2"/>
      <scheme val="minor"/>
    </font>
    <font>
      <sz val="10"/>
      <color rgb="FF254C67"/>
      <name val="Calibri"/>
      <family val="2"/>
      <scheme val="minor"/>
    </font>
    <font>
      <vertAlign val="superscript"/>
      <sz val="11"/>
      <color rgb="FF232323"/>
      <name val="Arial"/>
      <family val="2"/>
    </font>
    <font>
      <b/>
      <sz val="12"/>
      <color rgb="FFC00000"/>
      <name val="Arial"/>
      <family val="2"/>
    </font>
    <font>
      <b/>
      <sz val="9"/>
      <color rgb="FFFFFF00"/>
      <name val="Arial"/>
      <family val="2"/>
    </font>
    <font>
      <sz val="8"/>
      <color rgb="FF232323"/>
      <name val="Calibri"/>
      <family val="2"/>
      <scheme val="minor"/>
    </font>
    <font>
      <sz val="10"/>
      <color theme="0"/>
      <name val="Calibri"/>
      <family val="2"/>
      <scheme val="minor"/>
    </font>
    <font>
      <b/>
      <sz val="9"/>
      <color theme="0"/>
      <name val="Calibri"/>
      <family val="2"/>
      <scheme val="minor"/>
    </font>
    <font>
      <sz val="12"/>
      <color rgb="FF254C67"/>
      <name val="Arial"/>
      <family val="2"/>
    </font>
    <font>
      <sz val="10"/>
      <color theme="0"/>
      <name val="Arial"/>
      <family val="2"/>
    </font>
    <font>
      <u/>
      <sz val="11"/>
      <color theme="10"/>
      <name val="Arial"/>
      <family val="2"/>
    </font>
    <font>
      <sz val="11"/>
      <color theme="0"/>
      <name val="Arial"/>
      <family val="2"/>
    </font>
    <font>
      <sz val="18"/>
      <color rgb="FF000000"/>
      <name val="Georgia"/>
      <family val="1"/>
    </font>
    <font>
      <sz val="14"/>
      <color theme="0"/>
      <name val="Verdana"/>
      <family val="2"/>
    </font>
    <font>
      <sz val="10"/>
      <color rgb="FFC00000"/>
      <name val="Arial"/>
      <family val="2"/>
    </font>
    <font>
      <sz val="9"/>
      <color rgb="FF141414"/>
      <name val="Calibri"/>
      <family val="2"/>
      <scheme val="minor"/>
    </font>
    <font>
      <sz val="11"/>
      <color theme="7" tint="-0.249977111117893"/>
      <name val="Calibri"/>
      <family val="2"/>
      <scheme val="minor"/>
    </font>
    <font>
      <b/>
      <sz val="14"/>
      <color rgb="FFC00000"/>
      <name val="Wingdings 3"/>
      <family val="1"/>
      <charset val="2"/>
    </font>
    <font>
      <sz val="10"/>
      <color theme="5" tint="-0.249977111117893"/>
      <name val="Calibri"/>
      <family val="2"/>
      <scheme val="minor"/>
    </font>
    <font>
      <sz val="12"/>
      <color theme="0"/>
      <name val="Arial"/>
      <family val="2"/>
    </font>
    <font>
      <b/>
      <sz val="11"/>
      <color theme="5" tint="-0.249977111117893"/>
      <name val="Arial"/>
      <family val="2"/>
    </font>
    <font>
      <b/>
      <sz val="11"/>
      <color rgb="FFFF66FF"/>
      <name val="Arial"/>
      <family val="2"/>
    </font>
    <font>
      <b/>
      <sz val="11"/>
      <color theme="9" tint="-0.249977111117893"/>
      <name val="Arial"/>
      <family val="2"/>
    </font>
    <font>
      <b/>
      <sz val="11"/>
      <color theme="9" tint="-0.499984740745262"/>
      <name val="Arial"/>
      <family val="2"/>
    </font>
    <font>
      <b/>
      <sz val="12"/>
      <color rgb="FF00B0F0"/>
      <name val="Arial"/>
      <family val="2"/>
    </font>
    <font>
      <b/>
      <sz val="12"/>
      <color theme="4" tint="-0.249977111117893"/>
      <name val="Arial"/>
      <family val="2"/>
    </font>
    <font>
      <b/>
      <sz val="12"/>
      <color rgb="FFFF66FF"/>
      <name val="Arial"/>
      <family val="2"/>
    </font>
    <font>
      <b/>
      <sz val="12"/>
      <color theme="5" tint="-0.499984740745262"/>
      <name val="Arial"/>
      <family val="2"/>
    </font>
    <font>
      <sz val="11"/>
      <color rgb="FF252525"/>
      <name val="Arial"/>
      <family val="2"/>
    </font>
    <font>
      <u/>
      <sz val="9"/>
      <color theme="10"/>
      <name val="Arial"/>
      <family val="2"/>
    </font>
    <font>
      <sz val="7"/>
      <name val="Calibri"/>
      <family val="2"/>
      <scheme val="minor"/>
    </font>
    <font>
      <b/>
      <sz val="8"/>
      <color theme="4" tint="-0.249977111117893"/>
      <name val="Calibri"/>
      <family val="2"/>
      <scheme val="minor"/>
    </font>
    <font>
      <b/>
      <sz val="14"/>
      <color rgb="FF7030A0"/>
      <name val="Wingdings 3"/>
      <family val="1"/>
      <charset val="2"/>
    </font>
    <font>
      <sz val="11"/>
      <color rgb="FF335533"/>
      <name val="Calibri"/>
      <family val="2"/>
      <scheme val="minor"/>
    </font>
    <font>
      <vertAlign val="superscript"/>
      <sz val="11"/>
      <color rgb="FF335533"/>
      <name val="Calibri"/>
      <family val="2"/>
      <scheme val="minor"/>
    </font>
    <font>
      <sz val="11"/>
      <color rgb="FF333333"/>
      <name val="Verdana"/>
      <family val="2"/>
    </font>
    <font>
      <u/>
      <sz val="14"/>
      <color theme="10"/>
      <name val="Arial"/>
      <family val="2"/>
    </font>
    <font>
      <b/>
      <sz val="12"/>
      <color rgb="FFBDC60F"/>
      <name val="Calibri"/>
      <family val="2"/>
      <scheme val="minor"/>
    </font>
    <font>
      <sz val="12"/>
      <color rgb="FF333333"/>
      <name val="Calibri"/>
      <family val="2"/>
      <scheme val="minor"/>
    </font>
    <font>
      <b/>
      <sz val="10"/>
      <color rgb="FFFF0000"/>
      <name val="Arial"/>
      <family val="2"/>
    </font>
    <font>
      <b/>
      <u/>
      <sz val="11"/>
      <color theme="10"/>
      <name val="Arial"/>
      <family val="2"/>
    </font>
    <font>
      <b/>
      <sz val="12"/>
      <color rgb="FF0000FF"/>
      <name val="Trebuchet MS"/>
      <family val="2"/>
    </font>
    <font>
      <u/>
      <sz val="12"/>
      <color theme="10"/>
      <name val="Verdana"/>
      <family val="2"/>
    </font>
    <font>
      <sz val="12"/>
      <name val="Verdana"/>
      <family val="2"/>
    </font>
    <font>
      <u/>
      <sz val="11"/>
      <color theme="10"/>
      <name val="Verdana"/>
      <family val="2"/>
    </font>
    <font>
      <sz val="11"/>
      <color rgb="FF494949"/>
      <name val="Calibri"/>
      <family val="2"/>
      <scheme val="minor"/>
    </font>
    <font>
      <b/>
      <sz val="14"/>
      <color rgb="FF0000FF"/>
      <name val="Trebuchet MS"/>
      <family val="2"/>
    </font>
    <font>
      <u/>
      <sz val="10"/>
      <color theme="10"/>
      <name val="Verdana"/>
      <family val="2"/>
    </font>
    <font>
      <b/>
      <sz val="16"/>
      <color rgb="FF224222"/>
      <name val="Calibri"/>
      <family val="2"/>
      <scheme val="minor"/>
    </font>
    <font>
      <sz val="12"/>
      <color rgb="FF000000"/>
      <name val="Times New Roman"/>
      <family val="1"/>
    </font>
    <font>
      <sz val="11"/>
      <name val="Verdana"/>
      <family val="2"/>
    </font>
    <font>
      <sz val="10"/>
      <color rgb="FF333333"/>
      <name val="Segoe UI"/>
      <family val="2"/>
    </font>
    <font>
      <b/>
      <sz val="10"/>
      <color rgb="FF333333"/>
      <name val="Segoe UI"/>
      <family val="2"/>
    </font>
    <font>
      <u/>
      <sz val="12"/>
      <color theme="10"/>
      <name val="Arial"/>
      <family val="2"/>
    </font>
    <font>
      <sz val="14"/>
      <color rgb="FF254A75"/>
      <name val="Tahoma"/>
      <family val="2"/>
    </font>
    <font>
      <sz val="22"/>
      <color theme="0"/>
      <name val="Verdana"/>
      <family val="2"/>
    </font>
    <font>
      <sz val="18"/>
      <color rgb="FF7030A0"/>
      <name val="Arial"/>
      <family val="2"/>
    </font>
    <font>
      <u/>
      <sz val="24"/>
      <color indexed="12"/>
      <name val="Arial"/>
      <family val="2"/>
    </font>
    <font>
      <sz val="22"/>
      <color theme="1"/>
      <name val="Verdana"/>
      <family val="2"/>
    </font>
    <font>
      <b/>
      <sz val="22"/>
      <color theme="0"/>
      <name val="Arial"/>
      <family val="2"/>
    </font>
    <font>
      <sz val="22"/>
      <color indexed="9"/>
      <name val="Arial"/>
      <family val="2"/>
    </font>
    <font>
      <sz val="22"/>
      <color theme="0"/>
      <name val="Arial"/>
      <family val="2"/>
    </font>
    <font>
      <b/>
      <sz val="22"/>
      <color theme="9"/>
      <name val="Verdana"/>
      <family val="2"/>
    </font>
    <font>
      <b/>
      <sz val="22"/>
      <color theme="9"/>
      <name val="Arial"/>
      <family val="2"/>
    </font>
    <font>
      <b/>
      <sz val="20"/>
      <color rgb="FFC00000"/>
      <name val="Calibri"/>
      <family val="2"/>
      <scheme val="minor"/>
    </font>
    <font>
      <b/>
      <sz val="20"/>
      <name val="Calibri"/>
      <family val="2"/>
      <scheme val="minor"/>
    </font>
    <font>
      <sz val="8"/>
      <color rgb="FF444444"/>
      <name val="Calibri"/>
      <family val="2"/>
      <scheme val="minor"/>
    </font>
    <font>
      <sz val="9"/>
      <color rgb="FF444444"/>
      <name val="Calibri"/>
      <family val="2"/>
      <scheme val="minor"/>
    </font>
    <font>
      <b/>
      <sz val="9"/>
      <color rgb="FF444444"/>
      <name val="Calibri"/>
      <family val="2"/>
      <scheme val="minor"/>
    </font>
    <font>
      <b/>
      <sz val="10"/>
      <color theme="4" tint="-0.249977111117893"/>
      <name val="Arial"/>
      <family val="2"/>
    </font>
    <font>
      <b/>
      <u/>
      <sz val="12"/>
      <color theme="10"/>
      <name val="Arial"/>
      <family val="2"/>
    </font>
    <font>
      <i/>
      <sz val="11"/>
      <color rgb="FFA85D5E"/>
      <name val="Calibri"/>
      <family val="2"/>
      <scheme val="minor"/>
    </font>
    <font>
      <b/>
      <sz val="18"/>
      <color rgb="FF0070C0"/>
      <name val="Calibri"/>
      <family val="2"/>
      <scheme val="minor"/>
    </font>
    <font>
      <b/>
      <sz val="14"/>
      <color rgb="FFC00000"/>
      <name val="Arial"/>
      <family val="2"/>
    </font>
    <font>
      <b/>
      <sz val="9"/>
      <color theme="8" tint="-0.499984740745262"/>
      <name val="Calibri"/>
      <family val="2"/>
      <scheme val="minor"/>
    </font>
    <font>
      <sz val="18"/>
      <name val="Calibri"/>
      <family val="2"/>
      <scheme val="minor"/>
    </font>
    <font>
      <b/>
      <sz val="16"/>
      <color theme="4" tint="-0.249977111117893"/>
      <name val="Arial"/>
      <family val="2"/>
    </font>
    <font>
      <b/>
      <sz val="16"/>
      <color rgb="FF0070C0"/>
      <name val="Calibri"/>
      <family val="2"/>
      <scheme val="minor"/>
    </font>
    <font>
      <b/>
      <i/>
      <sz val="14"/>
      <color rgb="FFC00000"/>
      <name val="Calibri"/>
      <family val="2"/>
      <scheme val="minor"/>
    </font>
    <font>
      <b/>
      <u/>
      <sz val="14"/>
      <color theme="10"/>
      <name val="Calibri"/>
      <family val="2"/>
      <scheme val="minor"/>
    </font>
    <font>
      <b/>
      <sz val="14"/>
      <color rgb="FF002060"/>
      <name val="Calibri"/>
      <family val="2"/>
      <scheme val="minor"/>
    </font>
    <font>
      <b/>
      <sz val="14"/>
      <color theme="1" tint="0.34998626667073579"/>
      <name val="Calibri"/>
      <family val="2"/>
      <scheme val="minor"/>
    </font>
    <font>
      <b/>
      <sz val="11"/>
      <color rgb="FF444444"/>
      <name val="Calibri"/>
      <family val="2"/>
      <scheme val="minor"/>
    </font>
    <font>
      <b/>
      <i/>
      <sz val="12"/>
      <color theme="8" tint="-0.249977111117893"/>
      <name val="Arial"/>
      <family val="2"/>
    </font>
    <font>
      <b/>
      <u/>
      <sz val="12"/>
      <color indexed="12"/>
      <name val="Arial"/>
      <family val="2"/>
    </font>
    <font>
      <b/>
      <sz val="12"/>
      <color indexed="12"/>
      <name val="Arial"/>
      <family val="2"/>
    </font>
    <font>
      <b/>
      <i/>
      <sz val="8"/>
      <color theme="4" tint="-0.249977111117893"/>
      <name val="Calibri"/>
      <family val="2"/>
      <scheme val="minor"/>
    </font>
    <font>
      <b/>
      <sz val="18"/>
      <color rgb="FFC00000"/>
      <name val="Calibri"/>
      <family val="2"/>
      <scheme val="minor"/>
    </font>
    <font>
      <b/>
      <sz val="18"/>
      <color rgb="FF002060"/>
      <name val="Calibri"/>
      <family val="2"/>
      <scheme val="minor"/>
    </font>
    <font>
      <b/>
      <sz val="12"/>
      <color theme="8" tint="-0.499984740745262"/>
      <name val="Calibri"/>
      <family val="2"/>
      <scheme val="minor"/>
    </font>
    <font>
      <b/>
      <sz val="11"/>
      <color theme="4" tint="-0.499984740745262"/>
      <name val="Calibri"/>
      <family val="2"/>
      <scheme val="minor"/>
    </font>
    <font>
      <b/>
      <sz val="16"/>
      <color theme="4" tint="-0.499984740745262"/>
      <name val="Calibri"/>
      <family val="2"/>
      <scheme val="minor"/>
    </font>
    <font>
      <b/>
      <sz val="16"/>
      <color rgb="FFC00000"/>
      <name val="Arial"/>
      <family val="2"/>
    </font>
    <font>
      <b/>
      <u/>
      <sz val="10"/>
      <name val="Arial"/>
      <family val="2"/>
    </font>
    <font>
      <b/>
      <u/>
      <sz val="12"/>
      <color theme="4" tint="-0.249977111117893"/>
      <name val="Calibri"/>
      <family val="2"/>
      <scheme val="minor"/>
    </font>
    <font>
      <u/>
      <sz val="14"/>
      <name val="Arial"/>
      <family val="2"/>
    </font>
    <font>
      <b/>
      <sz val="22"/>
      <color theme="0"/>
      <name val="Calibri"/>
      <family val="2"/>
      <scheme val="minor"/>
    </font>
    <font>
      <b/>
      <sz val="15.5"/>
      <color rgb="FF20759D"/>
      <name val="Arial"/>
      <family val="2"/>
    </font>
    <font>
      <b/>
      <sz val="12"/>
      <color theme="1"/>
      <name val="Arial"/>
      <family val="2"/>
    </font>
    <font>
      <b/>
      <u/>
      <sz val="15.5"/>
      <color rgb="FF20759D"/>
      <name val="Arial"/>
      <family val="2"/>
    </font>
    <font>
      <b/>
      <sz val="15.5"/>
      <color rgb="FF000000"/>
      <name val="Arial"/>
      <family val="2"/>
    </font>
    <font>
      <b/>
      <sz val="28"/>
      <color theme="1"/>
      <name val="Calibri"/>
      <family val="2"/>
      <scheme val="minor"/>
    </font>
    <font>
      <b/>
      <u/>
      <sz val="11.5"/>
      <color rgb="FF000000"/>
      <name val="Arial"/>
      <family val="2"/>
    </font>
    <font>
      <sz val="11"/>
      <color theme="1"/>
      <name val="Arial"/>
      <family val="2"/>
    </font>
    <font>
      <sz val="11.5"/>
      <color rgb="FF000000"/>
      <name val="Arial"/>
      <family val="2"/>
    </font>
    <font>
      <b/>
      <i/>
      <sz val="10"/>
      <color rgb="FF000000"/>
      <name val="Arial"/>
      <family val="2"/>
    </font>
    <font>
      <b/>
      <sz val="11.5"/>
      <color rgb="FF000000"/>
      <name val="Arial"/>
      <family val="2"/>
    </font>
    <font>
      <b/>
      <sz val="20"/>
      <color rgb="FF008000"/>
      <name val="Calibri"/>
      <family val="2"/>
      <scheme val="minor"/>
    </font>
    <font>
      <b/>
      <sz val="18"/>
      <color rgb="FF008000"/>
      <name val="Calibri"/>
      <family val="2"/>
      <scheme val="minor"/>
    </font>
    <font>
      <b/>
      <sz val="12"/>
      <color theme="8" tint="-0.249977111117893"/>
      <name val="Calibri"/>
      <family val="2"/>
      <scheme val="minor"/>
    </font>
    <font>
      <b/>
      <sz val="12"/>
      <color rgb="FFFF0000"/>
      <name val="Wingdings 3"/>
      <family val="1"/>
      <charset val="2"/>
    </font>
    <font>
      <b/>
      <i/>
      <sz val="12"/>
      <name val="Calibri"/>
      <family val="2"/>
      <scheme val="minor"/>
    </font>
    <font>
      <sz val="9"/>
      <color theme="7" tint="-0.499984740745262"/>
      <name val="Calibri"/>
      <family val="2"/>
      <scheme val="minor"/>
    </font>
    <font>
      <b/>
      <i/>
      <sz val="10"/>
      <name val="Calibri"/>
      <family val="2"/>
      <scheme val="minor"/>
    </font>
    <font>
      <sz val="9"/>
      <color theme="6" tint="-0.249977111117893"/>
      <name val="Calibri"/>
      <family val="2"/>
      <scheme val="minor"/>
    </font>
    <font>
      <sz val="9"/>
      <color theme="8" tint="-0.249977111117893"/>
      <name val="Calibri"/>
      <family val="2"/>
      <scheme val="minor"/>
    </font>
    <font>
      <b/>
      <i/>
      <sz val="10"/>
      <color theme="4" tint="-0.499984740745262"/>
      <name val="Calibri"/>
      <family val="2"/>
      <scheme val="minor"/>
    </font>
    <font>
      <b/>
      <sz val="11"/>
      <color theme="5" tint="-0.499984740745262"/>
      <name val="Calibri"/>
      <family val="2"/>
      <scheme val="minor"/>
    </font>
    <font>
      <sz val="10"/>
      <color theme="9" tint="-0.249977111117893"/>
      <name val="Calibri"/>
      <family val="2"/>
      <scheme val="minor"/>
    </font>
    <font>
      <b/>
      <sz val="11"/>
      <color theme="7" tint="-0.249977111117893"/>
      <name val="Calibri"/>
      <family val="2"/>
      <scheme val="minor"/>
    </font>
    <font>
      <sz val="11.5"/>
      <name val="Arial"/>
      <family val="2"/>
    </font>
    <font>
      <b/>
      <u/>
      <sz val="12"/>
      <name val="Calibri"/>
      <family val="2"/>
      <scheme val="minor"/>
    </font>
    <font>
      <b/>
      <sz val="16"/>
      <color theme="7" tint="-0.249977111117893"/>
      <name val="Calibri"/>
      <family val="2"/>
      <scheme val="minor"/>
    </font>
    <font>
      <b/>
      <i/>
      <sz val="10"/>
      <color theme="7" tint="-0.499984740745262"/>
      <name val="Calibri"/>
      <family val="2"/>
      <scheme val="minor"/>
    </font>
    <font>
      <b/>
      <i/>
      <sz val="10"/>
      <color theme="9" tint="-0.499984740745262"/>
      <name val="Calibri"/>
      <family val="2"/>
      <scheme val="minor"/>
    </font>
    <font>
      <b/>
      <sz val="22"/>
      <name val="Calibri"/>
      <family val="2"/>
      <scheme val="minor"/>
    </font>
    <font>
      <b/>
      <sz val="10"/>
      <color rgb="FFC00000"/>
      <name val="Arial"/>
      <family val="2"/>
    </font>
    <font>
      <b/>
      <sz val="16"/>
      <color theme="9" tint="-0.249977111117893"/>
      <name val="Calibri"/>
      <family val="2"/>
      <scheme val="minor"/>
    </font>
    <font>
      <sz val="10"/>
      <name val="MS Sans Serif"/>
      <family val="2"/>
    </font>
    <font>
      <b/>
      <sz val="9"/>
      <color theme="4" tint="-0.499984740745262"/>
      <name val="Calibri"/>
      <family val="2"/>
      <scheme val="minor"/>
    </font>
    <font>
      <sz val="12"/>
      <color theme="4" tint="-0.249977111117893"/>
      <name val="Wingdings 3"/>
      <family val="1"/>
      <charset val="2"/>
    </font>
    <font>
      <b/>
      <sz val="9"/>
      <color theme="7" tint="-0.499984740745262"/>
      <name val="Calibri"/>
      <family val="2"/>
      <scheme val="minor"/>
    </font>
    <font>
      <b/>
      <sz val="9"/>
      <color theme="9" tint="-0.249977111117893"/>
      <name val="Calibri"/>
      <family val="2"/>
      <scheme val="minor"/>
    </font>
    <font>
      <b/>
      <i/>
      <sz val="9"/>
      <color theme="1" tint="0.34998626667073579"/>
      <name val="Calibri"/>
      <family val="2"/>
      <scheme val="minor"/>
    </font>
    <font>
      <b/>
      <u/>
      <sz val="11"/>
      <name val="Calibri"/>
      <family val="2"/>
      <scheme val="minor"/>
    </font>
    <font>
      <b/>
      <u/>
      <sz val="10"/>
      <color theme="7" tint="-0.499984740745262"/>
      <name val="Calibri"/>
      <family val="2"/>
      <scheme val="minor"/>
    </font>
    <font>
      <b/>
      <sz val="10"/>
      <color theme="4" tint="-0.249977111117893"/>
      <name val="Calibri"/>
      <family val="2"/>
    </font>
    <font>
      <sz val="8"/>
      <color rgb="FFFF0000"/>
      <name val="Calibri"/>
      <family val="2"/>
      <scheme val="minor"/>
    </font>
    <font>
      <i/>
      <sz val="10"/>
      <color theme="1"/>
      <name val="Calibri"/>
      <family val="2"/>
      <scheme val="minor"/>
    </font>
    <font>
      <i/>
      <sz val="8"/>
      <color theme="1"/>
      <name val="Calibri"/>
      <family val="2"/>
      <scheme val="minor"/>
    </font>
    <font>
      <i/>
      <sz val="9"/>
      <color theme="1"/>
      <name val="Calibri"/>
      <family val="2"/>
      <scheme val="minor"/>
    </font>
    <font>
      <sz val="10"/>
      <color theme="7" tint="-0.249977111117893"/>
      <name val="Calibri"/>
      <family val="2"/>
      <scheme val="minor"/>
    </font>
    <font>
      <vertAlign val="superscript"/>
      <sz val="11"/>
      <color rgb="FF000000"/>
      <name val="Calibri"/>
      <family val="2"/>
      <scheme val="minor"/>
    </font>
    <font>
      <b/>
      <sz val="12"/>
      <color rgb="FF000000"/>
      <name val="Arial"/>
      <family val="2"/>
    </font>
    <font>
      <b/>
      <sz val="14"/>
      <color theme="9" tint="-0.249977111117893"/>
      <name val="Calibri"/>
      <family val="2"/>
      <scheme val="minor"/>
    </font>
    <font>
      <b/>
      <u/>
      <sz val="11"/>
      <color rgb="FF000000"/>
      <name val="Calibri"/>
      <family val="2"/>
      <scheme val="minor"/>
    </font>
    <font>
      <b/>
      <sz val="11"/>
      <color rgb="FF000000"/>
      <name val="Calibri"/>
      <family val="2"/>
      <scheme val="minor"/>
    </font>
    <font>
      <b/>
      <sz val="11"/>
      <color rgb="FFB98571"/>
      <name val="Calibri"/>
      <family val="2"/>
      <scheme val="minor"/>
    </font>
    <font>
      <i/>
      <sz val="10"/>
      <color theme="0" tint="-0.34998626667073579"/>
      <name val="Calibri"/>
      <family val="2"/>
      <scheme val="minor"/>
    </font>
    <font>
      <sz val="10"/>
      <color theme="7" tint="-0.499984740745262"/>
      <name val="Calibri"/>
      <family val="2"/>
      <scheme val="minor"/>
    </font>
    <font>
      <b/>
      <sz val="20"/>
      <color theme="9" tint="-0.249977111117893"/>
      <name val="Calibri"/>
      <family val="2"/>
      <scheme val="minor"/>
    </font>
    <font>
      <sz val="11.5"/>
      <color rgb="FF000000"/>
      <name val="Calibri"/>
      <family val="2"/>
      <scheme val="minor"/>
    </font>
    <font>
      <i/>
      <sz val="11"/>
      <color theme="1"/>
      <name val="Calibri"/>
      <family val="2"/>
      <scheme val="minor"/>
    </font>
    <font>
      <b/>
      <sz val="11.5"/>
      <color theme="9" tint="-0.249977111117893"/>
      <name val="Arial"/>
      <family val="2"/>
    </font>
    <font>
      <b/>
      <sz val="20"/>
      <color theme="4" tint="-0.249977111117893"/>
      <name val="Calibri"/>
      <family val="2"/>
      <scheme val="minor"/>
    </font>
    <font>
      <b/>
      <sz val="11"/>
      <color theme="9" tint="-0.249977111117893"/>
      <name val="Calibri"/>
      <family val="2"/>
      <scheme val="minor"/>
    </font>
    <font>
      <b/>
      <sz val="10"/>
      <color rgb="FF7030A0"/>
      <name val="Calibri"/>
      <family val="2"/>
    </font>
    <font>
      <sz val="9"/>
      <color rgb="FF7030A0"/>
      <name val="Calibri"/>
      <family val="2"/>
      <scheme val="minor"/>
    </font>
    <font>
      <sz val="11"/>
      <color theme="7" tint="-0.499984740745262"/>
      <name val="Calibri"/>
      <family val="2"/>
      <scheme val="minor"/>
    </font>
    <font>
      <sz val="11"/>
      <color theme="9" tint="-0.249977111117893"/>
      <name val="Calibri"/>
      <family val="2"/>
      <scheme val="minor"/>
    </font>
    <font>
      <sz val="8"/>
      <color theme="4" tint="-0.249977111117893"/>
      <name val="Calibri"/>
      <family val="2"/>
      <scheme val="minor"/>
    </font>
    <font>
      <b/>
      <sz val="12"/>
      <color theme="3" tint="-0.499984740745262"/>
      <name val="Calibri"/>
      <family val="2"/>
      <scheme val="minor"/>
    </font>
  </fonts>
  <fills count="4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7" tint="0.39997558519241921"/>
        <bgColor indexed="64"/>
      </patternFill>
    </fill>
    <fill>
      <patternFill patternType="solid">
        <fgColor rgb="FFFFFF99"/>
        <bgColor indexed="64"/>
      </patternFill>
    </fill>
    <fill>
      <patternFill patternType="solid">
        <fgColor theme="0"/>
        <bgColor indexed="34"/>
      </patternFill>
    </fill>
    <fill>
      <patternFill patternType="solid">
        <fgColor theme="0" tint="-4.9989318521683403E-2"/>
        <bgColor indexed="64"/>
      </patternFill>
    </fill>
    <fill>
      <patternFill patternType="solid">
        <fgColor rgb="FFDDF2E3"/>
        <bgColor indexed="64"/>
      </patternFill>
    </fill>
    <fill>
      <patternFill patternType="solid">
        <fgColor rgb="FFFFFF00"/>
        <bgColor indexed="64"/>
      </patternFill>
    </fill>
    <fill>
      <patternFill patternType="solid">
        <fgColor rgb="FFFFFF00"/>
        <bgColor indexed="34"/>
      </patternFill>
    </fill>
    <fill>
      <patternFill patternType="solid">
        <fgColor theme="0" tint="-0.14996795556505021"/>
        <bgColor indexed="64"/>
      </patternFill>
    </fill>
    <fill>
      <patternFill patternType="solid">
        <fgColor rgb="FF002060"/>
        <bgColor indexed="64"/>
      </patternFill>
    </fill>
    <fill>
      <patternFill patternType="solid">
        <fgColor rgb="FF92D050"/>
        <bgColor indexed="64"/>
      </patternFill>
    </fill>
    <fill>
      <patternFill patternType="lightGray">
        <bgColor rgb="FF7030A0"/>
      </patternFill>
    </fill>
    <fill>
      <patternFill patternType="solid">
        <fgColor indexed="65"/>
        <bgColor indexed="64"/>
      </patternFill>
    </fill>
    <fill>
      <patternFill patternType="solid">
        <fgColor theme="0" tint="-0.249977111117893"/>
        <bgColor indexed="64"/>
      </patternFill>
    </fill>
    <fill>
      <patternFill patternType="solid">
        <fgColor rgb="FF7030A0"/>
        <bgColor indexed="34"/>
      </patternFill>
    </fill>
    <fill>
      <patternFill patternType="solid">
        <fgColor theme="0" tint="-0.499984740745262"/>
        <bgColor indexed="64"/>
      </patternFill>
    </fill>
    <fill>
      <patternFill patternType="gray125">
        <bgColor theme="4"/>
      </patternFill>
    </fill>
    <fill>
      <patternFill patternType="solid">
        <fgColor theme="0" tint="-0.14999847407452621"/>
        <bgColor indexed="3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4"/>
        <bgColor indexed="64"/>
      </patternFill>
    </fill>
    <fill>
      <patternFill patternType="solid">
        <fgColor theme="4" tint="0.59999389629810485"/>
        <bgColor indexed="64"/>
      </patternFill>
    </fill>
    <fill>
      <patternFill patternType="solid">
        <fgColor rgb="FF0070C0"/>
        <bgColor indexed="64"/>
      </patternFill>
    </fill>
    <fill>
      <patternFill patternType="solid">
        <fgColor theme="7" tint="0.39997558519241921"/>
        <bgColor indexed="34"/>
      </patternFill>
    </fill>
    <fill>
      <patternFill patternType="solid">
        <fgColor theme="0" tint="-4.9989318521683403E-2"/>
        <bgColor indexed="34"/>
      </patternFill>
    </fill>
    <fill>
      <patternFill patternType="solid">
        <fgColor theme="7" tint="-0.249977111117893"/>
        <bgColor indexed="64"/>
      </patternFill>
    </fill>
    <fill>
      <patternFill patternType="solid">
        <fgColor theme="1" tint="0.34998626667073579"/>
        <bgColor indexed="64"/>
      </patternFill>
    </fill>
    <fill>
      <patternFill patternType="solid">
        <fgColor rgb="FFC00000"/>
        <bgColor indexed="64"/>
      </patternFill>
    </fill>
    <fill>
      <patternFill patternType="lightVertical">
        <bgColor theme="7" tint="-0.249977111117893"/>
      </patternFill>
    </fill>
    <fill>
      <patternFill patternType="solid">
        <fgColor theme="0" tint="-0.34998626667073579"/>
        <bgColor indexed="64"/>
      </patternFill>
    </fill>
    <fill>
      <patternFill patternType="solid">
        <fgColor theme="0" tint="-0.34998626667073579"/>
        <bgColor indexed="34"/>
      </patternFill>
    </fill>
    <fill>
      <patternFill patternType="solid">
        <fgColor theme="6" tint="0.3999755851924192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59999389629810485"/>
        <bgColor indexed="41"/>
      </patternFill>
    </fill>
    <fill>
      <patternFill patternType="solid">
        <fgColor rgb="FFFFFF99"/>
        <bgColor indexed="26"/>
      </patternFill>
    </fill>
    <fill>
      <patternFill patternType="solid">
        <fgColor theme="8" tint="0.59999389629810485"/>
        <bgColor indexed="64"/>
      </patternFill>
    </fill>
    <fill>
      <patternFill patternType="solid">
        <fgColor theme="0"/>
        <bgColor indexed="41"/>
      </patternFill>
    </fill>
    <fill>
      <patternFill patternType="solid">
        <fgColor indexed="43"/>
        <bgColor indexed="26"/>
      </patternFill>
    </fill>
    <fill>
      <patternFill patternType="solid">
        <fgColor indexed="9"/>
        <bgColor indexed="64"/>
      </patternFill>
    </fill>
  </fills>
  <borders count="16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right/>
      <top style="hair">
        <color auto="1"/>
      </top>
      <bottom/>
      <diagonal/>
    </border>
    <border>
      <left style="medium">
        <color auto="1"/>
      </left>
      <right/>
      <top style="mediumDashed">
        <color auto="1"/>
      </top>
      <bottom/>
      <diagonal/>
    </border>
    <border>
      <left/>
      <right/>
      <top style="mediumDashed">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Dashed">
        <color indexed="64"/>
      </bottom>
      <diagonal/>
    </border>
    <border>
      <left/>
      <right/>
      <top/>
      <bottom style="mediumDashed">
        <color indexed="64"/>
      </bottom>
      <diagonal/>
    </border>
    <border>
      <left style="thin">
        <color auto="1"/>
      </left>
      <right/>
      <top style="thin">
        <color auto="1"/>
      </top>
      <bottom/>
      <diagonal/>
    </border>
    <border>
      <left/>
      <right style="medium">
        <color auto="1"/>
      </right>
      <top style="mediumDashed">
        <color auto="1"/>
      </top>
      <bottom/>
      <diagonal/>
    </border>
    <border>
      <left/>
      <right style="medium">
        <color auto="1"/>
      </right>
      <top/>
      <bottom style="mediumDashed">
        <color auto="1"/>
      </bottom>
      <diagonal/>
    </border>
    <border>
      <left style="thin">
        <color auto="1"/>
      </left>
      <right/>
      <top/>
      <bottom/>
      <diagonal/>
    </border>
    <border>
      <left/>
      <right style="mediumDashed">
        <color indexed="64"/>
      </right>
      <top/>
      <bottom/>
      <diagonal/>
    </border>
    <border>
      <left style="hair">
        <color indexed="64"/>
      </left>
      <right/>
      <top/>
      <bottom/>
      <diagonal/>
    </border>
    <border>
      <left/>
      <right/>
      <top/>
      <bottom style="hair">
        <color indexed="64"/>
      </bottom>
      <diagonal/>
    </border>
    <border>
      <left style="hair">
        <color indexed="64"/>
      </left>
      <right style="hair">
        <color indexed="64"/>
      </right>
      <top/>
      <bottom style="hair">
        <color indexed="64"/>
      </bottom>
      <diagonal/>
    </border>
    <border>
      <left style="medium">
        <color indexed="64"/>
      </left>
      <right/>
      <top/>
      <bottom/>
      <diagonal/>
    </border>
    <border>
      <left style="medium">
        <color auto="1"/>
      </left>
      <right/>
      <top style="hair">
        <color indexed="64"/>
      </top>
      <bottom/>
      <diagonal/>
    </border>
    <border>
      <left/>
      <right style="medium">
        <color auto="1"/>
      </right>
      <top style="hair">
        <color auto="1"/>
      </top>
      <bottom/>
      <diagonal/>
    </border>
    <border>
      <left/>
      <right/>
      <top/>
      <bottom style="thin">
        <color indexed="64"/>
      </bottom>
      <diagonal/>
    </border>
    <border>
      <left style="hair">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hair">
        <color auto="1"/>
      </top>
      <bottom style="thin">
        <color auto="1"/>
      </bottom>
      <diagonal/>
    </border>
    <border>
      <left style="thin">
        <color auto="1"/>
      </left>
      <right/>
      <top/>
      <bottom style="thin">
        <color auto="1"/>
      </bottom>
      <diagonal/>
    </border>
    <border>
      <left/>
      <right/>
      <top style="hair">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dashed">
        <color auto="1"/>
      </top>
      <bottom/>
      <diagonal/>
    </border>
    <border>
      <left/>
      <right style="medium">
        <color auto="1"/>
      </right>
      <top style="dashed">
        <color auto="1"/>
      </top>
      <bottom/>
      <diagonal/>
    </border>
    <border>
      <left/>
      <right/>
      <top/>
      <bottom style="dashed">
        <color auto="1"/>
      </bottom>
      <diagonal/>
    </border>
    <border>
      <left/>
      <right style="medium">
        <color auto="1"/>
      </right>
      <top/>
      <bottom style="dashed">
        <color auto="1"/>
      </bottom>
      <diagonal/>
    </border>
    <border>
      <left/>
      <right/>
      <top style="thin">
        <color auto="1"/>
      </top>
      <bottom/>
      <diagonal/>
    </border>
    <border>
      <left/>
      <right style="medium">
        <color auto="1"/>
      </right>
      <top style="thin">
        <color auto="1"/>
      </top>
      <bottom/>
      <diagonal/>
    </border>
    <border>
      <left style="medium">
        <color auto="1"/>
      </left>
      <right/>
      <top style="dashed">
        <color auto="1"/>
      </top>
      <bottom/>
      <diagonal/>
    </border>
    <border>
      <left style="medium">
        <color auto="1"/>
      </left>
      <right/>
      <top/>
      <bottom style="dashed">
        <color auto="1"/>
      </bottom>
      <diagonal/>
    </border>
    <border>
      <left/>
      <right style="thin">
        <color auto="1"/>
      </right>
      <top/>
      <bottom style="thin">
        <color auto="1"/>
      </bottom>
      <diagonal/>
    </border>
    <border>
      <left style="medium">
        <color indexed="64"/>
      </left>
      <right/>
      <top/>
      <bottom style="thin">
        <color indexed="64"/>
      </bottom>
      <diagonal/>
    </border>
    <border>
      <left/>
      <right/>
      <top/>
      <bottom style="mediumDashed">
        <color theme="1" tint="0.499984740745262"/>
      </bottom>
      <diagonal/>
    </border>
    <border>
      <left style="medium">
        <color auto="1"/>
      </left>
      <right/>
      <top/>
      <bottom style="hair">
        <color auto="1"/>
      </bottom>
      <diagonal/>
    </border>
    <border>
      <left/>
      <right style="medium">
        <color auto="1"/>
      </right>
      <top/>
      <bottom style="hair">
        <color auto="1"/>
      </bottom>
      <diagonal/>
    </border>
    <border>
      <left/>
      <right style="hair">
        <color indexed="64"/>
      </right>
      <top style="hair">
        <color indexed="64"/>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bottom/>
      <diagonal/>
    </border>
    <border>
      <left style="hair">
        <color auto="1"/>
      </left>
      <right style="hair">
        <color auto="1"/>
      </right>
      <top/>
      <bottom/>
      <diagonal/>
    </border>
    <border>
      <left/>
      <right style="medium">
        <color auto="1"/>
      </right>
      <top style="hair">
        <color auto="1"/>
      </top>
      <bottom/>
      <diagonal/>
    </border>
    <border>
      <left style="thin">
        <color auto="1"/>
      </left>
      <right/>
      <top/>
      <bottom style="medium">
        <color auto="1"/>
      </bottom>
      <diagonal/>
    </border>
    <border>
      <left/>
      <right style="thin">
        <color auto="1"/>
      </right>
      <top/>
      <bottom style="medium">
        <color auto="1"/>
      </bottom>
      <diagonal/>
    </border>
    <border>
      <left style="hair">
        <color auto="1"/>
      </left>
      <right style="medium">
        <color auto="1"/>
      </right>
      <top style="hair">
        <color auto="1"/>
      </top>
      <bottom/>
      <diagonal/>
    </border>
    <border>
      <left style="hair">
        <color auto="1"/>
      </left>
      <right style="medium">
        <color auto="1"/>
      </right>
      <top/>
      <bottom/>
      <diagonal/>
    </border>
    <border>
      <left style="medium">
        <color auto="1"/>
      </left>
      <right style="hair">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indexed="64"/>
      </right>
      <top style="thin">
        <color auto="1"/>
      </top>
      <bottom/>
      <diagonal/>
    </border>
    <border>
      <left style="thin">
        <color auto="1"/>
      </left>
      <right style="hair">
        <color auto="1"/>
      </right>
      <top/>
      <bottom/>
      <diagonal/>
    </border>
    <border>
      <left style="hair">
        <color auto="1"/>
      </left>
      <right style="thin">
        <color indexed="64"/>
      </right>
      <top/>
      <bottom/>
      <diagonal/>
    </border>
    <border>
      <left/>
      <right style="thin">
        <color indexed="64"/>
      </right>
      <top/>
      <bottom style="hair">
        <color auto="1"/>
      </bottom>
      <diagonal/>
    </border>
    <border>
      <left style="thin">
        <color auto="1"/>
      </left>
      <right/>
      <top style="hair">
        <color auto="1"/>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thin">
        <color auto="1"/>
      </left>
      <right/>
      <top style="mediumDashed">
        <color indexed="64"/>
      </top>
      <bottom/>
      <diagonal/>
    </border>
    <border>
      <left/>
      <right style="thin">
        <color indexed="64"/>
      </right>
      <top style="mediumDashed">
        <color indexed="64"/>
      </top>
      <bottom/>
      <diagonal/>
    </border>
    <border>
      <left style="thin">
        <color auto="1"/>
      </left>
      <right/>
      <top/>
      <bottom style="hair">
        <color auto="1"/>
      </bottom>
      <diagonal/>
    </border>
    <border>
      <left style="thin">
        <color auto="1"/>
      </left>
      <right/>
      <top style="hair">
        <color auto="1"/>
      </top>
      <bottom/>
      <diagonal/>
    </border>
    <border>
      <left style="thin">
        <color auto="1"/>
      </left>
      <right style="hair">
        <color auto="1"/>
      </right>
      <top style="hair">
        <color auto="1"/>
      </top>
      <bottom/>
      <diagonal/>
    </border>
    <border>
      <left style="hair">
        <color auto="1"/>
      </left>
      <right style="thin">
        <color indexed="64"/>
      </right>
      <top style="hair">
        <color auto="1"/>
      </top>
      <bottom/>
      <diagonal/>
    </border>
    <border>
      <left/>
      <right style="thin">
        <color auto="1"/>
      </right>
      <top style="hair">
        <color auto="1"/>
      </top>
      <bottom/>
      <diagonal/>
    </border>
    <border>
      <left/>
      <right/>
      <top style="thin">
        <color rgb="FF7030A0"/>
      </top>
      <bottom/>
      <diagonal/>
    </border>
    <border>
      <left/>
      <right style="thin">
        <color rgb="FF7030A0"/>
      </right>
      <top/>
      <bottom/>
      <diagonal/>
    </border>
    <border>
      <left/>
      <right style="thin">
        <color rgb="FF7030A0"/>
      </right>
      <top/>
      <bottom style="thin">
        <color auto="1"/>
      </bottom>
      <diagonal/>
    </border>
    <border>
      <left style="thin">
        <color rgb="FF7030A0"/>
      </left>
      <right/>
      <top/>
      <bottom/>
      <diagonal/>
    </border>
    <border>
      <left/>
      <right/>
      <top/>
      <bottom style="medium">
        <color theme="0" tint="-0.499984740745262"/>
      </bottom>
      <diagonal/>
    </border>
    <border>
      <left/>
      <right style="thin">
        <color rgb="FF7030A0"/>
      </right>
      <top/>
      <bottom style="thin">
        <color rgb="FF7030A0"/>
      </bottom>
      <diagonal/>
    </border>
    <border>
      <left style="thin">
        <color rgb="FF7030A0"/>
      </left>
      <right/>
      <top/>
      <bottom style="thin">
        <color rgb="FF7030A0"/>
      </bottom>
      <diagonal/>
    </border>
    <border>
      <left/>
      <right/>
      <top/>
      <bottom style="thin">
        <color rgb="FF7030A0"/>
      </bottom>
      <diagonal/>
    </border>
    <border>
      <left style="medium">
        <color auto="1"/>
      </left>
      <right/>
      <top style="thin">
        <color theme="1" tint="0.499984740745262"/>
      </top>
      <bottom/>
      <diagonal/>
    </border>
    <border>
      <left/>
      <right/>
      <top style="thin">
        <color theme="1" tint="0.499984740745262"/>
      </top>
      <bottom/>
      <diagonal/>
    </border>
    <border>
      <left/>
      <right style="medium">
        <color auto="1"/>
      </right>
      <top style="thin">
        <color theme="1" tint="0.499984740745262"/>
      </top>
      <bottom/>
      <diagonal/>
    </border>
    <border>
      <left/>
      <right style="hair">
        <color auto="1"/>
      </right>
      <top style="thin">
        <color indexed="64"/>
      </top>
      <bottom/>
      <diagonal/>
    </border>
    <border>
      <left style="hair">
        <color auto="1"/>
      </left>
      <right style="medium">
        <color auto="1"/>
      </right>
      <top style="thin">
        <color auto="1"/>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top style="hair">
        <color auto="1"/>
      </top>
      <bottom style="thin">
        <color indexed="64"/>
      </bottom>
      <diagonal/>
    </border>
    <border>
      <left/>
      <right style="medium">
        <color auto="1"/>
      </right>
      <top style="hair">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indexed="64"/>
      </bottom>
      <diagonal/>
    </border>
    <border>
      <left/>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medium">
        <color auto="1"/>
      </left>
      <right style="hair">
        <color indexed="64"/>
      </right>
      <top/>
      <bottom style="hair">
        <color auto="1"/>
      </bottom>
      <diagonal/>
    </border>
    <border>
      <left style="hair">
        <color indexed="64"/>
      </left>
      <right/>
      <top style="hair">
        <color indexed="64"/>
      </top>
      <bottom style="hair">
        <color indexed="64"/>
      </bottom>
      <diagonal/>
    </border>
    <border>
      <left/>
      <right style="medium">
        <color auto="1"/>
      </right>
      <top style="hair">
        <color auto="1"/>
      </top>
      <bottom style="hair">
        <color auto="1"/>
      </bottom>
      <diagonal/>
    </border>
    <border>
      <left/>
      <right style="hair">
        <color auto="1"/>
      </right>
      <top/>
      <bottom style="hair">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Dashed">
        <color indexed="64"/>
      </right>
      <top style="thin">
        <color indexed="64"/>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style="mediumDashed">
        <color auto="1"/>
      </left>
      <right style="thin">
        <color auto="1"/>
      </right>
      <top style="mediumDashed">
        <color auto="1"/>
      </top>
      <bottom style="mediumDashed">
        <color auto="1"/>
      </bottom>
      <diagonal/>
    </border>
    <border>
      <left style="thin">
        <color auto="1"/>
      </left>
      <right style="thin">
        <color auto="1"/>
      </right>
      <top style="mediumDashed">
        <color auto="1"/>
      </top>
      <bottom style="mediumDashed">
        <color auto="1"/>
      </bottom>
      <diagonal/>
    </border>
    <border>
      <left/>
      <right style="mediumDashed">
        <color auto="1"/>
      </right>
      <top style="mediumDashed">
        <color auto="1"/>
      </top>
      <bottom style="mediumDashed">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rgb="FF7030A0"/>
      </left>
      <right/>
      <top style="thin">
        <color rgb="FF7030A0"/>
      </top>
      <bottom/>
      <diagonal/>
    </border>
    <border>
      <left/>
      <right style="thin">
        <color rgb="FF7030A0"/>
      </right>
      <top style="thin">
        <color rgb="FF7030A0"/>
      </top>
      <bottom/>
      <diagonal/>
    </border>
    <border>
      <left/>
      <right style="thin">
        <color rgb="FF7030A0"/>
      </right>
      <top style="thin">
        <color auto="1"/>
      </top>
      <bottom/>
      <diagonal/>
    </border>
    <border>
      <left style="thin">
        <color rgb="FF7030A0"/>
      </left>
      <right/>
      <top/>
      <bottom style="thin">
        <color indexed="64"/>
      </bottom>
      <diagonal/>
    </border>
    <border>
      <left style="mediumDashed">
        <color rgb="FFC00000"/>
      </left>
      <right/>
      <top style="mediumDashed">
        <color rgb="FFC00000"/>
      </top>
      <bottom/>
      <diagonal/>
    </border>
    <border>
      <left/>
      <right style="mediumDashed">
        <color rgb="FFC00000"/>
      </right>
      <top style="mediumDashed">
        <color rgb="FFC00000"/>
      </top>
      <bottom/>
      <diagonal/>
    </border>
    <border>
      <left style="mediumDashed">
        <color rgb="FFC00000"/>
      </left>
      <right/>
      <top/>
      <bottom style="mediumDashed">
        <color rgb="FFC00000"/>
      </bottom>
      <diagonal/>
    </border>
    <border>
      <left/>
      <right style="mediumDashed">
        <color rgb="FFC00000"/>
      </right>
      <top/>
      <bottom style="mediumDashed">
        <color rgb="FFC00000"/>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style="mediumDashed">
        <color auto="1"/>
      </left>
      <right/>
      <top/>
      <bottom style="mediumDashed">
        <color indexed="64"/>
      </bottom>
      <diagonal/>
    </border>
    <border>
      <left/>
      <right style="mediumDashed">
        <color auto="1"/>
      </right>
      <top/>
      <bottom style="mediumDashed">
        <color auto="1"/>
      </bottom>
      <diagonal/>
    </border>
    <border>
      <left style="mediumDashed">
        <color auto="1"/>
      </left>
      <right/>
      <top/>
      <bottom style="dashDot">
        <color auto="1"/>
      </bottom>
      <diagonal/>
    </border>
    <border>
      <left/>
      <right/>
      <top/>
      <bottom style="dashDot">
        <color auto="1"/>
      </bottom>
      <diagonal/>
    </border>
    <border>
      <left/>
      <right style="mediumDashed">
        <color indexed="64"/>
      </right>
      <top/>
      <bottom style="dashDot">
        <color auto="1"/>
      </bottom>
      <diagonal/>
    </border>
    <border>
      <left style="mediumDashed">
        <color auto="1"/>
      </left>
      <right/>
      <top style="dashDot">
        <color auto="1"/>
      </top>
      <bottom/>
      <diagonal/>
    </border>
    <border>
      <left/>
      <right/>
      <top style="dashDot">
        <color auto="1"/>
      </top>
      <bottom/>
      <diagonal/>
    </border>
    <border>
      <left/>
      <right style="mediumDashed">
        <color auto="1"/>
      </right>
      <top style="dashDot">
        <color auto="1"/>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Dashed">
        <color auto="1"/>
      </left>
      <right/>
      <top style="medium">
        <color auto="1"/>
      </top>
      <bottom/>
      <diagonal/>
    </border>
    <border>
      <left/>
      <right style="mediumDashed">
        <color indexed="64"/>
      </right>
      <top style="medium">
        <color indexed="64"/>
      </top>
      <bottom/>
      <diagonal/>
    </border>
    <border>
      <left style="medium">
        <color theme="4" tint="-0.24994659260841701"/>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style="thin">
        <color auto="1"/>
      </bottom>
      <diagonal/>
    </border>
    <border>
      <left/>
      <right style="mediumDashed">
        <color indexed="64"/>
      </right>
      <top/>
      <bottom style="thin">
        <color auto="1"/>
      </bottom>
      <diagonal/>
    </border>
    <border>
      <left style="medium">
        <color theme="4" tint="-0.24994659260841701"/>
      </left>
      <right/>
      <top/>
      <bottom style="medium">
        <color theme="4" tint="-0.24994659260841701"/>
      </bottom>
      <diagonal/>
    </border>
    <border>
      <left/>
      <right style="medium">
        <color theme="4" tint="-0.24994659260841701"/>
      </right>
      <top/>
      <bottom style="medium">
        <color theme="4" tint="-0.24994659260841701"/>
      </bottom>
      <diagonal/>
    </border>
    <border>
      <left style="mediumDashed">
        <color theme="8" tint="-0.24994659260841701"/>
      </left>
      <right style="mediumDashed">
        <color theme="8" tint="-0.24994659260841701"/>
      </right>
      <top style="mediumDashed">
        <color theme="8" tint="-0.24994659260841701"/>
      </top>
      <bottom style="mediumDashed">
        <color theme="8" tint="-0.24994659260841701"/>
      </bottom>
      <diagonal/>
    </border>
    <border>
      <left/>
      <right style="thin">
        <color auto="1"/>
      </right>
      <top/>
      <bottom style="mediumDashed">
        <color indexed="64"/>
      </bottom>
      <diagonal/>
    </border>
    <border>
      <left style="medium">
        <color auto="1"/>
      </left>
      <right/>
      <top style="dashDot">
        <color auto="1"/>
      </top>
      <bottom/>
      <diagonal/>
    </border>
    <border>
      <left/>
      <right style="medium">
        <color auto="1"/>
      </right>
      <top style="dashDot">
        <color auto="1"/>
      </top>
      <bottom/>
      <diagonal/>
    </border>
    <border>
      <left/>
      <right style="mediumDashed">
        <color indexed="64"/>
      </right>
      <top/>
      <bottom style="hair">
        <color indexed="64"/>
      </bottom>
      <diagonal/>
    </border>
  </borders>
  <cellStyleXfs count="13">
    <xf numFmtId="0" fontId="0" fillId="0" borderId="0"/>
    <xf numFmtId="0" fontId="3" fillId="0" borderId="0"/>
    <xf numFmtId="0" fontId="3" fillId="0" borderId="0"/>
    <xf numFmtId="0" fontId="3" fillId="0" borderId="0"/>
    <xf numFmtId="0" fontId="24" fillId="0" borderId="0" applyNumberFormat="0" applyFill="0" applyBorder="0" applyAlignment="0" applyProtection="0"/>
    <xf numFmtId="0" fontId="1" fillId="0" borderId="0"/>
    <xf numFmtId="0" fontId="72"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80" fillId="0" borderId="0" applyNumberFormat="0" applyFill="0" applyBorder="0" applyAlignment="0" applyProtection="0"/>
    <xf numFmtId="0" fontId="1" fillId="0" borderId="0"/>
    <xf numFmtId="0" fontId="1" fillId="0" borderId="0"/>
    <xf numFmtId="0" fontId="21" fillId="0" borderId="0"/>
    <xf numFmtId="0" fontId="395" fillId="0" borderId="0"/>
  </cellStyleXfs>
  <cellXfs count="3526">
    <xf numFmtId="0" fontId="0" fillId="0" borderId="0" xfId="0"/>
    <xf numFmtId="0" fontId="0" fillId="3" borderId="0" xfId="0" applyFill="1" applyBorder="1"/>
    <xf numFmtId="0" fontId="0" fillId="2" borderId="4" xfId="0" applyFill="1" applyBorder="1"/>
    <xf numFmtId="0" fontId="50" fillId="2" borderId="0" xfId="3" applyFont="1" applyFill="1" applyAlignment="1" applyProtection="1">
      <alignment horizontal="center"/>
      <protection hidden="1"/>
    </xf>
    <xf numFmtId="0" fontId="0" fillId="2" borderId="5" xfId="0" applyFill="1" applyBorder="1"/>
    <xf numFmtId="0" fontId="0" fillId="2" borderId="0" xfId="0" applyFont="1" applyFill="1" applyBorder="1" applyAlignment="1">
      <alignment horizontal="right" vertical="center"/>
    </xf>
    <xf numFmtId="0" fontId="3" fillId="0" borderId="0" xfId="2" applyFont="1"/>
    <xf numFmtId="0" fontId="3" fillId="0" borderId="0" xfId="2" applyFont="1" applyFill="1" applyAlignment="1">
      <alignment vertical="center"/>
    </xf>
    <xf numFmtId="0" fontId="0" fillId="3" borderId="22" xfId="0" applyFill="1" applyBorder="1"/>
    <xf numFmtId="0" fontId="0" fillId="2" borderId="22" xfId="0" applyFill="1" applyBorder="1"/>
    <xf numFmtId="0" fontId="6" fillId="4" borderId="14" xfId="3" applyFont="1" applyFill="1" applyBorder="1" applyAlignment="1">
      <alignment horizontal="center" vertical="center"/>
    </xf>
    <xf numFmtId="0" fontId="0" fillId="2" borderId="8" xfId="0" applyFill="1" applyBorder="1"/>
    <xf numFmtId="0" fontId="18" fillId="2" borderId="0" xfId="1" applyFont="1" applyFill="1" applyBorder="1" applyAlignment="1" applyProtection="1">
      <alignment vertical="center"/>
      <protection locked="0"/>
    </xf>
    <xf numFmtId="0" fontId="0" fillId="0" borderId="0" xfId="0" applyBorder="1"/>
    <xf numFmtId="0" fontId="0" fillId="3" borderId="5" xfId="0" applyFill="1" applyBorder="1"/>
    <xf numFmtId="0" fontId="60" fillId="2" borderId="5" xfId="0" applyFont="1" applyFill="1" applyBorder="1" applyAlignment="1">
      <alignment horizontal="center" vertical="center" wrapText="1"/>
    </xf>
    <xf numFmtId="0" fontId="62" fillId="2" borderId="5" xfId="3" applyFont="1" applyFill="1" applyBorder="1" applyAlignment="1">
      <alignment horizontal="center" vertical="center"/>
    </xf>
    <xf numFmtId="0" fontId="59" fillId="2" borderId="0" xfId="0" applyFont="1" applyFill="1" applyBorder="1" applyAlignment="1">
      <alignment horizontal="right"/>
    </xf>
    <xf numFmtId="1" fontId="14" fillId="2" borderId="0" xfId="0" applyNumberFormat="1" applyFont="1" applyFill="1" applyBorder="1" applyAlignment="1">
      <alignment horizontal="center" vertical="center"/>
    </xf>
    <xf numFmtId="168" fontId="40" fillId="2" borderId="0" xfId="0" applyNumberFormat="1" applyFont="1" applyFill="1" applyBorder="1" applyAlignment="1">
      <alignment horizontal="center" vertical="center"/>
    </xf>
    <xf numFmtId="167" fontId="58" fillId="3" borderId="5" xfId="0" applyNumberFormat="1" applyFont="1" applyFill="1" applyBorder="1" applyAlignment="1">
      <alignment horizontal="center" vertical="center"/>
    </xf>
    <xf numFmtId="1" fontId="58" fillId="3" borderId="0" xfId="0" applyNumberFormat="1" applyFont="1" applyFill="1" applyBorder="1" applyAlignment="1">
      <alignment horizontal="center" vertical="center"/>
    </xf>
    <xf numFmtId="0" fontId="61" fillId="2" borderId="0" xfId="3" applyFont="1" applyFill="1" applyBorder="1" applyAlignment="1">
      <alignment horizontal="center" vertical="center"/>
    </xf>
    <xf numFmtId="1" fontId="54" fillId="6" borderId="4" xfId="0" applyNumberFormat="1" applyFont="1" applyFill="1" applyBorder="1" applyAlignment="1">
      <alignment horizontal="center" vertical="center"/>
    </xf>
    <xf numFmtId="164" fontId="52" fillId="2" borderId="4" xfId="0" applyNumberFormat="1" applyFont="1" applyFill="1" applyBorder="1" applyAlignment="1">
      <alignment horizontal="center"/>
    </xf>
    <xf numFmtId="164" fontId="32" fillId="2" borderId="4" xfId="0" applyNumberFormat="1" applyFont="1" applyFill="1" applyBorder="1" applyAlignment="1">
      <alignment horizontal="center"/>
    </xf>
    <xf numFmtId="0" fontId="54" fillId="0" borderId="0" xfId="0" applyFont="1" applyBorder="1" applyAlignment="1">
      <alignment horizontal="right"/>
    </xf>
    <xf numFmtId="164" fontId="58" fillId="3" borderId="0" xfId="0" applyNumberFormat="1" applyFont="1" applyFill="1" applyBorder="1" applyAlignment="1">
      <alignment horizontal="center" vertical="center"/>
    </xf>
    <xf numFmtId="0" fontId="0" fillId="0" borderId="0" xfId="0"/>
    <xf numFmtId="0" fontId="0" fillId="2" borderId="0" xfId="0" applyFill="1" applyBorder="1"/>
    <xf numFmtId="0" fontId="0" fillId="2" borderId="0" xfId="0" applyFill="1"/>
    <xf numFmtId="164" fontId="14" fillId="6" borderId="0" xfId="0" applyNumberFormat="1" applyFont="1" applyFill="1" applyBorder="1" applyAlignment="1">
      <alignment horizontal="center"/>
    </xf>
    <xf numFmtId="164" fontId="10" fillId="3" borderId="0" xfId="0" applyNumberFormat="1" applyFont="1" applyFill="1" applyBorder="1" applyAlignment="1">
      <alignment horizontal="center"/>
    </xf>
    <xf numFmtId="2" fontId="105" fillId="13" borderId="0" xfId="1" applyNumberFormat="1" applyFont="1" applyFill="1" applyBorder="1" applyAlignment="1" applyProtection="1">
      <alignment horizontal="center" vertical="center"/>
      <protection locked="0"/>
    </xf>
    <xf numFmtId="2" fontId="4" fillId="2" borderId="0" xfId="1" applyNumberFormat="1" applyFont="1" applyFill="1" applyBorder="1" applyAlignment="1" applyProtection="1">
      <alignment horizontal="center" vertical="center"/>
      <protection locked="0"/>
    </xf>
    <xf numFmtId="2" fontId="4" fillId="0" borderId="0" xfId="1" applyNumberFormat="1" applyFont="1" applyFill="1" applyBorder="1" applyAlignment="1" applyProtection="1">
      <alignment horizontal="center" vertical="center"/>
      <protection locked="0"/>
    </xf>
    <xf numFmtId="0" fontId="106" fillId="0" borderId="0" xfId="2" applyFont="1"/>
    <xf numFmtId="0" fontId="3" fillId="0" borderId="0" xfId="2"/>
    <xf numFmtId="0" fontId="0" fillId="5" borderId="0" xfId="0" applyFill="1"/>
    <xf numFmtId="0" fontId="3" fillId="5" borderId="0" xfId="2" applyFill="1"/>
    <xf numFmtId="0" fontId="29" fillId="5" borderId="0" xfId="3" applyFont="1" applyFill="1" applyBorder="1" applyAlignment="1">
      <alignment horizontal="center" vertical="center"/>
    </xf>
    <xf numFmtId="0" fontId="29" fillId="5" borderId="0" xfId="3" applyFont="1" applyFill="1" applyBorder="1" applyAlignment="1">
      <alignment vertical="center"/>
    </xf>
    <xf numFmtId="0" fontId="121" fillId="14" borderId="0" xfId="3" applyFont="1" applyFill="1" applyBorder="1" applyAlignment="1">
      <alignment horizontal="center" vertical="center"/>
    </xf>
    <xf numFmtId="0" fontId="7" fillId="5" borderId="0" xfId="0" applyFont="1" applyFill="1" applyAlignment="1">
      <alignment vertical="center"/>
    </xf>
    <xf numFmtId="0" fontId="114" fillId="5" borderId="0" xfId="3" applyFont="1" applyFill="1" applyBorder="1" applyAlignment="1">
      <alignment vertical="center"/>
    </xf>
    <xf numFmtId="0" fontId="78" fillId="5" borderId="0" xfId="2" applyFont="1" applyFill="1"/>
    <xf numFmtId="0" fontId="23" fillId="5" borderId="0" xfId="2" applyFont="1" applyFill="1"/>
    <xf numFmtId="0" fontId="3" fillId="2" borderId="0" xfId="2" applyFill="1"/>
    <xf numFmtId="0" fontId="0" fillId="0" borderId="0" xfId="0" applyFill="1"/>
    <xf numFmtId="0" fontId="6" fillId="4" borderId="0" xfId="3" applyFont="1" applyFill="1" applyBorder="1" applyAlignment="1">
      <alignment horizontal="center" vertical="center"/>
    </xf>
    <xf numFmtId="0" fontId="51" fillId="2" borderId="0" xfId="3" applyFont="1" applyFill="1" applyBorder="1" applyAlignment="1">
      <alignment horizontal="left" vertical="center"/>
    </xf>
    <xf numFmtId="0" fontId="3" fillId="17" borderId="0" xfId="2" applyFill="1"/>
    <xf numFmtId="1" fontId="134" fillId="18" borderId="0" xfId="3" applyNumberFormat="1" applyFont="1" applyFill="1" applyBorder="1" applyAlignment="1" applyProtection="1">
      <alignment horizontal="center" vertical="center"/>
      <protection locked="0"/>
    </xf>
    <xf numFmtId="0" fontId="18" fillId="4" borderId="0" xfId="1" applyFont="1" applyFill="1" applyBorder="1" applyAlignment="1" applyProtection="1">
      <alignment vertical="center"/>
      <protection locked="0"/>
    </xf>
    <xf numFmtId="0" fontId="18" fillId="0" borderId="0" xfId="1" applyFont="1" applyFill="1" applyBorder="1" applyAlignment="1" applyProtection="1">
      <alignment vertical="center"/>
      <protection locked="0"/>
    </xf>
    <xf numFmtId="0" fontId="18" fillId="0" borderId="0" xfId="1" applyFont="1" applyAlignment="1" applyProtection="1">
      <alignment vertical="center"/>
      <protection locked="0"/>
    </xf>
    <xf numFmtId="0" fontId="18" fillId="0" borderId="0" xfId="1" applyFont="1" applyAlignment="1">
      <alignment vertical="center"/>
    </xf>
    <xf numFmtId="0" fontId="102" fillId="19" borderId="0" xfId="0" applyFont="1" applyFill="1" applyBorder="1"/>
    <xf numFmtId="0" fontId="0" fillId="19" borderId="0" xfId="0" applyFill="1"/>
    <xf numFmtId="167" fontId="67" fillId="3" borderId="22" xfId="2" applyNumberFormat="1" applyFont="1" applyFill="1" applyBorder="1" applyAlignment="1">
      <alignment horizontal="center" vertical="center"/>
    </xf>
    <xf numFmtId="167" fontId="67" fillId="3" borderId="0" xfId="2" applyNumberFormat="1" applyFont="1" applyFill="1" applyBorder="1" applyAlignment="1">
      <alignment horizontal="center" vertical="center"/>
    </xf>
    <xf numFmtId="171" fontId="67" fillId="3" borderId="0" xfId="2" applyNumberFormat="1" applyFont="1" applyFill="1" applyBorder="1" applyAlignment="1">
      <alignment horizontal="center" vertical="center"/>
    </xf>
    <xf numFmtId="172" fontId="8" fillId="3" borderId="4" xfId="2" applyNumberFormat="1" applyFont="1" applyFill="1" applyBorder="1" applyAlignment="1">
      <alignment horizontal="left" vertical="center"/>
    </xf>
    <xf numFmtId="167" fontId="67" fillId="3" borderId="12" xfId="2" applyNumberFormat="1" applyFont="1" applyFill="1" applyBorder="1" applyAlignment="1">
      <alignment horizontal="center" vertical="center"/>
    </xf>
    <xf numFmtId="167" fontId="67" fillId="3" borderId="13" xfId="2" applyNumberFormat="1" applyFont="1" applyFill="1" applyBorder="1" applyAlignment="1">
      <alignment horizontal="center" vertical="center"/>
    </xf>
    <xf numFmtId="171" fontId="67" fillId="3" borderId="13" xfId="2" applyNumberFormat="1" applyFont="1" applyFill="1" applyBorder="1" applyAlignment="1">
      <alignment horizontal="center" vertical="center"/>
    </xf>
    <xf numFmtId="167" fontId="67" fillId="3" borderId="13" xfId="2" applyNumberFormat="1" applyFont="1" applyFill="1" applyBorder="1" applyAlignment="1">
      <alignment horizontal="right" vertical="center"/>
    </xf>
    <xf numFmtId="0" fontId="13" fillId="3" borderId="13" xfId="3" applyFont="1" applyFill="1" applyBorder="1" applyAlignment="1">
      <alignment horizontal="center" vertical="center"/>
    </xf>
    <xf numFmtId="173" fontId="65" fillId="3" borderId="16" xfId="2" applyNumberFormat="1" applyFont="1" applyFill="1" applyBorder="1" applyAlignment="1">
      <alignment horizontal="left" vertical="center"/>
    </xf>
    <xf numFmtId="0" fontId="120" fillId="14" borderId="4" xfId="3" applyFont="1" applyFill="1" applyBorder="1" applyAlignment="1">
      <alignment horizontal="center" vertical="center"/>
    </xf>
    <xf numFmtId="0" fontId="138" fillId="3" borderId="0" xfId="1" applyNumberFormat="1" applyFont="1" applyFill="1" applyBorder="1" applyAlignment="1" applyProtection="1">
      <alignment horizontal="center" vertical="center"/>
      <protection locked="0"/>
    </xf>
    <xf numFmtId="164" fontId="117" fillId="3" borderId="4" xfId="2" applyNumberFormat="1" applyFont="1" applyFill="1" applyBorder="1" applyAlignment="1">
      <alignment horizontal="center" vertical="center"/>
    </xf>
    <xf numFmtId="0" fontId="139" fillId="3" borderId="22" xfId="3" applyFont="1" applyFill="1" applyBorder="1" applyAlignment="1">
      <alignment horizontal="center" vertical="center"/>
    </xf>
    <xf numFmtId="0" fontId="139" fillId="3" borderId="0" xfId="3" applyFont="1" applyFill="1" applyBorder="1" applyAlignment="1">
      <alignment horizontal="center" vertical="center"/>
    </xf>
    <xf numFmtId="0" fontId="139" fillId="3" borderId="4" xfId="3" applyFont="1" applyFill="1" applyBorder="1" applyAlignment="1">
      <alignment horizontal="center" vertical="center"/>
    </xf>
    <xf numFmtId="167" fontId="67" fillId="3" borderId="0" xfId="2" applyNumberFormat="1" applyFont="1" applyFill="1" applyBorder="1" applyAlignment="1">
      <alignment horizontal="right" vertical="center"/>
    </xf>
    <xf numFmtId="173" fontId="65" fillId="3" borderId="4" xfId="2" applyNumberFormat="1" applyFont="1" applyFill="1" applyBorder="1" applyAlignment="1">
      <alignment horizontal="left" vertical="center"/>
    </xf>
    <xf numFmtId="0" fontId="0" fillId="2" borderId="7" xfId="0" applyFill="1" applyBorder="1"/>
    <xf numFmtId="167" fontId="67" fillId="2" borderId="8" xfId="2" applyNumberFormat="1" applyFont="1" applyFill="1" applyBorder="1" applyAlignment="1">
      <alignment horizontal="right" vertical="center"/>
    </xf>
    <xf numFmtId="0" fontId="139" fillId="2" borderId="8" xfId="3" applyFont="1" applyFill="1" applyBorder="1" applyAlignment="1">
      <alignment horizontal="center" vertical="center"/>
    </xf>
    <xf numFmtId="173" fontId="65" fillId="2" borderId="15" xfId="2" applyNumberFormat="1" applyFont="1" applyFill="1" applyBorder="1" applyAlignment="1">
      <alignment horizontal="left" vertical="center"/>
    </xf>
    <xf numFmtId="0" fontId="130" fillId="2" borderId="22" xfId="3" applyFont="1" applyFill="1" applyBorder="1" applyAlignment="1">
      <alignment horizontal="center" vertical="center"/>
    </xf>
    <xf numFmtId="2" fontId="65" fillId="7" borderId="0" xfId="3" applyNumberFormat="1" applyFont="1" applyFill="1" applyBorder="1" applyAlignment="1" applyProtection="1">
      <alignment vertical="center"/>
      <protection locked="0"/>
    </xf>
    <xf numFmtId="0" fontId="130" fillId="2" borderId="0" xfId="3" applyFont="1" applyFill="1" applyBorder="1" applyAlignment="1">
      <alignment horizontal="center" vertical="center"/>
    </xf>
    <xf numFmtId="0" fontId="65" fillId="2" borderId="0" xfId="1" applyFont="1" applyFill="1" applyBorder="1" applyAlignment="1">
      <alignment vertical="center"/>
    </xf>
    <xf numFmtId="0" fontId="3" fillId="2" borderId="0" xfId="2" applyFill="1" applyBorder="1"/>
    <xf numFmtId="173" fontId="7" fillId="2" borderId="4" xfId="2" applyNumberFormat="1" applyFont="1" applyFill="1" applyBorder="1" applyAlignment="1">
      <alignment horizontal="left" vertical="center"/>
    </xf>
    <xf numFmtId="167" fontId="67" fillId="2" borderId="0" xfId="2" applyNumberFormat="1" applyFont="1" applyFill="1" applyBorder="1" applyAlignment="1">
      <alignment horizontal="right" vertical="center"/>
    </xf>
    <xf numFmtId="0" fontId="140" fillId="2" borderId="6" xfId="3" applyFont="1" applyFill="1" applyBorder="1" applyAlignment="1">
      <alignment horizontal="right" vertical="center" wrapText="1"/>
    </xf>
    <xf numFmtId="164" fontId="140" fillId="2" borderId="0" xfId="3" applyNumberFormat="1" applyFont="1" applyFill="1" applyBorder="1" applyAlignment="1">
      <alignment horizontal="center" vertical="center" wrapText="1"/>
    </xf>
    <xf numFmtId="0" fontId="48" fillId="2" borderId="0" xfId="3" applyFont="1" applyFill="1" applyBorder="1" applyAlignment="1">
      <alignment horizontal="right" vertical="center"/>
    </xf>
    <xf numFmtId="164" fontId="7" fillId="2" borderId="0" xfId="2" applyNumberFormat="1" applyFont="1" applyFill="1" applyBorder="1" applyAlignment="1">
      <alignment vertical="center"/>
    </xf>
    <xf numFmtId="0" fontId="48" fillId="2" borderId="0" xfId="3" applyFont="1" applyFill="1" applyBorder="1" applyAlignment="1">
      <alignment horizontal="center" vertical="center" wrapText="1"/>
    </xf>
    <xf numFmtId="0" fontId="48" fillId="2" borderId="0" xfId="3" applyFont="1" applyFill="1" applyBorder="1" applyAlignment="1">
      <alignment horizontal="right" vertical="center" wrapText="1"/>
    </xf>
    <xf numFmtId="0" fontId="141" fillId="2" borderId="0" xfId="0" applyFont="1" applyFill="1" applyAlignment="1">
      <alignment vertical="center"/>
    </xf>
    <xf numFmtId="0" fontId="142" fillId="2" borderId="0" xfId="0" applyFont="1" applyFill="1" applyAlignment="1">
      <alignment vertical="center"/>
    </xf>
    <xf numFmtId="0" fontId="141" fillId="2" borderId="0" xfId="0" applyFont="1" applyFill="1" applyAlignment="1">
      <alignment horizontal="left" vertical="center"/>
    </xf>
    <xf numFmtId="0" fontId="80" fillId="2" borderId="0" xfId="8" applyFill="1" applyAlignment="1">
      <alignment vertical="center"/>
    </xf>
    <xf numFmtId="0" fontId="51" fillId="2" borderId="8" xfId="3" applyFont="1" applyFill="1" applyBorder="1" applyAlignment="1">
      <alignment vertical="center"/>
    </xf>
    <xf numFmtId="0" fontId="131" fillId="0" borderId="8" xfId="2" applyFont="1" applyBorder="1"/>
    <xf numFmtId="0" fontId="51" fillId="2" borderId="8" xfId="3" applyFont="1" applyFill="1" applyBorder="1" applyAlignment="1">
      <alignment horizontal="right" vertical="center"/>
    </xf>
    <xf numFmtId="0" fontId="51" fillId="2" borderId="8" xfId="3" applyFont="1" applyFill="1" applyBorder="1" applyAlignment="1">
      <alignment horizontal="left" vertical="center"/>
    </xf>
    <xf numFmtId="0" fontId="51" fillId="2" borderId="15" xfId="3" applyFont="1" applyFill="1" applyBorder="1" applyAlignment="1">
      <alignment vertical="center"/>
    </xf>
    <xf numFmtId="0" fontId="146" fillId="5" borderId="0" xfId="3" applyFont="1" applyFill="1" applyBorder="1" applyAlignment="1">
      <alignment horizontal="right" vertical="center"/>
    </xf>
    <xf numFmtId="0" fontId="12" fillId="2" borderId="0" xfId="3" applyFont="1" applyFill="1" applyBorder="1" applyAlignment="1">
      <alignment vertical="center"/>
    </xf>
    <xf numFmtId="0" fontId="12" fillId="3" borderId="0" xfId="3" applyFont="1" applyFill="1" applyBorder="1" applyAlignment="1">
      <alignment vertical="center"/>
    </xf>
    <xf numFmtId="0" fontId="8" fillId="2" borderId="0" xfId="2" applyFont="1" applyFill="1" applyBorder="1" applyAlignment="1">
      <alignment vertical="center" wrapText="1"/>
    </xf>
    <xf numFmtId="164" fontId="99" fillId="2" borderId="27" xfId="1" applyNumberFormat="1" applyFont="1" applyFill="1" applyBorder="1" applyAlignment="1">
      <alignment horizontal="left" vertical="center"/>
    </xf>
    <xf numFmtId="164" fontId="99" fillId="2" borderId="39" xfId="1" applyNumberFormat="1" applyFont="1" applyFill="1" applyBorder="1" applyAlignment="1">
      <alignment horizontal="left" vertical="center"/>
    </xf>
    <xf numFmtId="167" fontId="67" fillId="3" borderId="4" xfId="2" applyNumberFormat="1" applyFont="1" applyFill="1" applyBorder="1" applyAlignment="1">
      <alignment horizontal="center" vertical="center"/>
    </xf>
    <xf numFmtId="173" fontId="52" fillId="3" borderId="16" xfId="2" applyNumberFormat="1" applyFont="1" applyFill="1" applyBorder="1" applyAlignment="1">
      <alignment horizontal="left" vertical="center"/>
    </xf>
    <xf numFmtId="0" fontId="154" fillId="14" borderId="4" xfId="3" applyFont="1" applyFill="1" applyBorder="1" applyAlignment="1">
      <alignment horizontal="center" vertical="center"/>
    </xf>
    <xf numFmtId="173" fontId="7" fillId="3" borderId="4" xfId="2" applyNumberFormat="1" applyFont="1" applyFill="1" applyBorder="1" applyAlignment="1">
      <alignment horizontal="left" vertical="center"/>
    </xf>
    <xf numFmtId="0" fontId="130" fillId="2" borderId="7" xfId="3" applyFont="1" applyFill="1" applyBorder="1" applyAlignment="1">
      <alignment horizontal="center" vertical="center"/>
    </xf>
    <xf numFmtId="2" fontId="65" fillId="7" borderId="8" xfId="3" applyNumberFormat="1" applyFont="1" applyFill="1" applyBorder="1" applyAlignment="1" applyProtection="1">
      <alignment vertical="center"/>
      <protection locked="0"/>
    </xf>
    <xf numFmtId="0" fontId="130" fillId="2" borderId="8" xfId="3" applyFont="1" applyFill="1" applyBorder="1" applyAlignment="1">
      <alignment horizontal="center" vertical="center"/>
    </xf>
    <xf numFmtId="173" fontId="7" fillId="2" borderId="15" xfId="2" applyNumberFormat="1" applyFont="1" applyFill="1" applyBorder="1" applyAlignment="1">
      <alignment horizontal="left" vertical="center"/>
    </xf>
    <xf numFmtId="171" fontId="67" fillId="2" borderId="0" xfId="2" applyNumberFormat="1" applyFont="1" applyFill="1" applyBorder="1" applyAlignment="1">
      <alignment horizontal="center" vertical="center"/>
    </xf>
    <xf numFmtId="174" fontId="39" fillId="2" borderId="0" xfId="2" applyNumberFormat="1" applyFont="1" applyFill="1" applyBorder="1" applyAlignment="1">
      <alignment horizontal="center" vertical="center"/>
    </xf>
    <xf numFmtId="171" fontId="159" fillId="2" borderId="0" xfId="2" applyNumberFormat="1" applyFont="1" applyFill="1" applyBorder="1" applyAlignment="1">
      <alignment horizontal="center" vertical="center"/>
    </xf>
    <xf numFmtId="173" fontId="65" fillId="2" borderId="0" xfId="2" applyNumberFormat="1" applyFont="1" applyFill="1" applyBorder="1" applyAlignment="1">
      <alignment horizontal="center" vertical="center"/>
    </xf>
    <xf numFmtId="174" fontId="115" fillId="2" borderId="0" xfId="2" applyNumberFormat="1" applyFont="1" applyFill="1" applyBorder="1" applyAlignment="1">
      <alignment horizontal="center" vertical="center"/>
    </xf>
    <xf numFmtId="0" fontId="0" fillId="14" borderId="0" xfId="0" applyFill="1"/>
    <xf numFmtId="0" fontId="17" fillId="14" borderId="0" xfId="0" applyFont="1" applyFill="1"/>
    <xf numFmtId="0" fontId="0" fillId="14" borderId="0" xfId="0" applyFill="1" applyBorder="1"/>
    <xf numFmtId="0" fontId="137" fillId="14" borderId="0" xfId="0" applyFont="1" applyFill="1"/>
    <xf numFmtId="0" fontId="122" fillId="14" borderId="0" xfId="3" applyFont="1" applyFill="1" applyBorder="1" applyAlignment="1">
      <alignment vertical="center"/>
    </xf>
    <xf numFmtId="0" fontId="168" fillId="14" borderId="0" xfId="3" applyFont="1" applyFill="1" applyBorder="1" applyAlignment="1">
      <alignment vertical="center"/>
    </xf>
    <xf numFmtId="0" fontId="122" fillId="14" borderId="0" xfId="1" applyFont="1" applyFill="1" applyBorder="1" applyAlignment="1">
      <alignment horizontal="left" vertical="center"/>
    </xf>
    <xf numFmtId="0" fontId="6" fillId="15" borderId="14" xfId="3" applyFont="1" applyFill="1" applyBorder="1" applyAlignment="1">
      <alignment horizontal="center" vertical="center"/>
    </xf>
    <xf numFmtId="0" fontId="3" fillId="2" borderId="0" xfId="3" applyFill="1"/>
    <xf numFmtId="0" fontId="18" fillId="2" borderId="0" xfId="1" applyFont="1" applyFill="1" applyAlignment="1" applyProtection="1">
      <alignment vertical="center"/>
      <protection locked="0"/>
    </xf>
    <xf numFmtId="2" fontId="4" fillId="3" borderId="65" xfId="1" applyNumberFormat="1" applyFont="1" applyFill="1" applyBorder="1" applyAlignment="1" applyProtection="1">
      <alignment horizontal="center" vertical="center"/>
      <protection locked="0"/>
    </xf>
    <xf numFmtId="2" fontId="4" fillId="3" borderId="66" xfId="1" applyNumberFormat="1" applyFont="1" applyFill="1" applyBorder="1" applyAlignment="1" applyProtection="1">
      <alignment horizontal="center" vertical="center"/>
      <protection locked="0"/>
    </xf>
    <xf numFmtId="2" fontId="64" fillId="3" borderId="67" xfId="1" applyNumberFormat="1" applyFont="1" applyFill="1" applyBorder="1" applyAlignment="1" applyProtection="1">
      <alignment horizontal="center" vertical="center"/>
      <protection locked="0"/>
    </xf>
    <xf numFmtId="2" fontId="4" fillId="3" borderId="0" xfId="1" applyNumberFormat="1" applyFont="1" applyFill="1" applyBorder="1" applyAlignment="1" applyProtection="1">
      <alignment horizontal="center" vertical="center"/>
      <protection locked="0"/>
    </xf>
    <xf numFmtId="0" fontId="3" fillId="3" borderId="0" xfId="2" applyFill="1" applyBorder="1"/>
    <xf numFmtId="0" fontId="181" fillId="2" borderId="0" xfId="2" applyFont="1" applyFill="1" applyBorder="1" applyAlignment="1">
      <alignment vertical="center"/>
    </xf>
    <xf numFmtId="0" fontId="181" fillId="2" borderId="28" xfId="2" applyFont="1" applyFill="1" applyBorder="1" applyAlignment="1">
      <alignment vertical="center"/>
    </xf>
    <xf numFmtId="0" fontId="44" fillId="6" borderId="17" xfId="2" applyFont="1" applyFill="1" applyBorder="1" applyAlignment="1">
      <alignment horizontal="center" vertical="center"/>
    </xf>
    <xf numFmtId="175" fontId="65" fillId="17" borderId="0" xfId="2" applyNumberFormat="1" applyFont="1" applyFill="1" applyBorder="1" applyAlignment="1">
      <alignment horizontal="center" vertical="center"/>
    </xf>
    <xf numFmtId="175" fontId="65" fillId="3" borderId="0" xfId="2" applyNumberFormat="1" applyFont="1" applyFill="1" applyBorder="1" applyAlignment="1">
      <alignment horizontal="center" vertical="center"/>
    </xf>
    <xf numFmtId="173" fontId="65" fillId="17" borderId="0" xfId="2" applyNumberFormat="1" applyFont="1" applyFill="1" applyBorder="1" applyAlignment="1">
      <alignment vertical="center"/>
    </xf>
    <xf numFmtId="173" fontId="65" fillId="3" borderId="4" xfId="2" applyNumberFormat="1" applyFont="1" applyFill="1" applyBorder="1" applyAlignment="1">
      <alignment vertical="center"/>
    </xf>
    <xf numFmtId="0" fontId="3" fillId="2" borderId="22" xfId="2" applyFill="1" applyBorder="1"/>
    <xf numFmtId="0" fontId="3" fillId="0" borderId="0" xfId="2" applyBorder="1"/>
    <xf numFmtId="173" fontId="65" fillId="2" borderId="4" xfId="2" applyNumberFormat="1" applyFont="1" applyFill="1" applyBorder="1" applyAlignment="1">
      <alignment vertical="center"/>
    </xf>
    <xf numFmtId="166" fontId="160" fillId="17" borderId="0" xfId="2" applyNumberFormat="1" applyFont="1" applyFill="1" applyBorder="1" applyAlignment="1">
      <alignment horizontal="center" vertical="center"/>
    </xf>
    <xf numFmtId="0" fontId="184" fillId="2" borderId="22" xfId="2" applyFont="1" applyFill="1" applyBorder="1" applyAlignment="1">
      <alignment vertical="center"/>
    </xf>
    <xf numFmtId="0" fontId="184" fillId="2" borderId="0" xfId="2" applyFont="1" applyFill="1" applyBorder="1" applyAlignment="1">
      <alignment vertical="center"/>
    </xf>
    <xf numFmtId="0" fontId="3" fillId="2" borderId="10" xfId="2" applyFill="1" applyBorder="1"/>
    <xf numFmtId="0" fontId="170" fillId="2" borderId="17" xfId="1" applyFont="1" applyFill="1" applyBorder="1" applyAlignment="1">
      <alignment horizontal="center" vertical="center" wrapText="1"/>
    </xf>
    <xf numFmtId="2" fontId="43" fillId="7" borderId="0" xfId="3" applyNumberFormat="1" applyFont="1" applyFill="1" applyBorder="1" applyAlignment="1" applyProtection="1">
      <alignment vertical="center" wrapText="1"/>
      <protection locked="0"/>
    </xf>
    <xf numFmtId="0" fontId="117" fillId="2" borderId="28" xfId="1" applyNumberFormat="1" applyFont="1" applyFill="1" applyBorder="1" applyAlignment="1">
      <alignment vertical="center" wrapText="1"/>
    </xf>
    <xf numFmtId="0" fontId="51" fillId="8" borderId="30" xfId="2" applyFont="1" applyFill="1" applyBorder="1" applyAlignment="1">
      <alignment horizontal="center" vertical="center"/>
    </xf>
    <xf numFmtId="169" fontId="51" fillId="8" borderId="25" xfId="2" applyNumberFormat="1" applyFont="1" applyFill="1" applyBorder="1" applyAlignment="1">
      <alignment horizontal="center" vertical="center"/>
    </xf>
    <xf numFmtId="167" fontId="56" fillId="17" borderId="25" xfId="2" applyNumberFormat="1" applyFont="1" applyFill="1" applyBorder="1" applyAlignment="1">
      <alignment horizontal="center" vertical="center"/>
    </xf>
    <xf numFmtId="166" fontId="65" fillId="3" borderId="25" xfId="2" applyNumberFormat="1" applyFont="1" applyFill="1" applyBorder="1" applyAlignment="1">
      <alignment horizontal="center" vertical="center"/>
    </xf>
    <xf numFmtId="167" fontId="56" fillId="17" borderId="42" xfId="2" applyNumberFormat="1" applyFont="1" applyFill="1" applyBorder="1" applyAlignment="1">
      <alignment horizontal="center" vertical="center"/>
    </xf>
    <xf numFmtId="0" fontId="32" fillId="2" borderId="17" xfId="2" applyFont="1" applyFill="1" applyBorder="1"/>
    <xf numFmtId="0" fontId="52" fillId="2" borderId="0" xfId="2" applyFont="1" applyFill="1" applyBorder="1" applyAlignment="1">
      <alignment vertical="top"/>
    </xf>
    <xf numFmtId="0" fontId="30" fillId="2" borderId="28" xfId="2" applyFont="1" applyFill="1" applyBorder="1" applyAlignment="1">
      <alignment horizontal="right" vertical="center"/>
    </xf>
    <xf numFmtId="0" fontId="187" fillId="6" borderId="17" xfId="2" applyFont="1" applyFill="1" applyBorder="1" applyAlignment="1">
      <alignment horizontal="left" vertical="center"/>
    </xf>
    <xf numFmtId="0" fontId="3" fillId="6" borderId="0" xfId="2" applyFill="1" applyBorder="1"/>
    <xf numFmtId="0" fontId="176" fillId="0" borderId="0" xfId="2" applyFont="1" applyBorder="1" applyAlignment="1">
      <alignment horizontal="center" vertical="center"/>
    </xf>
    <xf numFmtId="0" fontId="176" fillId="0" borderId="28" xfId="2" applyFont="1" applyBorder="1" applyAlignment="1">
      <alignment horizontal="center" vertical="center"/>
    </xf>
    <xf numFmtId="0" fontId="148" fillId="2" borderId="58" xfId="1" applyFont="1" applyFill="1" applyBorder="1" applyAlignment="1">
      <alignment horizontal="center" vertical="center" wrapText="1"/>
    </xf>
    <xf numFmtId="0" fontId="95" fillId="2" borderId="59" xfId="1" applyFont="1" applyFill="1" applyBorder="1" applyAlignment="1">
      <alignment horizontal="center" vertical="center"/>
    </xf>
    <xf numFmtId="0" fontId="113" fillId="2" borderId="59" xfId="1" applyFont="1" applyFill="1" applyBorder="1" applyAlignment="1">
      <alignment horizontal="center" vertical="center"/>
    </xf>
    <xf numFmtId="2" fontId="117" fillId="7" borderId="60" xfId="3" applyNumberFormat="1" applyFont="1" applyFill="1" applyBorder="1" applyAlignment="1" applyProtection="1">
      <alignment horizontal="center" vertical="center" wrapText="1"/>
      <protection locked="0"/>
    </xf>
    <xf numFmtId="169" fontId="51" fillId="8" borderId="19" xfId="1" applyNumberFormat="1" applyFont="1" applyFill="1" applyBorder="1" applyAlignment="1">
      <alignment horizontal="center" vertical="center"/>
    </xf>
    <xf numFmtId="169" fontId="52" fillId="2" borderId="0" xfId="1" applyNumberFormat="1" applyFont="1" applyFill="1" applyBorder="1" applyAlignment="1">
      <alignment horizontal="center" vertical="center"/>
    </xf>
    <xf numFmtId="1" fontId="30" fillId="5" borderId="0" xfId="2" applyNumberFormat="1" applyFont="1" applyFill="1" applyBorder="1" applyAlignment="1">
      <alignment horizontal="center" vertical="center"/>
    </xf>
    <xf numFmtId="175" fontId="65" fillId="2" borderId="61" xfId="2" applyNumberFormat="1" applyFont="1" applyFill="1" applyBorder="1" applyAlignment="1">
      <alignment vertical="center"/>
    </xf>
    <xf numFmtId="173" fontId="68" fillId="2" borderId="51" xfId="2" applyNumberFormat="1" applyFont="1" applyFill="1" applyBorder="1" applyAlignment="1">
      <alignment horizontal="center" vertical="center"/>
    </xf>
    <xf numFmtId="173" fontId="160" fillId="2" borderId="51" xfId="2" applyNumberFormat="1" applyFont="1" applyFill="1" applyBorder="1" applyAlignment="1">
      <alignment horizontal="center" vertical="center"/>
    </xf>
    <xf numFmtId="175" fontId="160" fillId="2" borderId="62" xfId="2" applyNumberFormat="1" applyFont="1" applyFill="1" applyBorder="1" applyAlignment="1">
      <alignment vertical="center"/>
    </xf>
    <xf numFmtId="169" fontId="173" fillId="8" borderId="19" xfId="1" applyNumberFormat="1" applyFont="1" applyFill="1" applyBorder="1" applyAlignment="1">
      <alignment horizontal="center"/>
    </xf>
    <xf numFmtId="169" fontId="173" fillId="8" borderId="0" xfId="1" applyNumberFormat="1" applyFont="1" applyFill="1" applyBorder="1" applyAlignment="1">
      <alignment horizontal="center"/>
    </xf>
    <xf numFmtId="0" fontId="44" fillId="2" borderId="17" xfId="2" applyFont="1" applyFill="1" applyBorder="1" applyAlignment="1">
      <alignment horizontal="center" vertical="center"/>
    </xf>
    <xf numFmtId="169" fontId="51" fillId="2" borderId="19" xfId="1" applyNumberFormat="1" applyFont="1" applyFill="1" applyBorder="1" applyAlignment="1">
      <alignment horizontal="center" vertical="center"/>
    </xf>
    <xf numFmtId="169" fontId="51" fillId="2" borderId="0" xfId="1" applyNumberFormat="1" applyFont="1" applyFill="1" applyBorder="1" applyAlignment="1">
      <alignment horizontal="center" vertical="center"/>
    </xf>
    <xf numFmtId="1" fontId="30" fillId="2" borderId="0" xfId="2" applyNumberFormat="1" applyFont="1" applyFill="1" applyBorder="1" applyAlignment="1">
      <alignment horizontal="center" vertical="center"/>
    </xf>
    <xf numFmtId="0" fontId="44" fillId="2" borderId="68" xfId="2" applyFont="1" applyFill="1" applyBorder="1" applyAlignment="1">
      <alignment horizontal="left" vertical="center"/>
    </xf>
    <xf numFmtId="169" fontId="51" fillId="2" borderId="8" xfId="1" applyNumberFormat="1" applyFont="1" applyFill="1" applyBorder="1" applyAlignment="1">
      <alignment horizontal="left" vertical="center"/>
    </xf>
    <xf numFmtId="169" fontId="51" fillId="2" borderId="8" xfId="1" applyNumberFormat="1" applyFont="1" applyFill="1" applyBorder="1" applyAlignment="1">
      <alignment horizontal="center" vertical="center"/>
    </xf>
    <xf numFmtId="169" fontId="52" fillId="2" borderId="8" xfId="1" applyNumberFormat="1" applyFont="1" applyFill="1" applyBorder="1" applyAlignment="1">
      <alignment horizontal="center" vertical="center"/>
    </xf>
    <xf numFmtId="1" fontId="30" fillId="2" borderId="8" xfId="2" applyNumberFormat="1" applyFont="1" applyFill="1" applyBorder="1" applyAlignment="1">
      <alignment horizontal="center" vertical="center"/>
    </xf>
    <xf numFmtId="167" fontId="56" fillId="2" borderId="8" xfId="2" applyNumberFormat="1" applyFont="1" applyFill="1" applyBorder="1" applyAlignment="1">
      <alignment horizontal="center" vertical="center"/>
    </xf>
    <xf numFmtId="175" fontId="65" fillId="2" borderId="8" xfId="2" applyNumberFormat="1" applyFont="1" applyFill="1" applyBorder="1" applyAlignment="1">
      <alignment vertical="center"/>
    </xf>
    <xf numFmtId="173" fontId="68" fillId="2" borderId="8" xfId="2" applyNumberFormat="1" applyFont="1" applyFill="1" applyBorder="1" applyAlignment="1">
      <alignment horizontal="center" vertical="center"/>
    </xf>
    <xf numFmtId="173" fontId="160" fillId="2" borderId="8" xfId="2" applyNumberFormat="1" applyFont="1" applyFill="1" applyBorder="1" applyAlignment="1">
      <alignment horizontal="center" vertical="center"/>
    </xf>
    <xf numFmtId="175" fontId="160" fillId="2" borderId="69" xfId="2" applyNumberFormat="1" applyFont="1" applyFill="1" applyBorder="1" applyAlignment="1">
      <alignment vertical="center"/>
    </xf>
    <xf numFmtId="0" fontId="188" fillId="2" borderId="17" xfId="2" applyFont="1" applyFill="1" applyBorder="1"/>
    <xf numFmtId="169" fontId="51" fillId="2" borderId="0" xfId="1" applyNumberFormat="1" applyFont="1" applyFill="1" applyBorder="1" applyAlignment="1">
      <alignment horizontal="left" vertical="center"/>
    </xf>
    <xf numFmtId="0" fontId="188" fillId="2" borderId="0" xfId="2" applyFont="1" applyFill="1" applyBorder="1"/>
    <xf numFmtId="173" fontId="68" fillId="2" borderId="0" xfId="2" applyNumberFormat="1" applyFont="1" applyFill="1" applyBorder="1" applyAlignment="1">
      <alignment horizontal="center" vertical="center"/>
    </xf>
    <xf numFmtId="173" fontId="160" fillId="2" borderId="0" xfId="2" applyNumberFormat="1" applyFont="1" applyFill="1" applyBorder="1" applyAlignment="1">
      <alignment horizontal="center" vertical="center"/>
    </xf>
    <xf numFmtId="175" fontId="160" fillId="2" borderId="28" xfId="2" applyNumberFormat="1" applyFont="1" applyFill="1" applyBorder="1" applyAlignment="1">
      <alignment vertical="center"/>
    </xf>
    <xf numFmtId="0" fontId="0" fillId="2" borderId="17" xfId="0" applyFill="1" applyBorder="1"/>
    <xf numFmtId="175" fontId="65" fillId="2" borderId="0" xfId="2" applyNumberFormat="1" applyFont="1" applyFill="1" applyBorder="1" applyAlignment="1">
      <alignment vertical="center"/>
    </xf>
    <xf numFmtId="0" fontId="44" fillId="2" borderId="70" xfId="2" applyFont="1" applyFill="1" applyBorder="1" applyAlignment="1">
      <alignment horizontal="left" vertical="center"/>
    </xf>
    <xf numFmtId="169" fontId="51" fillId="2" borderId="20" xfId="1" applyNumberFormat="1" applyFont="1" applyFill="1" applyBorder="1" applyAlignment="1">
      <alignment horizontal="left" vertical="center"/>
    </xf>
    <xf numFmtId="169" fontId="51" fillId="2" borderId="20" xfId="1" applyNumberFormat="1" applyFont="1" applyFill="1" applyBorder="1" applyAlignment="1">
      <alignment horizontal="center" vertical="center"/>
    </xf>
    <xf numFmtId="169" fontId="52" fillId="2" borderId="20" xfId="1" applyNumberFormat="1" applyFont="1" applyFill="1" applyBorder="1" applyAlignment="1">
      <alignment horizontal="center" vertical="center"/>
    </xf>
    <xf numFmtId="1" fontId="30" fillId="2" borderId="20" xfId="2" applyNumberFormat="1" applyFont="1" applyFill="1" applyBorder="1" applyAlignment="1">
      <alignment horizontal="center" vertical="center"/>
    </xf>
    <xf numFmtId="167" fontId="56" fillId="2" borderId="20" xfId="2" applyNumberFormat="1" applyFont="1" applyFill="1" applyBorder="1" applyAlignment="1">
      <alignment horizontal="center" vertical="center"/>
    </xf>
    <xf numFmtId="175" fontId="65" fillId="2" borderId="20" xfId="2" applyNumberFormat="1" applyFont="1" applyFill="1" applyBorder="1" applyAlignment="1">
      <alignment vertical="center"/>
    </xf>
    <xf numFmtId="173" fontId="68" fillId="2" borderId="20" xfId="2" applyNumberFormat="1" applyFont="1" applyFill="1" applyBorder="1" applyAlignment="1">
      <alignment horizontal="center" vertical="center"/>
    </xf>
    <xf numFmtId="173" fontId="160" fillId="2" borderId="20" xfId="2" applyNumberFormat="1" applyFont="1" applyFill="1" applyBorder="1" applyAlignment="1">
      <alignment horizontal="center" vertical="center"/>
    </xf>
    <xf numFmtId="175" fontId="160" fillId="2" borderId="63" xfId="2" applyNumberFormat="1" applyFont="1" applyFill="1" applyBorder="1" applyAlignment="1">
      <alignment vertical="center"/>
    </xf>
    <xf numFmtId="0" fontId="44" fillId="2" borderId="71" xfId="2" applyFont="1" applyFill="1" applyBorder="1" applyAlignment="1">
      <alignment horizontal="center" vertical="center"/>
    </xf>
    <xf numFmtId="169" fontId="26" fillId="2" borderId="49" xfId="1" applyNumberFormat="1" applyFont="1" applyFill="1" applyBorder="1" applyAlignment="1">
      <alignment vertical="center"/>
    </xf>
    <xf numFmtId="169" fontId="26" fillId="2" borderId="6" xfId="1" applyNumberFormat="1" applyFont="1" applyFill="1" applyBorder="1" applyAlignment="1">
      <alignment vertical="center"/>
    </xf>
    <xf numFmtId="169" fontId="52" fillId="2" borderId="6" xfId="1" applyNumberFormat="1" applyFont="1" applyFill="1" applyBorder="1" applyAlignment="1">
      <alignment horizontal="center" vertical="center"/>
    </xf>
    <xf numFmtId="0" fontId="42" fillId="2" borderId="6" xfId="2" applyFont="1" applyFill="1" applyBorder="1" applyAlignment="1">
      <alignment horizontal="right" vertical="center"/>
    </xf>
    <xf numFmtId="167" fontId="56" fillId="2" borderId="6" xfId="2" applyNumberFormat="1" applyFont="1" applyFill="1" applyBorder="1" applyAlignment="1">
      <alignment horizontal="center" vertical="center"/>
    </xf>
    <xf numFmtId="167" fontId="58" fillId="2" borderId="72" xfId="2" applyNumberFormat="1" applyFont="1" applyFill="1" applyBorder="1" applyAlignment="1">
      <alignment horizontal="center" vertical="center"/>
    </xf>
    <xf numFmtId="173" fontId="68" fillId="2" borderId="48" xfId="2" applyNumberFormat="1" applyFont="1" applyFill="1" applyBorder="1" applyAlignment="1">
      <alignment horizontal="center" vertical="center"/>
    </xf>
    <xf numFmtId="173" fontId="160" fillId="2" borderId="48" xfId="2" applyNumberFormat="1" applyFont="1" applyFill="1" applyBorder="1" applyAlignment="1">
      <alignment horizontal="center" vertical="center"/>
    </xf>
    <xf numFmtId="167" fontId="58" fillId="2" borderId="73" xfId="2" applyNumberFormat="1" applyFont="1" applyFill="1" applyBorder="1" applyAlignment="1">
      <alignment horizontal="center" vertical="center"/>
    </xf>
    <xf numFmtId="0" fontId="184" fillId="2" borderId="14" xfId="2" applyFont="1" applyFill="1" applyBorder="1" applyAlignment="1">
      <alignment vertical="center"/>
    </xf>
    <xf numFmtId="0" fontId="0" fillId="2" borderId="38" xfId="0" applyFill="1" applyBorder="1" applyAlignment="1">
      <alignment vertical="center"/>
    </xf>
    <xf numFmtId="0" fontId="184" fillId="2" borderId="38" xfId="2" applyFont="1" applyFill="1" applyBorder="1" applyAlignment="1">
      <alignment vertical="center"/>
    </xf>
    <xf numFmtId="0" fontId="0" fillId="2" borderId="27" xfId="0" applyFill="1" applyBorder="1" applyAlignment="1">
      <alignment vertical="center"/>
    </xf>
    <xf numFmtId="0" fontId="184" fillId="2" borderId="30" xfId="2" applyFont="1" applyFill="1" applyBorder="1" applyAlignment="1">
      <alignment vertical="center"/>
    </xf>
    <xf numFmtId="0" fontId="0" fillId="2" borderId="25" xfId="0" applyFill="1" applyBorder="1" applyAlignment="1">
      <alignment vertical="center"/>
    </xf>
    <xf numFmtId="0" fontId="17" fillId="2" borderId="25" xfId="0" applyFont="1" applyFill="1" applyBorder="1" applyAlignment="1">
      <alignment horizontal="right" vertical="center"/>
    </xf>
    <xf numFmtId="0" fontId="3" fillId="2" borderId="64" xfId="2" applyFill="1" applyBorder="1"/>
    <xf numFmtId="0" fontId="3" fillId="2" borderId="31" xfId="2" applyFill="1" applyBorder="1"/>
    <xf numFmtId="0" fontId="7" fillId="2" borderId="31" xfId="3" applyFont="1" applyFill="1" applyBorder="1" applyAlignment="1">
      <alignment horizontal="center" vertical="center"/>
    </xf>
    <xf numFmtId="0" fontId="174" fillId="2" borderId="31" xfId="3" applyFont="1" applyFill="1" applyBorder="1" applyAlignment="1">
      <alignment horizontal="center" vertical="center"/>
    </xf>
    <xf numFmtId="0" fontId="3" fillId="2" borderId="29" xfId="2" applyFill="1" applyBorder="1"/>
    <xf numFmtId="0" fontId="0" fillId="25" borderId="0" xfId="0" applyFill="1"/>
    <xf numFmtId="0" fontId="162" fillId="25" borderId="0" xfId="0" applyFont="1" applyFill="1"/>
    <xf numFmtId="0" fontId="103" fillId="25" borderId="0" xfId="0" applyFont="1" applyFill="1" applyAlignment="1">
      <alignment horizontal="center" vertical="center"/>
    </xf>
    <xf numFmtId="0" fontId="103" fillId="25" borderId="0" xfId="0" applyFont="1" applyFill="1" applyAlignment="1">
      <alignment vertical="center"/>
    </xf>
    <xf numFmtId="0" fontId="0" fillId="25" borderId="0" xfId="0" applyFill="1" applyAlignment="1">
      <alignment vertical="center"/>
    </xf>
    <xf numFmtId="0" fontId="75" fillId="25" borderId="0" xfId="8" applyFont="1" applyFill="1" applyAlignment="1">
      <alignment vertical="center"/>
    </xf>
    <xf numFmtId="0" fontId="191" fillId="25" borderId="0" xfId="2" applyFont="1" applyFill="1" applyAlignment="1">
      <alignment horizontal="right" vertical="center"/>
    </xf>
    <xf numFmtId="1" fontId="191" fillId="25" borderId="0" xfId="2" applyNumberFormat="1" applyFont="1" applyFill="1" applyAlignment="1">
      <alignment horizontal="center" vertical="center"/>
    </xf>
    <xf numFmtId="0" fontId="191" fillId="25" borderId="0" xfId="2" applyFont="1" applyFill="1" applyAlignment="1">
      <alignment vertical="center"/>
    </xf>
    <xf numFmtId="0" fontId="192" fillId="25" borderId="0" xfId="2" applyFont="1" applyFill="1" applyAlignment="1">
      <alignment vertical="center"/>
    </xf>
    <xf numFmtId="0" fontId="5" fillId="25" borderId="0" xfId="2" applyFont="1" applyFill="1" applyAlignment="1">
      <alignment vertical="center"/>
    </xf>
    <xf numFmtId="0" fontId="193" fillId="25" borderId="0" xfId="0" applyFont="1" applyFill="1" applyAlignment="1">
      <alignment vertical="center"/>
    </xf>
    <xf numFmtId="0" fontId="9" fillId="25" borderId="0" xfId="0" applyFont="1" applyFill="1" applyAlignment="1">
      <alignment vertical="center"/>
    </xf>
    <xf numFmtId="0" fontId="2" fillId="25" borderId="0" xfId="0" applyFont="1" applyFill="1" applyAlignment="1">
      <alignment vertical="center"/>
    </xf>
    <xf numFmtId="0" fontId="9" fillId="25" borderId="0" xfId="0" applyFont="1" applyFill="1"/>
    <xf numFmtId="0" fontId="9" fillId="25" borderId="0" xfId="2" applyFont="1" applyFill="1" applyAlignment="1">
      <alignment horizontal="right" vertical="center"/>
    </xf>
    <xf numFmtId="0" fontId="137" fillId="25" borderId="0" xfId="0" applyFont="1" applyFill="1"/>
    <xf numFmtId="0" fontId="2" fillId="25" borderId="0" xfId="0" applyFont="1" applyFill="1"/>
    <xf numFmtId="0" fontId="194" fillId="25" borderId="0" xfId="8" applyFont="1" applyFill="1"/>
    <xf numFmtId="0" fontId="53" fillId="25" borderId="0" xfId="0" applyFont="1" applyFill="1"/>
    <xf numFmtId="0" fontId="3" fillId="4" borderId="0" xfId="2" applyFill="1"/>
    <xf numFmtId="0" fontId="124" fillId="4" borderId="0" xfId="1" applyNumberFormat="1" applyFont="1" applyFill="1" applyBorder="1" applyAlignment="1">
      <alignment horizontal="center" vertical="center" wrapText="1"/>
    </xf>
    <xf numFmtId="0" fontId="102" fillId="0" borderId="0" xfId="0" applyFont="1" applyBorder="1"/>
    <xf numFmtId="0" fontId="23" fillId="2" borderId="0" xfId="2" applyFont="1" applyFill="1" applyBorder="1"/>
    <xf numFmtId="0" fontId="143" fillId="2" borderId="0" xfId="1" applyFont="1" applyFill="1" applyBorder="1" applyAlignment="1">
      <alignment vertical="center"/>
    </xf>
    <xf numFmtId="0" fontId="34" fillId="2" borderId="0" xfId="1" applyNumberFormat="1" applyFont="1" applyFill="1" applyBorder="1" applyAlignment="1">
      <alignment vertical="center" wrapText="1"/>
    </xf>
    <xf numFmtId="0" fontId="12" fillId="6" borderId="0" xfId="3" applyFont="1" applyFill="1" applyBorder="1" applyAlignment="1">
      <alignment horizontal="center" vertical="center"/>
    </xf>
    <xf numFmtId="169" fontId="115" fillId="6" borderId="0" xfId="1" applyNumberFormat="1" applyFont="1" applyFill="1" applyBorder="1" applyAlignment="1">
      <alignment vertical="center"/>
    </xf>
    <xf numFmtId="165" fontId="58" fillId="17" borderId="17" xfId="2" applyNumberFormat="1" applyFont="1" applyFill="1" applyBorder="1" applyAlignment="1">
      <alignment vertical="center"/>
    </xf>
    <xf numFmtId="0" fontId="12" fillId="2" borderId="0" xfId="3" applyFont="1" applyFill="1" applyBorder="1" applyAlignment="1">
      <alignment horizontal="center" vertical="center"/>
    </xf>
    <xf numFmtId="0" fontId="106" fillId="3" borderId="0" xfId="2" applyFont="1" applyFill="1"/>
    <xf numFmtId="0" fontId="3" fillId="3" borderId="0" xfId="2" applyFill="1"/>
    <xf numFmtId="3" fontId="159" fillId="17" borderId="22" xfId="1" applyNumberFormat="1" applyFont="1" applyFill="1" applyBorder="1" applyAlignment="1">
      <alignment horizontal="center" vertical="center"/>
    </xf>
    <xf numFmtId="0" fontId="0" fillId="3" borderId="4" xfId="0" applyFill="1" applyBorder="1"/>
    <xf numFmtId="0" fontId="207" fillId="2" borderId="7" xfId="3" applyFont="1" applyFill="1" applyBorder="1" applyAlignment="1">
      <alignment horizontal="left" vertical="center"/>
    </xf>
    <xf numFmtId="0" fontId="48" fillId="2" borderId="8" xfId="0" applyFont="1" applyFill="1" applyBorder="1" applyAlignment="1">
      <alignment wrapText="1"/>
    </xf>
    <xf numFmtId="0" fontId="208" fillId="2" borderId="8" xfId="8" applyFont="1" applyFill="1" applyBorder="1" applyAlignment="1">
      <alignment horizontal="center" vertical="center" wrapText="1"/>
    </xf>
    <xf numFmtId="0" fontId="208" fillId="2" borderId="15" xfId="8" applyFont="1" applyFill="1" applyBorder="1" applyAlignment="1">
      <alignment horizontal="center" vertical="center" wrapText="1"/>
    </xf>
    <xf numFmtId="0" fontId="207" fillId="2" borderId="22" xfId="3" applyFont="1" applyFill="1" applyBorder="1" applyAlignment="1">
      <alignment horizontal="left" vertical="center"/>
    </xf>
    <xf numFmtId="0" fontId="48" fillId="2" borderId="0" xfId="0" applyFont="1" applyFill="1" applyBorder="1" applyAlignment="1">
      <alignment wrapText="1"/>
    </xf>
    <xf numFmtId="0" fontId="208" fillId="2" borderId="0" xfId="8" applyFont="1" applyFill="1" applyBorder="1" applyAlignment="1">
      <alignment horizontal="center" vertical="center" wrapText="1"/>
    </xf>
    <xf numFmtId="0" fontId="208" fillId="2" borderId="4" xfId="8" applyFont="1" applyFill="1" applyBorder="1" applyAlignment="1">
      <alignment horizontal="center" vertical="center" wrapText="1"/>
    </xf>
    <xf numFmtId="0" fontId="102" fillId="0" borderId="22" xfId="0" applyFont="1" applyBorder="1"/>
    <xf numFmtId="0" fontId="190" fillId="2" borderId="22" xfId="3" applyFont="1" applyFill="1" applyBorder="1" applyAlignment="1">
      <alignment horizontal="center" vertical="center"/>
    </xf>
    <xf numFmtId="0" fontId="87" fillId="2" borderId="0" xfId="2" applyFont="1" applyFill="1" applyBorder="1" applyAlignment="1">
      <alignment horizontal="center" vertical="center"/>
    </xf>
    <xf numFmtId="164" fontId="167" fillId="2" borderId="0" xfId="1" applyNumberFormat="1" applyFont="1" applyFill="1" applyBorder="1" applyAlignment="1">
      <alignment horizontal="center" vertical="center"/>
    </xf>
    <xf numFmtId="0" fontId="70" fillId="2" borderId="0" xfId="2" applyFont="1" applyFill="1" applyBorder="1" applyAlignment="1">
      <alignment vertical="center"/>
    </xf>
    <xf numFmtId="0" fontId="3" fillId="2" borderId="4" xfId="2" applyFill="1" applyBorder="1"/>
    <xf numFmtId="0" fontId="52" fillId="2" borderId="8" xfId="2" applyFont="1" applyFill="1" applyBorder="1" applyAlignment="1">
      <alignment vertical="center"/>
    </xf>
    <xf numFmtId="0" fontId="3" fillId="2" borderId="8" xfId="2" applyFill="1" applyBorder="1"/>
    <xf numFmtId="0" fontId="52" fillId="2" borderId="8" xfId="2" applyFont="1" applyFill="1" applyBorder="1" applyAlignment="1">
      <alignment vertical="center" wrapText="1"/>
    </xf>
    <xf numFmtId="0" fontId="3" fillId="2" borderId="15" xfId="2" applyFill="1" applyBorder="1"/>
    <xf numFmtId="0" fontId="9" fillId="2" borderId="0" xfId="2" applyFont="1" applyFill="1" applyBorder="1" applyAlignment="1">
      <alignment vertical="center"/>
    </xf>
    <xf numFmtId="0" fontId="9" fillId="2" borderId="0" xfId="2" applyFont="1" applyFill="1" applyBorder="1"/>
    <xf numFmtId="0" fontId="9" fillId="2" borderId="0" xfId="2" applyFont="1" applyFill="1" applyBorder="1" applyAlignment="1">
      <alignment vertical="center" wrapText="1"/>
    </xf>
    <xf numFmtId="0" fontId="9" fillId="2" borderId="4" xfId="2" applyFont="1" applyFill="1" applyBorder="1"/>
    <xf numFmtId="0" fontId="211" fillId="2" borderId="22" xfId="3" applyFont="1" applyFill="1" applyBorder="1" applyAlignment="1">
      <alignment horizontal="center" vertical="center"/>
    </xf>
    <xf numFmtId="0" fontId="53" fillId="2" borderId="22" xfId="0" applyFont="1" applyFill="1" applyBorder="1" applyAlignment="1"/>
    <xf numFmtId="0" fontId="17" fillId="2" borderId="0" xfId="0" applyFont="1" applyFill="1" applyBorder="1" applyAlignment="1"/>
    <xf numFmtId="164" fontId="37" fillId="2" borderId="0" xfId="1" applyNumberFormat="1" applyFont="1" applyFill="1" applyBorder="1" applyAlignment="1">
      <alignment horizontal="center" vertical="center"/>
    </xf>
    <xf numFmtId="0" fontId="48" fillId="2" borderId="22" xfId="0" applyFont="1" applyFill="1" applyBorder="1" applyAlignment="1">
      <alignment horizontal="right"/>
    </xf>
    <xf numFmtId="164" fontId="99" fillId="2" borderId="0" xfId="1" applyNumberFormat="1" applyFont="1" applyFill="1" applyBorder="1" applyAlignment="1">
      <alignment horizontal="left" vertical="center"/>
    </xf>
    <xf numFmtId="0" fontId="55" fillId="2" borderId="23" xfId="3" applyFont="1" applyFill="1" applyBorder="1" applyAlignment="1">
      <alignment vertical="center"/>
    </xf>
    <xf numFmtId="0" fontId="43" fillId="2" borderId="6" xfId="3" applyFont="1" applyFill="1" applyBorder="1" applyAlignment="1">
      <alignment vertical="center" wrapText="1"/>
    </xf>
    <xf numFmtId="0" fontId="3" fillId="2" borderId="6" xfId="2" applyFill="1" applyBorder="1"/>
    <xf numFmtId="0" fontId="3" fillId="2" borderId="24" xfId="2" applyFill="1" applyBorder="1"/>
    <xf numFmtId="0" fontId="55" fillId="2" borderId="45" xfId="3" applyFont="1" applyFill="1" applyBorder="1" applyAlignment="1">
      <alignment horizontal="left" vertical="center"/>
    </xf>
    <xf numFmtId="0" fontId="48" fillId="2" borderId="20" xfId="0" applyFont="1" applyFill="1" applyBorder="1" applyAlignment="1">
      <alignment wrapText="1"/>
    </xf>
    <xf numFmtId="0" fontId="3" fillId="2" borderId="20" xfId="2" applyFill="1" applyBorder="1"/>
    <xf numFmtId="0" fontId="208" fillId="2" borderId="20" xfId="8" applyFont="1" applyFill="1" applyBorder="1" applyAlignment="1">
      <alignment horizontal="center" vertical="center" wrapText="1"/>
    </xf>
    <xf numFmtId="0" fontId="3" fillId="2" borderId="46" xfId="2" applyFill="1" applyBorder="1"/>
    <xf numFmtId="0" fontId="0" fillId="0" borderId="22" xfId="0" applyBorder="1"/>
    <xf numFmtId="0" fontId="115" fillId="2" borderId="0" xfId="2" applyFont="1" applyFill="1" applyBorder="1" applyAlignment="1">
      <alignment horizontal="center" vertical="center"/>
    </xf>
    <xf numFmtId="169" fontId="115" fillId="2" borderId="0" xfId="2" applyNumberFormat="1" applyFont="1" applyFill="1" applyBorder="1" applyAlignment="1">
      <alignment horizontal="center" vertical="center"/>
    </xf>
    <xf numFmtId="1" fontId="27" fillId="2" borderId="0" xfId="2" applyNumberFormat="1" applyFont="1" applyFill="1" applyBorder="1" applyAlignment="1">
      <alignment horizontal="center" vertical="center"/>
    </xf>
    <xf numFmtId="0" fontId="100" fillId="0" borderId="0" xfId="2" applyFont="1" applyBorder="1" applyAlignment="1">
      <alignment vertical="center"/>
    </xf>
    <xf numFmtId="0" fontId="70" fillId="0" borderId="0" xfId="2" applyFont="1" applyBorder="1" applyAlignment="1">
      <alignment vertical="center"/>
    </xf>
    <xf numFmtId="0" fontId="3" fillId="0" borderId="4" xfId="2" applyBorder="1"/>
    <xf numFmtId="0" fontId="83" fillId="3" borderId="0" xfId="2" applyFont="1" applyFill="1" applyBorder="1" applyAlignment="1">
      <alignment horizontal="center" vertical="center"/>
    </xf>
    <xf numFmtId="173" fontId="65" fillId="3" borderId="0" xfId="2" applyNumberFormat="1" applyFont="1" applyFill="1" applyBorder="1" applyAlignment="1">
      <alignment vertical="center"/>
    </xf>
    <xf numFmtId="0" fontId="52" fillId="2" borderId="0" xfId="2" applyFont="1" applyFill="1" applyBorder="1" applyAlignment="1">
      <alignment vertical="center" wrapText="1"/>
    </xf>
    <xf numFmtId="0" fontId="1" fillId="2" borderId="0" xfId="0" applyFont="1" applyFill="1" applyBorder="1"/>
    <xf numFmtId="0" fontId="55" fillId="2" borderId="7" xfId="3" applyFont="1" applyFill="1" applyBorder="1" applyAlignment="1">
      <alignment vertical="center"/>
    </xf>
    <xf numFmtId="0" fontId="43" fillId="2" borderId="8" xfId="3" applyFont="1" applyFill="1" applyBorder="1" applyAlignment="1">
      <alignment vertical="center" wrapText="1"/>
    </xf>
    <xf numFmtId="0" fontId="55" fillId="2" borderId="22" xfId="3" applyFont="1" applyFill="1" applyBorder="1" applyAlignment="1">
      <alignment horizontal="left" vertical="center"/>
    </xf>
    <xf numFmtId="0" fontId="10" fillId="2" borderId="23" xfId="0" applyFont="1" applyFill="1" applyBorder="1" applyAlignment="1">
      <alignment vertical="center"/>
    </xf>
    <xf numFmtId="0" fontId="10" fillId="2" borderId="6"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3" fillId="2" borderId="11" xfId="2" applyFill="1" applyBorder="1"/>
    <xf numFmtId="0" fontId="10" fillId="2" borderId="0" xfId="0" applyFont="1" applyFill="1" applyBorder="1" applyAlignment="1">
      <alignment vertical="center" wrapText="1"/>
    </xf>
    <xf numFmtId="169" fontId="115" fillId="2" borderId="0" xfId="1" applyNumberFormat="1" applyFont="1" applyFill="1" applyBorder="1" applyAlignment="1">
      <alignment vertical="center"/>
    </xf>
    <xf numFmtId="1" fontId="27" fillId="2" borderId="0" xfId="2" applyNumberFormat="1" applyFont="1" applyFill="1" applyBorder="1" applyAlignment="1">
      <alignment vertical="center"/>
    </xf>
    <xf numFmtId="167" fontId="56" fillId="2" borderId="0" xfId="2" applyNumberFormat="1" applyFont="1" applyFill="1" applyBorder="1" applyAlignment="1">
      <alignment vertical="center"/>
    </xf>
    <xf numFmtId="167" fontId="58" fillId="2" borderId="0" xfId="2" applyNumberFormat="1" applyFont="1" applyFill="1" applyBorder="1" applyAlignment="1">
      <alignment vertical="center"/>
    </xf>
    <xf numFmtId="169" fontId="51" fillId="17" borderId="0" xfId="2" applyNumberFormat="1" applyFont="1" applyFill="1" applyBorder="1" applyAlignment="1">
      <alignment vertical="center"/>
    </xf>
    <xf numFmtId="0" fontId="47" fillId="2" borderId="0" xfId="2" applyFont="1" applyFill="1" applyBorder="1" applyAlignment="1">
      <alignment vertical="center" wrapText="1"/>
    </xf>
    <xf numFmtId="0" fontId="218" fillId="2" borderId="22" xfId="2" applyFont="1" applyFill="1" applyBorder="1" applyAlignment="1">
      <alignment vertical="center"/>
    </xf>
    <xf numFmtId="0" fontId="178" fillId="2" borderId="0" xfId="2" applyFont="1" applyFill="1" applyBorder="1" applyAlignment="1">
      <alignment vertical="center"/>
    </xf>
    <xf numFmtId="0" fontId="22" fillId="2" borderId="0" xfId="2" applyFont="1" applyFill="1" applyBorder="1"/>
    <xf numFmtId="0" fontId="22" fillId="2" borderId="4" xfId="2" applyFont="1" applyFill="1" applyBorder="1"/>
    <xf numFmtId="0" fontId="7" fillId="2" borderId="0" xfId="2" applyFont="1" applyFill="1" applyBorder="1" applyAlignment="1">
      <alignment vertical="center" wrapText="1"/>
    </xf>
    <xf numFmtId="0" fontId="218" fillId="2" borderId="22" xfId="2" applyNumberFormat="1" applyFont="1" applyFill="1" applyBorder="1" applyAlignment="1">
      <alignment horizontal="left" vertical="center" wrapText="1"/>
    </xf>
    <xf numFmtId="0" fontId="218" fillId="2" borderId="0" xfId="2" applyNumberFormat="1" applyFont="1" applyFill="1" applyBorder="1" applyAlignment="1">
      <alignment horizontal="left" vertical="center" wrapText="1"/>
    </xf>
    <xf numFmtId="0" fontId="218" fillId="2" borderId="4" xfId="2" applyNumberFormat="1" applyFont="1" applyFill="1" applyBorder="1" applyAlignment="1">
      <alignment horizontal="left" vertical="center" wrapText="1"/>
    </xf>
    <xf numFmtId="0" fontId="32" fillId="2" borderId="22" xfId="2" applyFont="1" applyFill="1" applyBorder="1" applyAlignment="1"/>
    <xf numFmtId="0" fontId="32" fillId="2" borderId="0" xfId="2" applyFont="1" applyFill="1" applyBorder="1" applyAlignment="1"/>
    <xf numFmtId="0" fontId="3" fillId="3" borderId="0" xfId="2" applyFill="1" applyBorder="1" applyAlignment="1"/>
    <xf numFmtId="164" fontId="222" fillId="3" borderId="0" xfId="1" applyNumberFormat="1" applyFont="1" applyFill="1" applyBorder="1" applyAlignment="1">
      <alignment horizontal="center" vertical="center"/>
    </xf>
    <xf numFmtId="164" fontId="65" fillId="3" borderId="0" xfId="2" applyNumberFormat="1" applyFont="1" applyFill="1" applyBorder="1" applyAlignment="1">
      <alignment horizontal="center" vertical="center"/>
    </xf>
    <xf numFmtId="0" fontId="13" fillId="6" borderId="7" xfId="3" applyFont="1" applyFill="1" applyBorder="1" applyAlignment="1">
      <alignment horizontal="center" vertical="center"/>
    </xf>
    <xf numFmtId="0" fontId="13" fillId="6" borderId="8" xfId="3" applyFont="1" applyFill="1" applyBorder="1" applyAlignment="1">
      <alignment horizontal="center" vertical="center"/>
    </xf>
    <xf numFmtId="0" fontId="224" fillId="2" borderId="8" xfId="2" applyFont="1" applyFill="1" applyBorder="1"/>
    <xf numFmtId="167" fontId="225" fillId="2" borderId="8" xfId="2" applyNumberFormat="1" applyFont="1" applyFill="1" applyBorder="1" applyAlignment="1">
      <alignment horizontal="center" vertical="center"/>
    </xf>
    <xf numFmtId="173" fontId="226" fillId="2" borderId="8" xfId="2" applyNumberFormat="1" applyFont="1" applyFill="1" applyBorder="1" applyAlignment="1">
      <alignment horizontal="center" vertical="center"/>
    </xf>
    <xf numFmtId="167" fontId="225" fillId="2" borderId="15" xfId="2" applyNumberFormat="1" applyFont="1" applyFill="1" applyBorder="1" applyAlignment="1">
      <alignment horizontal="center" vertical="center"/>
    </xf>
    <xf numFmtId="0" fontId="30" fillId="3" borderId="22" xfId="2" applyFont="1" applyFill="1" applyBorder="1"/>
    <xf numFmtId="173" fontId="65" fillId="3" borderId="0" xfId="2" applyNumberFormat="1" applyFont="1" applyFill="1" applyBorder="1" applyAlignment="1">
      <alignment horizontal="center" vertical="center"/>
    </xf>
    <xf numFmtId="167" fontId="56" fillId="3" borderId="4" xfId="2" applyNumberFormat="1" applyFont="1" applyFill="1" applyBorder="1" applyAlignment="1">
      <alignment horizontal="center" vertical="center"/>
    </xf>
    <xf numFmtId="0" fontId="82" fillId="2" borderId="22" xfId="3" applyFont="1" applyFill="1" applyBorder="1" applyAlignment="1">
      <alignment horizontal="center" vertical="center"/>
    </xf>
    <xf numFmtId="0" fontId="29" fillId="2" borderId="0" xfId="3" applyFont="1" applyFill="1" applyBorder="1" applyAlignment="1">
      <alignment horizontal="left" vertical="center"/>
    </xf>
    <xf numFmtId="0" fontId="29" fillId="2" borderId="23" xfId="3" applyFont="1" applyFill="1" applyBorder="1" applyAlignment="1">
      <alignment vertical="center"/>
    </xf>
    <xf numFmtId="0" fontId="43" fillId="2" borderId="6" xfId="3" applyFont="1" applyFill="1" applyBorder="1" applyAlignment="1">
      <alignment vertical="center"/>
    </xf>
    <xf numFmtId="0" fontId="29" fillId="2" borderId="22" xfId="3" applyFont="1" applyFill="1" applyBorder="1" applyAlignment="1">
      <alignment horizontal="left" vertical="center"/>
    </xf>
    <xf numFmtId="0" fontId="104" fillId="2" borderId="22" xfId="2" applyFont="1" applyFill="1" applyBorder="1" applyAlignment="1">
      <alignment vertical="center"/>
    </xf>
    <xf numFmtId="0" fontId="104" fillId="2" borderId="0" xfId="2" applyFont="1" applyFill="1" applyBorder="1" applyAlignment="1">
      <alignment vertical="center"/>
    </xf>
    <xf numFmtId="0" fontId="22" fillId="2" borderId="0" xfId="2" applyFont="1" applyFill="1" applyBorder="1" applyAlignment="1"/>
    <xf numFmtId="0" fontId="1" fillId="2" borderId="4" xfId="0" applyFont="1" applyFill="1" applyBorder="1"/>
    <xf numFmtId="0" fontId="150" fillId="2" borderId="22" xfId="2" applyFont="1" applyFill="1" applyBorder="1" applyAlignment="1">
      <alignment vertical="center"/>
    </xf>
    <xf numFmtId="0" fontId="150" fillId="2" borderId="0" xfId="2" applyFont="1" applyFill="1" applyBorder="1" applyAlignment="1">
      <alignment vertical="center"/>
    </xf>
    <xf numFmtId="0" fontId="227" fillId="2" borderId="22" xfId="2" applyNumberFormat="1" applyFont="1" applyFill="1" applyBorder="1" applyAlignment="1">
      <alignment vertical="center"/>
    </xf>
    <xf numFmtId="0" fontId="227" fillId="2" borderId="0" xfId="2" applyNumberFormat="1" applyFont="1" applyFill="1" applyBorder="1" applyAlignment="1">
      <alignment vertical="center"/>
    </xf>
    <xf numFmtId="0" fontId="30" fillId="2" borderId="22" xfId="2" applyFont="1" applyFill="1" applyBorder="1" applyAlignment="1">
      <alignment vertical="center"/>
    </xf>
    <xf numFmtId="0" fontId="22" fillId="2" borderId="0" xfId="2" applyFont="1" applyFill="1" applyBorder="1" applyAlignment="1">
      <alignment vertical="center"/>
    </xf>
    <xf numFmtId="0" fontId="228" fillId="2" borderId="0" xfId="8" applyFont="1" applyFill="1" applyBorder="1" applyAlignment="1">
      <alignment vertical="center"/>
    </xf>
    <xf numFmtId="0" fontId="29" fillId="2" borderId="22" xfId="3" applyFont="1" applyFill="1" applyBorder="1" applyAlignment="1">
      <alignment vertical="center"/>
    </xf>
    <xf numFmtId="0" fontId="29" fillId="2" borderId="0" xfId="3"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22" fillId="2" borderId="10" xfId="2" applyFont="1" applyFill="1" applyBorder="1" applyAlignment="1"/>
    <xf numFmtId="0" fontId="22" fillId="2" borderId="11" xfId="2" applyFont="1" applyFill="1" applyBorder="1" applyAlignment="1"/>
    <xf numFmtId="0" fontId="18" fillId="0" borderId="0" xfId="1" applyFont="1" applyFill="1" applyBorder="1" applyAlignment="1">
      <alignment vertical="center"/>
    </xf>
    <xf numFmtId="0" fontId="90" fillId="2" borderId="0" xfId="1" applyFont="1" applyFill="1" applyBorder="1" applyAlignment="1">
      <alignment horizontal="center" vertical="center"/>
    </xf>
    <xf numFmtId="0" fontId="232" fillId="24" borderId="0" xfId="1" applyFont="1" applyFill="1" applyBorder="1" applyAlignment="1">
      <alignment horizontal="center" vertical="center"/>
    </xf>
    <xf numFmtId="0" fontId="32" fillId="2" borderId="78" xfId="2" applyFont="1" applyFill="1" applyBorder="1"/>
    <xf numFmtId="0" fontId="3" fillId="2" borderId="78" xfId="2" applyFill="1" applyBorder="1"/>
    <xf numFmtId="0" fontId="20" fillId="2" borderId="0" xfId="2" applyFont="1" applyFill="1" applyBorder="1"/>
    <xf numFmtId="0" fontId="51" fillId="2" borderId="0" xfId="1" applyFont="1" applyFill="1" applyBorder="1" applyAlignment="1">
      <alignment horizontal="right" vertical="center"/>
    </xf>
    <xf numFmtId="0" fontId="145" fillId="2" borderId="0" xfId="1" applyFont="1" applyFill="1" applyBorder="1" applyAlignment="1">
      <alignment horizontal="left" vertical="center"/>
    </xf>
    <xf numFmtId="0" fontId="45" fillId="2" borderId="0" xfId="1" applyFont="1" applyFill="1" applyBorder="1" applyAlignment="1">
      <alignment horizontal="right" vertical="center"/>
    </xf>
    <xf numFmtId="2" fontId="236" fillId="5" borderId="0" xfId="2" applyNumberFormat="1" applyFont="1" applyFill="1" applyBorder="1" applyAlignment="1">
      <alignment horizontal="center" vertical="center"/>
    </xf>
    <xf numFmtId="0" fontId="34" fillId="2" borderId="0" xfId="1" applyNumberFormat="1" applyFont="1" applyFill="1" applyBorder="1" applyAlignment="1">
      <alignment horizontal="right" vertical="center"/>
    </xf>
    <xf numFmtId="0" fontId="240" fillId="2" borderId="0" xfId="2" applyFont="1" applyFill="1" applyBorder="1"/>
    <xf numFmtId="2" fontId="145" fillId="7" borderId="0" xfId="3" applyNumberFormat="1" applyFont="1" applyFill="1" applyBorder="1" applyAlignment="1" applyProtection="1">
      <alignment horizontal="right" vertical="center"/>
      <protection locked="0"/>
    </xf>
    <xf numFmtId="2" fontId="145" fillId="7" borderId="0" xfId="3" applyNumberFormat="1" applyFont="1" applyFill="1" applyBorder="1" applyAlignment="1" applyProtection="1">
      <alignment horizontal="left" vertical="center"/>
      <protection locked="0"/>
    </xf>
    <xf numFmtId="0" fontId="243" fillId="2" borderId="0" xfId="2" applyFont="1" applyFill="1" applyBorder="1" applyAlignment="1">
      <alignment horizontal="right"/>
    </xf>
    <xf numFmtId="0" fontId="66" fillId="2" borderId="0" xfId="2" applyFont="1" applyFill="1" applyBorder="1" applyAlignment="1">
      <alignment horizontal="right"/>
    </xf>
    <xf numFmtId="0" fontId="243" fillId="2" borderId="0" xfId="2" applyFont="1" applyFill="1" applyBorder="1" applyAlignment="1">
      <alignment horizontal="left"/>
    </xf>
    <xf numFmtId="0" fontId="16" fillId="2" borderId="0" xfId="1" applyFont="1" applyFill="1" applyAlignment="1">
      <alignment vertical="center"/>
    </xf>
    <xf numFmtId="0" fontId="248" fillId="2" borderId="79" xfId="8" applyFont="1" applyFill="1" applyBorder="1" applyAlignment="1">
      <alignment vertical="center"/>
    </xf>
    <xf numFmtId="0" fontId="73" fillId="2" borderId="0" xfId="2" applyFont="1" applyFill="1" applyBorder="1"/>
    <xf numFmtId="0" fontId="172" fillId="2" borderId="78" xfId="1" applyFont="1" applyFill="1" applyBorder="1" applyAlignment="1">
      <alignment horizontal="right" vertical="center"/>
    </xf>
    <xf numFmtId="0" fontId="249" fillId="2" borderId="0" xfId="2" applyFont="1" applyFill="1" applyBorder="1" applyAlignment="1">
      <alignment horizontal="left" vertical="center"/>
    </xf>
    <xf numFmtId="0" fontId="20" fillId="0" borderId="0" xfId="2" applyFont="1" applyBorder="1"/>
    <xf numFmtId="0" fontId="236" fillId="2" borderId="0" xfId="2" applyFont="1" applyFill="1" applyBorder="1" applyAlignment="1">
      <alignment vertical="top"/>
    </xf>
    <xf numFmtId="0" fontId="234" fillId="2" borderId="78" xfId="1" applyFont="1" applyFill="1" applyBorder="1" applyAlignment="1">
      <alignment horizontal="right" vertical="center"/>
    </xf>
    <xf numFmtId="0" fontId="20" fillId="2" borderId="0" xfId="2" applyFont="1" applyFill="1" applyBorder="1" applyAlignment="1">
      <alignment vertical="center"/>
    </xf>
    <xf numFmtId="0" fontId="26" fillId="2" borderId="0" xfId="2" applyFont="1" applyFill="1" applyBorder="1" applyAlignment="1">
      <alignment horizontal="right" vertical="center"/>
    </xf>
    <xf numFmtId="0" fontId="124" fillId="24" borderId="0" xfId="1" applyFont="1" applyFill="1" applyBorder="1" applyAlignment="1">
      <alignment horizontal="center" vertical="center"/>
    </xf>
    <xf numFmtId="0" fontId="250" fillId="2" borderId="78" xfId="3" applyFont="1" applyFill="1" applyBorder="1" applyAlignment="1">
      <alignment horizontal="right" vertical="center"/>
    </xf>
    <xf numFmtId="0" fontId="27" fillId="2" borderId="0" xfId="2" applyFont="1" applyFill="1" applyBorder="1" applyAlignment="1">
      <alignment horizontal="left" vertical="center"/>
    </xf>
    <xf numFmtId="0" fontId="82" fillId="2" borderId="0" xfId="3" applyFont="1" applyFill="1" applyBorder="1" applyAlignment="1">
      <alignment vertical="center"/>
    </xf>
    <xf numFmtId="0" fontId="20" fillId="2" borderId="78" xfId="2" applyFont="1" applyFill="1" applyBorder="1"/>
    <xf numFmtId="0" fontId="20" fillId="2" borderId="78" xfId="1" applyNumberFormat="1" applyFont="1" applyFill="1" applyBorder="1" applyAlignment="1">
      <alignment horizontal="left" vertical="center"/>
    </xf>
    <xf numFmtId="0" fontId="27" fillId="2" borderId="0" xfId="3" applyNumberFormat="1" applyFont="1" applyFill="1" applyBorder="1" applyAlignment="1">
      <alignment horizontal="center" vertical="center"/>
    </xf>
    <xf numFmtId="0" fontId="236" fillId="2" borderId="0" xfId="3" applyNumberFormat="1" applyFont="1" applyFill="1" applyBorder="1" applyAlignment="1">
      <alignment horizontal="center" vertical="center"/>
    </xf>
    <xf numFmtId="0" fontId="236" fillId="7" borderId="0" xfId="3" applyNumberFormat="1" applyFont="1" applyFill="1" applyBorder="1" applyAlignment="1" applyProtection="1">
      <alignment horizontal="center" vertical="center"/>
      <protection locked="0"/>
    </xf>
    <xf numFmtId="0" fontId="7" fillId="7" borderId="0" xfId="3" applyNumberFormat="1" applyFont="1" applyFill="1" applyBorder="1" applyAlignment="1" applyProtection="1">
      <alignment horizontal="center" vertical="center"/>
      <protection locked="0"/>
    </xf>
    <xf numFmtId="0" fontId="18" fillId="2" borderId="81" xfId="1" applyNumberFormat="1" applyFont="1" applyFill="1" applyBorder="1" applyAlignment="1">
      <alignment horizontal="center" vertical="center"/>
    </xf>
    <xf numFmtId="0" fontId="8" fillId="2" borderId="82" xfId="3" applyNumberFormat="1" applyFont="1" applyFill="1" applyBorder="1" applyAlignment="1">
      <alignment horizontal="center" vertical="center"/>
    </xf>
    <xf numFmtId="0" fontId="7" fillId="2" borderId="82" xfId="3" applyNumberFormat="1" applyFont="1" applyFill="1" applyBorder="1" applyAlignment="1">
      <alignment horizontal="center" vertical="center"/>
    </xf>
    <xf numFmtId="0" fontId="7" fillId="7" borderId="82" xfId="3" applyNumberFormat="1" applyFont="1" applyFill="1" applyBorder="1" applyAlignment="1" applyProtection="1">
      <alignment horizontal="center" vertical="center"/>
      <protection locked="0"/>
    </xf>
    <xf numFmtId="0" fontId="7" fillId="7" borderId="80" xfId="3" applyNumberFormat="1" applyFont="1" applyFill="1" applyBorder="1" applyAlignment="1" applyProtection="1">
      <alignment horizontal="center" vertical="center"/>
      <protection locked="0"/>
    </xf>
    <xf numFmtId="0" fontId="115" fillId="2" borderId="5" xfId="2" applyFont="1" applyFill="1" applyBorder="1" applyAlignment="1">
      <alignment horizontal="center" vertical="center"/>
    </xf>
    <xf numFmtId="174" fontId="27" fillId="2" borderId="0" xfId="2" applyNumberFormat="1" applyFont="1" applyFill="1" applyBorder="1" applyAlignment="1">
      <alignment horizontal="center" vertical="center"/>
    </xf>
    <xf numFmtId="170" fontId="244" fillId="2" borderId="0" xfId="2" applyNumberFormat="1" applyFont="1" applyFill="1" applyBorder="1" applyAlignment="1">
      <alignment horizontal="center" vertical="center"/>
    </xf>
    <xf numFmtId="164" fontId="9" fillId="2" borderId="4" xfId="2" applyNumberFormat="1" applyFont="1" applyFill="1" applyBorder="1" applyAlignment="1">
      <alignment horizontal="center" vertical="center"/>
    </xf>
    <xf numFmtId="0" fontId="188" fillId="2" borderId="0" xfId="2" applyFont="1" applyFill="1" applyAlignment="1">
      <alignment vertical="center"/>
    </xf>
    <xf numFmtId="0" fontId="216" fillId="2" borderId="5" xfId="2" applyFont="1" applyFill="1" applyBorder="1" applyAlignment="1">
      <alignment horizontal="center" vertical="center" wrapText="1"/>
    </xf>
    <xf numFmtId="1" fontId="26" fillId="8" borderId="0" xfId="2" applyNumberFormat="1" applyFont="1" applyFill="1" applyBorder="1" applyAlignment="1">
      <alignment horizontal="center" vertical="center"/>
    </xf>
    <xf numFmtId="0" fontId="3" fillId="2" borderId="5" xfId="2" applyFill="1" applyBorder="1"/>
    <xf numFmtId="165" fontId="44" fillId="2" borderId="0" xfId="1" applyNumberFormat="1" applyFont="1" applyFill="1" applyBorder="1" applyAlignment="1" applyProtection="1">
      <alignment vertical="center"/>
      <protection locked="0"/>
    </xf>
    <xf numFmtId="0" fontId="197" fillId="8" borderId="5" xfId="3" applyFont="1" applyFill="1" applyBorder="1" applyAlignment="1">
      <alignment horizontal="center" vertical="center"/>
    </xf>
    <xf numFmtId="0" fontId="38" fillId="8" borderId="0" xfId="2" applyFont="1" applyFill="1" applyBorder="1" applyAlignment="1">
      <alignment vertical="center"/>
    </xf>
    <xf numFmtId="0" fontId="32" fillId="2" borderId="0" xfId="1" applyFont="1" applyFill="1" applyBorder="1" applyAlignment="1">
      <alignment vertical="center"/>
    </xf>
    <xf numFmtId="0" fontId="3" fillId="8" borderId="5" xfId="2" applyFill="1" applyBorder="1"/>
    <xf numFmtId="0" fontId="3" fillId="8" borderId="5" xfId="2" applyFill="1" applyBorder="1" applyAlignment="1">
      <alignment vertical="center"/>
    </xf>
    <xf numFmtId="0" fontId="3" fillId="8" borderId="0" xfId="2" applyFill="1" applyBorder="1" applyAlignment="1">
      <alignment vertical="center"/>
    </xf>
    <xf numFmtId="0" fontId="3" fillId="8" borderId="0" xfId="2" applyFill="1" applyBorder="1"/>
    <xf numFmtId="0" fontId="3" fillId="8" borderId="4" xfId="2" applyFill="1" applyBorder="1"/>
    <xf numFmtId="0" fontId="190" fillId="2" borderId="5" xfId="3" applyFont="1" applyFill="1" applyBorder="1" applyAlignment="1">
      <alignment vertical="center"/>
    </xf>
    <xf numFmtId="0" fontId="104" fillId="2" borderId="0" xfId="2" applyFont="1" applyFill="1" applyBorder="1" applyAlignment="1">
      <alignment vertical="center" wrapText="1"/>
    </xf>
    <xf numFmtId="0" fontId="104" fillId="2" borderId="4" xfId="2" applyFont="1" applyFill="1" applyBorder="1" applyAlignment="1">
      <alignment vertical="center" wrapText="1"/>
    </xf>
    <xf numFmtId="0" fontId="30" fillId="2" borderId="5" xfId="2" applyFont="1" applyFill="1" applyBorder="1" applyAlignment="1">
      <alignment vertical="center"/>
    </xf>
    <xf numFmtId="0" fontId="3" fillId="2" borderId="0" xfId="2" applyFill="1" applyBorder="1" applyAlignment="1">
      <alignment vertical="center"/>
    </xf>
    <xf numFmtId="0" fontId="253" fillId="2" borderId="0" xfId="8" applyFont="1" applyFill="1" applyBorder="1" applyAlignment="1">
      <alignment vertical="center"/>
    </xf>
    <xf numFmtId="0" fontId="176" fillId="2" borderId="5" xfId="2" applyFont="1" applyFill="1" applyBorder="1" applyAlignment="1">
      <alignment vertical="center"/>
    </xf>
    <xf numFmtId="0" fontId="176" fillId="2" borderId="0" xfId="2" applyFont="1" applyFill="1" applyBorder="1" applyAlignment="1">
      <alignment vertical="center" wrapText="1"/>
    </xf>
    <xf numFmtId="0" fontId="176" fillId="2" borderId="4" xfId="2" applyFont="1" applyFill="1" applyBorder="1" applyAlignment="1">
      <alignment vertical="center" wrapText="1"/>
    </xf>
    <xf numFmtId="0" fontId="261" fillId="2" borderId="0" xfId="2" applyFont="1" applyFill="1" applyBorder="1" applyAlignment="1">
      <alignment vertical="center"/>
    </xf>
    <xf numFmtId="0" fontId="261" fillId="2" borderId="4" xfId="2" applyFont="1" applyFill="1" applyBorder="1" applyAlignment="1">
      <alignment vertical="center"/>
    </xf>
    <xf numFmtId="0" fontId="260" fillId="2" borderId="33" xfId="3" applyFont="1" applyFill="1" applyBorder="1" applyAlignment="1">
      <alignment horizontal="center" vertical="center"/>
    </xf>
    <xf numFmtId="165" fontId="58" fillId="17" borderId="50" xfId="2" applyNumberFormat="1" applyFont="1" applyFill="1" applyBorder="1" applyAlignment="1">
      <alignment vertical="center"/>
    </xf>
    <xf numFmtId="0" fontId="32" fillId="2" borderId="5" xfId="1" applyFont="1" applyFill="1" applyBorder="1" applyAlignment="1">
      <alignment vertical="top"/>
    </xf>
    <xf numFmtId="0" fontId="32" fillId="2" borderId="0" xfId="1" applyFont="1" applyFill="1" applyBorder="1" applyAlignment="1">
      <alignment vertical="top"/>
    </xf>
    <xf numFmtId="0" fontId="158" fillId="27" borderId="0" xfId="2" applyFont="1" applyFill="1" applyBorder="1" applyAlignment="1">
      <alignment vertical="center"/>
    </xf>
    <xf numFmtId="164" fontId="158" fillId="27" borderId="0" xfId="2" applyNumberFormat="1" applyFont="1" applyFill="1" applyBorder="1" applyAlignment="1">
      <alignment horizontal="center" vertical="center"/>
    </xf>
    <xf numFmtId="0" fontId="36" fillId="2" borderId="0" xfId="2" applyFont="1" applyFill="1" applyBorder="1" applyAlignment="1">
      <alignment vertical="center"/>
    </xf>
    <xf numFmtId="0" fontId="47" fillId="2" borderId="0" xfId="2" applyFont="1" applyFill="1" applyBorder="1" applyAlignment="1">
      <alignment vertical="center"/>
    </xf>
    <xf numFmtId="0" fontId="262" fillId="2" borderId="0" xfId="3" applyFont="1" applyFill="1" applyBorder="1" applyAlignment="1">
      <alignment horizontal="center" vertical="center"/>
    </xf>
    <xf numFmtId="0" fontId="84" fillId="2" borderId="0" xfId="3" applyFont="1" applyFill="1" applyBorder="1" applyAlignment="1">
      <alignment horizontal="center" vertical="center"/>
    </xf>
    <xf numFmtId="0" fontId="186" fillId="2" borderId="0" xfId="2" applyFont="1" applyFill="1" applyBorder="1" applyAlignment="1">
      <alignment vertical="center"/>
    </xf>
    <xf numFmtId="0" fontId="26" fillId="0" borderId="0" xfId="0" applyFont="1" applyBorder="1" applyAlignment="1">
      <alignment horizontal="center" vertical="center"/>
    </xf>
    <xf numFmtId="0" fontId="26" fillId="0" borderId="0" xfId="2" applyFont="1" applyBorder="1" applyAlignment="1">
      <alignment horizontal="center" vertical="center"/>
    </xf>
    <xf numFmtId="0" fontId="26" fillId="0" borderId="4" xfId="0" applyFont="1" applyBorder="1" applyAlignment="1">
      <alignment horizontal="center" vertical="center"/>
    </xf>
    <xf numFmtId="169" fontId="173" fillId="8" borderId="0" xfId="1" applyNumberFormat="1" applyFont="1" applyFill="1" applyBorder="1" applyAlignment="1">
      <alignment horizontal="center" vertical="center"/>
    </xf>
    <xf numFmtId="164" fontId="254" fillId="3" borderId="19" xfId="2" applyNumberFormat="1" applyFont="1" applyFill="1" applyBorder="1" applyAlignment="1">
      <alignment horizontal="center" vertical="center"/>
    </xf>
    <xf numFmtId="164" fontId="111" fillId="6" borderId="0" xfId="2" applyNumberFormat="1" applyFont="1" applyFill="1" applyBorder="1" applyAlignment="1">
      <alignment horizontal="center" vertical="center"/>
    </xf>
    <xf numFmtId="164" fontId="99" fillId="2" borderId="61" xfId="1" applyNumberFormat="1" applyFont="1" applyFill="1" applyBorder="1" applyAlignment="1">
      <alignment horizontal="center" vertical="center"/>
    </xf>
    <xf numFmtId="165" fontId="32" fillId="2" borderId="51" xfId="2" applyNumberFormat="1" applyFont="1" applyFill="1" applyBorder="1" applyAlignment="1">
      <alignment horizontal="center" vertical="center"/>
    </xf>
    <xf numFmtId="165" fontId="99" fillId="2" borderId="51" xfId="2" applyNumberFormat="1" applyFont="1" applyFill="1" applyBorder="1" applyAlignment="1">
      <alignment horizontal="center" vertical="center"/>
    </xf>
    <xf numFmtId="2" fontId="68" fillId="3" borderId="61" xfId="2" applyNumberFormat="1" applyFont="1" applyFill="1" applyBorder="1" applyAlignment="1">
      <alignment horizontal="center" vertical="center"/>
    </xf>
    <xf numFmtId="2" fontId="68" fillId="3" borderId="19" xfId="2" applyNumberFormat="1" applyFont="1" applyFill="1" applyBorder="1" applyAlignment="1">
      <alignment horizontal="center" vertical="center"/>
    </xf>
    <xf numFmtId="172" fontId="32" fillId="3" borderId="50" xfId="2" applyNumberFormat="1" applyFont="1" applyFill="1" applyBorder="1" applyAlignment="1">
      <alignment horizontal="center" vertical="center"/>
    </xf>
    <xf numFmtId="2" fontId="65" fillId="17" borderId="0" xfId="2" applyNumberFormat="1" applyFont="1" applyFill="1" applyBorder="1" applyAlignment="1">
      <alignment horizontal="center" vertical="center"/>
    </xf>
    <xf numFmtId="2" fontId="65" fillId="17" borderId="4" xfId="2" applyNumberFormat="1" applyFont="1" applyFill="1" applyBorder="1" applyAlignment="1">
      <alignment horizontal="center" vertical="center"/>
    </xf>
    <xf numFmtId="164" fontId="254" fillId="3" borderId="88" xfId="2" applyNumberFormat="1" applyFont="1" applyFill="1" applyBorder="1" applyAlignment="1">
      <alignment horizontal="center" vertical="center"/>
    </xf>
    <xf numFmtId="2" fontId="68" fillId="3" borderId="88" xfId="2" applyNumberFormat="1" applyFont="1" applyFill="1" applyBorder="1" applyAlignment="1">
      <alignment horizontal="center" vertical="center"/>
    </xf>
    <xf numFmtId="172" fontId="32" fillId="3" borderId="89" xfId="2" applyNumberFormat="1" applyFont="1" applyFill="1" applyBorder="1" applyAlignment="1">
      <alignment horizontal="center" vertical="center"/>
    </xf>
    <xf numFmtId="0" fontId="44" fillId="8" borderId="5" xfId="2" applyFont="1" applyFill="1" applyBorder="1" applyAlignment="1">
      <alignment horizontal="center" vertical="center"/>
    </xf>
    <xf numFmtId="1" fontId="30" fillId="8" borderId="0" xfId="2" applyNumberFormat="1" applyFont="1" applyFill="1" applyBorder="1" applyAlignment="1">
      <alignment horizontal="center" vertical="center"/>
    </xf>
    <xf numFmtId="164" fontId="30" fillId="8" borderId="0" xfId="2" applyNumberFormat="1" applyFont="1" applyFill="1" applyBorder="1" applyAlignment="1">
      <alignment horizontal="center" vertical="center"/>
    </xf>
    <xf numFmtId="164" fontId="44" fillId="8" borderId="0" xfId="2" applyNumberFormat="1" applyFont="1" applyFill="1" applyBorder="1" applyAlignment="1">
      <alignment horizontal="center" vertical="center"/>
    </xf>
    <xf numFmtId="164" fontId="99" fillId="8" borderId="0" xfId="1" applyNumberFormat="1" applyFont="1" applyFill="1" applyBorder="1" applyAlignment="1">
      <alignment horizontal="center" vertical="center"/>
    </xf>
    <xf numFmtId="165" fontId="197" fillId="8" borderId="0" xfId="1" applyNumberFormat="1" applyFont="1" applyFill="1" applyBorder="1" applyAlignment="1" applyProtection="1">
      <alignment horizontal="center" vertical="center"/>
      <protection locked="0"/>
    </xf>
    <xf numFmtId="165" fontId="32" fillId="8" borderId="0" xfId="2" applyNumberFormat="1" applyFont="1" applyFill="1" applyBorder="1" applyAlignment="1">
      <alignment horizontal="center" vertical="center"/>
    </xf>
    <xf numFmtId="165" fontId="99" fillId="8" borderId="0" xfId="2" applyNumberFormat="1" applyFont="1" applyFill="1" applyBorder="1" applyAlignment="1">
      <alignment horizontal="center" vertical="center"/>
    </xf>
    <xf numFmtId="2" fontId="68" fillId="8" borderId="0" xfId="2" applyNumberFormat="1" applyFont="1" applyFill="1" applyBorder="1" applyAlignment="1">
      <alignment horizontal="center" vertical="center"/>
    </xf>
    <xf numFmtId="172" fontId="32" fillId="8" borderId="0" xfId="2" applyNumberFormat="1" applyFont="1" applyFill="1" applyBorder="1" applyAlignment="1">
      <alignment horizontal="center" vertical="center"/>
    </xf>
    <xf numFmtId="2" fontId="65" fillId="8" borderId="0" xfId="2" applyNumberFormat="1" applyFont="1" applyFill="1" applyBorder="1" applyAlignment="1">
      <alignment horizontal="center" vertical="center"/>
    </xf>
    <xf numFmtId="2" fontId="65" fillId="8" borderId="4" xfId="2" applyNumberFormat="1" applyFont="1" applyFill="1" applyBorder="1" applyAlignment="1">
      <alignment horizontal="center" vertical="center"/>
    </xf>
    <xf numFmtId="0" fontId="3" fillId="2" borderId="33" xfId="2" applyFill="1" applyBorder="1" applyAlignment="1">
      <alignment vertical="center"/>
    </xf>
    <xf numFmtId="0" fontId="3" fillId="2" borderId="38" xfId="2" applyFill="1" applyBorder="1" applyAlignment="1">
      <alignment vertical="center"/>
    </xf>
    <xf numFmtId="0" fontId="263" fillId="2" borderId="38" xfId="2" applyFont="1" applyFill="1" applyBorder="1" applyAlignment="1">
      <alignment horizontal="left" vertical="center"/>
    </xf>
    <xf numFmtId="0" fontId="3" fillId="2" borderId="39" xfId="2" applyFill="1" applyBorder="1" applyAlignment="1">
      <alignment vertical="center"/>
    </xf>
    <xf numFmtId="0" fontId="19" fillId="2" borderId="0" xfId="2" applyFont="1" applyFill="1" applyBorder="1" applyAlignment="1">
      <alignment vertical="center"/>
    </xf>
    <xf numFmtId="0" fontId="3" fillId="2" borderId="0" xfId="2" applyFill="1" applyBorder="1" applyAlignment="1">
      <alignment vertical="center" wrapText="1"/>
    </xf>
    <xf numFmtId="0" fontId="3" fillId="2" borderId="4" xfId="2" applyFill="1" applyBorder="1" applyAlignment="1">
      <alignment vertical="center" wrapText="1"/>
    </xf>
    <xf numFmtId="0" fontId="84" fillId="2" borderId="5" xfId="3" applyFont="1" applyFill="1" applyBorder="1" applyAlignment="1">
      <alignment horizontal="center" vertical="center"/>
    </xf>
    <xf numFmtId="0" fontId="264" fillId="2" borderId="0" xfId="2" applyFont="1" applyFill="1" applyBorder="1" applyAlignment="1">
      <alignment vertical="center"/>
    </xf>
    <xf numFmtId="0" fontId="12" fillId="2" borderId="9" xfId="3" applyFont="1" applyFill="1" applyBorder="1" applyAlignment="1">
      <alignment vertical="center"/>
    </xf>
    <xf numFmtId="0" fontId="3" fillId="2" borderId="10" xfId="2" applyFill="1" applyBorder="1" applyAlignment="1">
      <alignment vertical="center"/>
    </xf>
    <xf numFmtId="0" fontId="3" fillId="2" borderId="11" xfId="2" applyFill="1" applyBorder="1" applyAlignment="1">
      <alignment vertical="center"/>
    </xf>
    <xf numFmtId="0" fontId="3" fillId="5" borderId="0" xfId="2" applyFill="1" applyBorder="1" applyAlignment="1">
      <alignment horizontal="center" vertical="center" textRotation="90"/>
    </xf>
    <xf numFmtId="0" fontId="30" fillId="2" borderId="17" xfId="2" applyFont="1" applyFill="1" applyBorder="1" applyAlignment="1">
      <alignment vertical="top" wrapText="1"/>
    </xf>
    <xf numFmtId="0" fontId="30" fillId="2" borderId="0" xfId="2" applyFont="1" applyFill="1" applyBorder="1" applyAlignment="1">
      <alignment vertical="top" wrapText="1"/>
    </xf>
    <xf numFmtId="0" fontId="30" fillId="2" borderId="4" xfId="2" applyFont="1" applyFill="1" applyBorder="1" applyAlignment="1">
      <alignment vertical="top" wrapText="1"/>
    </xf>
    <xf numFmtId="173" fontId="160" fillId="2" borderId="90" xfId="2" applyNumberFormat="1" applyFont="1" applyFill="1" applyBorder="1" applyAlignment="1">
      <alignment horizontal="center" vertical="center"/>
    </xf>
    <xf numFmtId="167" fontId="152" fillId="2" borderId="91" xfId="2" applyNumberFormat="1" applyFont="1" applyFill="1" applyBorder="1" applyAlignment="1">
      <alignment horizontal="center" vertical="center"/>
    </xf>
    <xf numFmtId="0" fontId="42" fillId="6" borderId="0" xfId="2" applyFont="1" applyFill="1" applyBorder="1" applyAlignment="1">
      <alignment horizontal="left" vertical="center"/>
    </xf>
    <xf numFmtId="0" fontId="52" fillId="6" borderId="0" xfId="2" applyFont="1" applyFill="1" applyBorder="1" applyAlignment="1">
      <alignment vertical="top"/>
    </xf>
    <xf numFmtId="0" fontId="160" fillId="2" borderId="0" xfId="2" applyFont="1" applyFill="1" applyBorder="1" applyAlignment="1">
      <alignment vertical="center"/>
    </xf>
    <xf numFmtId="0" fontId="176" fillId="0" borderId="4" xfId="2" applyFont="1" applyBorder="1" applyAlignment="1">
      <alignment horizontal="center" vertical="center"/>
    </xf>
    <xf numFmtId="0" fontId="266" fillId="2" borderId="5" xfId="2" applyFont="1" applyFill="1" applyBorder="1" applyAlignment="1">
      <alignment vertical="center"/>
    </xf>
    <xf numFmtId="0" fontId="267" fillId="2" borderId="0" xfId="2" applyFont="1" applyFill="1" applyBorder="1" applyAlignment="1">
      <alignment vertical="center"/>
    </xf>
    <xf numFmtId="0" fontId="268" fillId="2" borderId="0" xfId="2" applyFont="1" applyFill="1" applyBorder="1" applyAlignment="1">
      <alignment vertical="center"/>
    </xf>
    <xf numFmtId="0" fontId="181" fillId="2" borderId="5" xfId="2" applyFont="1" applyFill="1" applyBorder="1" applyAlignment="1">
      <alignment vertical="center"/>
    </xf>
    <xf numFmtId="0" fontId="252" fillId="2" borderId="0" xfId="2" applyFont="1" applyFill="1" applyBorder="1" applyAlignment="1">
      <alignment vertical="center"/>
    </xf>
    <xf numFmtId="0" fontId="218" fillId="2" borderId="0" xfId="2" applyFont="1" applyFill="1" applyBorder="1" applyAlignment="1">
      <alignment vertical="center"/>
    </xf>
    <xf numFmtId="169" fontId="98" fillId="8" borderId="0" xfId="1" applyNumberFormat="1" applyFont="1" applyFill="1" applyBorder="1" applyAlignment="1">
      <alignment horizontal="center" vertical="center"/>
    </xf>
    <xf numFmtId="167" fontId="58" fillId="3" borderId="61" xfId="2" applyNumberFormat="1" applyFont="1" applyFill="1" applyBorder="1" applyAlignment="1">
      <alignment horizontal="center" vertical="center"/>
    </xf>
    <xf numFmtId="173" fontId="160" fillId="3" borderId="56" xfId="2" applyNumberFormat="1" applyFont="1" applyFill="1" applyBorder="1" applyAlignment="1">
      <alignment horizontal="center" vertical="center"/>
    </xf>
    <xf numFmtId="0" fontId="252" fillId="2" borderId="23" xfId="2" applyFont="1" applyFill="1" applyBorder="1" applyAlignment="1">
      <alignment vertical="center"/>
    </xf>
    <xf numFmtId="0" fontId="252" fillId="2" borderId="6" xfId="2" applyFont="1" applyFill="1" applyBorder="1" applyAlignment="1">
      <alignment vertical="center"/>
    </xf>
    <xf numFmtId="0" fontId="218" fillId="2" borderId="6" xfId="2" applyFont="1" applyFill="1" applyBorder="1" applyAlignment="1">
      <alignment vertical="center"/>
    </xf>
    <xf numFmtId="0" fontId="44" fillId="2" borderId="6" xfId="2" applyFont="1" applyFill="1" applyBorder="1" applyAlignment="1">
      <alignment horizontal="center" vertical="center"/>
    </xf>
    <xf numFmtId="169" fontId="26" fillId="2" borderId="6" xfId="1" applyNumberFormat="1" applyFont="1" applyFill="1" applyBorder="1" applyAlignment="1">
      <alignment horizontal="center" vertical="center"/>
    </xf>
    <xf numFmtId="1" fontId="30" fillId="2" borderId="6" xfId="2" applyNumberFormat="1" applyFont="1" applyFill="1" applyBorder="1" applyAlignment="1">
      <alignment horizontal="center" vertical="center"/>
    </xf>
    <xf numFmtId="167" fontId="58" fillId="2" borderId="6" xfId="2" applyNumberFormat="1" applyFont="1" applyFill="1" applyBorder="1" applyAlignment="1">
      <alignment horizontal="center" vertical="center"/>
    </xf>
    <xf numFmtId="173" fontId="160" fillId="2" borderId="24" xfId="2" applyNumberFormat="1" applyFont="1" applyFill="1" applyBorder="1" applyAlignment="1">
      <alignment horizontal="center" vertical="center"/>
    </xf>
    <xf numFmtId="0" fontId="178" fillId="2" borderId="5" xfId="2" applyFont="1" applyFill="1" applyBorder="1" applyAlignment="1">
      <alignment vertical="center"/>
    </xf>
    <xf numFmtId="0" fontId="18" fillId="0" borderId="0" xfId="2" applyFont="1" applyBorder="1"/>
    <xf numFmtId="0" fontId="44" fillId="2" borderId="0" xfId="2" applyFont="1" applyFill="1" applyBorder="1" applyAlignment="1">
      <alignment horizontal="center" vertical="center"/>
    </xf>
    <xf numFmtId="169" fontId="26" fillId="2" borderId="0" xfId="1" applyNumberFormat="1" applyFont="1" applyFill="1" applyBorder="1" applyAlignment="1">
      <alignment horizontal="center" vertical="center"/>
    </xf>
    <xf numFmtId="0" fontId="117" fillId="2" borderId="4" xfId="1" applyNumberFormat="1" applyFont="1" applyFill="1" applyBorder="1" applyAlignment="1">
      <alignment vertical="center" wrapText="1"/>
    </xf>
    <xf numFmtId="0" fontId="41" fillId="17" borderId="43" xfId="3" applyFont="1" applyFill="1" applyBorder="1" applyAlignment="1">
      <alignment horizontal="center" vertical="center"/>
    </xf>
    <xf numFmtId="0" fontId="27" fillId="17" borderId="25" xfId="2" applyFont="1" applyFill="1" applyBorder="1" applyAlignment="1">
      <alignment horizontal="center" vertical="center"/>
    </xf>
    <xf numFmtId="1" fontId="27" fillId="17" borderId="25" xfId="2" applyNumberFormat="1" applyFont="1" applyFill="1" applyBorder="1" applyAlignment="1">
      <alignment horizontal="center" vertical="center"/>
    </xf>
    <xf numFmtId="167" fontId="56" fillId="17" borderId="32" xfId="2" applyNumberFormat="1" applyFont="1" applyFill="1" applyBorder="1" applyAlignment="1">
      <alignment horizontal="center" vertical="center"/>
    </xf>
    <xf numFmtId="0" fontId="32" fillId="2" borderId="5" xfId="2" applyFont="1" applyFill="1" applyBorder="1"/>
    <xf numFmtId="0" fontId="30" fillId="2" borderId="4" xfId="2" applyFont="1" applyFill="1" applyBorder="1" applyAlignment="1">
      <alignment horizontal="right" vertical="center"/>
    </xf>
    <xf numFmtId="0" fontId="270" fillId="6" borderId="5" xfId="2" applyFont="1" applyFill="1" applyBorder="1" applyAlignment="1">
      <alignment horizontal="left" vertical="center"/>
    </xf>
    <xf numFmtId="167" fontId="58" fillId="2" borderId="61" xfId="2" applyNumberFormat="1" applyFont="1" applyFill="1" applyBorder="1" applyAlignment="1">
      <alignment horizontal="center" vertical="center"/>
    </xf>
    <xf numFmtId="167" fontId="58" fillId="2" borderId="56" xfId="2" applyNumberFormat="1" applyFont="1" applyFill="1" applyBorder="1" applyAlignment="1">
      <alignment horizontal="center" vertical="center"/>
    </xf>
    <xf numFmtId="0" fontId="3" fillId="2" borderId="23" xfId="2" applyFill="1" applyBorder="1"/>
    <xf numFmtId="0" fontId="7" fillId="2" borderId="6" xfId="3" applyFont="1" applyFill="1" applyBorder="1" applyAlignment="1">
      <alignment horizontal="left" vertical="center"/>
    </xf>
    <xf numFmtId="0" fontId="174" fillId="2" borderId="6" xfId="3" applyFont="1" applyFill="1" applyBorder="1" applyAlignment="1">
      <alignment horizontal="center" vertical="center"/>
    </xf>
    <xf numFmtId="0" fontId="271" fillId="19" borderId="5" xfId="2" applyFont="1" applyFill="1" applyBorder="1" applyAlignment="1">
      <alignment vertical="center"/>
    </xf>
    <xf numFmtId="0" fontId="186" fillId="19" borderId="0" xfId="2" applyFont="1" applyFill="1" applyBorder="1" applyAlignment="1">
      <alignment vertical="center"/>
    </xf>
    <xf numFmtId="0" fontId="186" fillId="19" borderId="4" xfId="2" applyFont="1" applyFill="1" applyBorder="1" applyAlignment="1">
      <alignment vertical="center"/>
    </xf>
    <xf numFmtId="1" fontId="26" fillId="17" borderId="0" xfId="2" applyNumberFormat="1" applyFont="1" applyFill="1" applyBorder="1" applyAlignment="1">
      <alignment vertical="center"/>
    </xf>
    <xf numFmtId="2" fontId="128" fillId="7" borderId="4" xfId="3" applyNumberFormat="1" applyFont="1" applyFill="1" applyBorder="1" applyAlignment="1" applyProtection="1">
      <alignment horizontal="center" wrapText="1"/>
      <protection locked="0"/>
    </xf>
    <xf numFmtId="0" fontId="42" fillId="6" borderId="5" xfId="2" applyFont="1" applyFill="1" applyBorder="1" applyAlignment="1">
      <alignment horizontal="left" vertical="center"/>
    </xf>
    <xf numFmtId="173" fontId="160" fillId="2" borderId="56" xfId="2" applyNumberFormat="1" applyFont="1" applyFill="1" applyBorder="1" applyAlignment="1">
      <alignment horizontal="center" vertical="center"/>
    </xf>
    <xf numFmtId="0" fontId="178" fillId="2" borderId="33" xfId="2" applyFont="1" applyFill="1" applyBorder="1" applyAlignment="1">
      <alignment vertical="center"/>
    </xf>
    <xf numFmtId="0" fontId="63" fillId="2" borderId="0" xfId="2" applyFont="1" applyFill="1" applyBorder="1" applyAlignment="1">
      <alignment horizontal="center" vertical="center"/>
    </xf>
    <xf numFmtId="0" fontId="63" fillId="2" borderId="4" xfId="2" applyFont="1" applyFill="1" applyBorder="1" applyAlignment="1">
      <alignment horizontal="center" vertical="center"/>
    </xf>
    <xf numFmtId="0" fontId="218" fillId="2" borderId="5" xfId="2" applyNumberFormat="1" applyFont="1" applyFill="1" applyBorder="1" applyAlignment="1">
      <alignment horizontal="center" vertical="center" wrapText="1"/>
    </xf>
    <xf numFmtId="0" fontId="218" fillId="2" borderId="0" xfId="2" applyNumberFormat="1" applyFont="1" applyFill="1" applyBorder="1" applyAlignment="1">
      <alignment horizontal="center" vertical="center" wrapText="1"/>
    </xf>
    <xf numFmtId="0" fontId="218" fillId="2" borderId="4" xfId="2" applyNumberFormat="1" applyFont="1" applyFill="1" applyBorder="1" applyAlignment="1">
      <alignment horizontal="center" vertical="center" wrapText="1"/>
    </xf>
    <xf numFmtId="0" fontId="3" fillId="2" borderId="17" xfId="2" applyFill="1" applyBorder="1" applyAlignment="1">
      <alignment horizontal="left"/>
    </xf>
    <xf numFmtId="0" fontId="275" fillId="2" borderId="0" xfId="2" applyFont="1" applyFill="1" applyBorder="1" applyAlignment="1">
      <alignment vertical="center"/>
    </xf>
    <xf numFmtId="0" fontId="3" fillId="0" borderId="28" xfId="2" applyBorder="1"/>
    <xf numFmtId="0" fontId="3" fillId="2" borderId="17" xfId="2" applyFill="1" applyBorder="1"/>
    <xf numFmtId="0" fontId="32" fillId="2" borderId="14" xfId="2" applyFont="1" applyFill="1" applyBorder="1"/>
    <xf numFmtId="0" fontId="3" fillId="2" borderId="38" xfId="2" applyFill="1" applyBorder="1"/>
    <xf numFmtId="0" fontId="3" fillId="0" borderId="38" xfId="2" applyBorder="1"/>
    <xf numFmtId="0" fontId="3" fillId="0" borderId="27" xfId="2" applyBorder="1"/>
    <xf numFmtId="0" fontId="276" fillId="24" borderId="0" xfId="2" applyFont="1" applyFill="1"/>
    <xf numFmtId="0" fontId="22" fillId="0" borderId="0" xfId="2" applyFont="1" applyAlignment="1">
      <alignment vertical="center"/>
    </xf>
    <xf numFmtId="0" fontId="135" fillId="24" borderId="0" xfId="0" applyFont="1" applyFill="1" applyBorder="1" applyAlignment="1">
      <alignment horizontal="center" vertical="center"/>
    </xf>
    <xf numFmtId="0" fontId="80" fillId="0" borderId="0" xfId="8" applyAlignment="1">
      <alignment vertical="center"/>
    </xf>
    <xf numFmtId="0" fontId="80" fillId="0" borderId="0" xfId="8" applyAlignment="1"/>
    <xf numFmtId="0" fontId="22" fillId="2" borderId="0" xfId="1" applyFont="1" applyFill="1" applyAlignment="1">
      <alignment vertical="center"/>
    </xf>
    <xf numFmtId="0" fontId="135" fillId="2" borderId="0" xfId="0" applyFont="1" applyFill="1" applyBorder="1" applyAlignment="1">
      <alignment horizontal="center" vertical="center"/>
    </xf>
    <xf numFmtId="0" fontId="9" fillId="2" borderId="0" xfId="1" applyNumberFormat="1" applyFont="1" applyFill="1" applyBorder="1" applyAlignment="1">
      <alignment horizontal="center" vertical="center" wrapText="1"/>
    </xf>
    <xf numFmtId="1" fontId="229" fillId="7" borderId="75" xfId="3" applyNumberFormat="1" applyFont="1" applyFill="1" applyBorder="1" applyAlignment="1" applyProtection="1">
      <alignment vertical="center"/>
      <protection locked="0"/>
    </xf>
    <xf numFmtId="0" fontId="184" fillId="2" borderId="5" xfId="2" applyFont="1" applyFill="1" applyBorder="1" applyAlignment="1">
      <alignment vertical="center"/>
    </xf>
    <xf numFmtId="173" fontId="281" fillId="10" borderId="0" xfId="2" applyNumberFormat="1" applyFont="1" applyFill="1" applyBorder="1" applyAlignment="1">
      <alignment vertical="center"/>
    </xf>
    <xf numFmtId="0" fontId="137" fillId="2" borderId="5" xfId="1" applyNumberFormat="1" applyFont="1" applyFill="1" applyBorder="1" applyAlignment="1">
      <alignment horizontal="center" vertical="center" wrapText="1"/>
    </xf>
    <xf numFmtId="0" fontId="137" fillId="2" borderId="0" xfId="1" applyNumberFormat="1" applyFont="1" applyFill="1" applyBorder="1" applyAlignment="1">
      <alignment horizontal="center" vertical="center" wrapText="1"/>
    </xf>
    <xf numFmtId="0" fontId="137" fillId="2" borderId="4" xfId="1" applyNumberFormat="1" applyFont="1" applyFill="1" applyBorder="1" applyAlignment="1">
      <alignment horizontal="center" vertical="center" wrapText="1"/>
    </xf>
    <xf numFmtId="0" fontId="16" fillId="2" borderId="5" xfId="1" applyFont="1" applyFill="1" applyBorder="1" applyAlignment="1">
      <alignment horizontal="center" vertical="center"/>
    </xf>
    <xf numFmtId="0" fontId="26" fillId="2" borderId="0" xfId="2" applyFont="1" applyFill="1" applyBorder="1" applyAlignment="1">
      <alignment vertical="center"/>
    </xf>
    <xf numFmtId="0" fontId="184" fillId="2" borderId="5" xfId="2" applyFont="1" applyFill="1" applyBorder="1"/>
    <xf numFmtId="0" fontId="282" fillId="2" borderId="0" xfId="0" applyFont="1" applyFill="1" applyBorder="1" applyAlignment="1">
      <alignment vertical="center" wrapText="1"/>
    </xf>
    <xf numFmtId="0" fontId="184" fillId="2" borderId="0" xfId="2" applyFont="1" applyFill="1" applyBorder="1" applyAlignment="1">
      <alignment horizontal="right" vertical="center"/>
    </xf>
    <xf numFmtId="0" fontId="26" fillId="2" borderId="0" xfId="0" applyFont="1" applyFill="1" applyBorder="1" applyAlignment="1">
      <alignment horizontal="center" vertical="center"/>
    </xf>
    <xf numFmtId="0" fontId="26" fillId="2" borderId="0" xfId="2" applyFont="1" applyFill="1" applyBorder="1" applyAlignment="1">
      <alignment horizontal="center" vertical="center"/>
    </xf>
    <xf numFmtId="0" fontId="26" fillId="2" borderId="4" xfId="2" applyFont="1" applyFill="1" applyBorder="1" applyAlignment="1">
      <alignment horizontal="center" vertical="center"/>
    </xf>
    <xf numFmtId="0" fontId="101" fillId="2" borderId="5" xfId="1" applyFont="1" applyFill="1" applyBorder="1" applyAlignment="1">
      <alignment horizontal="center" vertical="center"/>
    </xf>
    <xf numFmtId="0" fontId="283" fillId="2" borderId="0" xfId="3" applyFont="1" applyFill="1" applyBorder="1" applyAlignment="1">
      <alignment horizontal="center" vertical="center"/>
    </xf>
    <xf numFmtId="0" fontId="284" fillId="5" borderId="0" xfId="3" applyFont="1" applyFill="1" applyBorder="1" applyAlignment="1">
      <alignment horizontal="center" vertical="center"/>
    </xf>
    <xf numFmtId="0" fontId="285" fillId="2" borderId="5" xfId="3" applyFont="1" applyFill="1" applyBorder="1" applyAlignment="1">
      <alignment horizontal="center" vertical="center"/>
    </xf>
    <xf numFmtId="0" fontId="283" fillId="2" borderId="5" xfId="3" applyFont="1" applyFill="1" applyBorder="1" applyAlignment="1">
      <alignment horizontal="center" vertical="center"/>
    </xf>
    <xf numFmtId="0" fontId="3" fillId="2" borderId="0" xfId="1" applyFont="1" applyFill="1" applyBorder="1" applyAlignment="1">
      <alignment horizontal="right" vertical="center"/>
    </xf>
    <xf numFmtId="0" fontId="120" fillId="14" borderId="0" xfId="3" applyFont="1" applyFill="1" applyBorder="1" applyAlignment="1">
      <alignment horizontal="center" vertical="center"/>
    </xf>
    <xf numFmtId="0" fontId="3" fillId="2" borderId="7" xfId="2" applyFill="1" applyBorder="1"/>
    <xf numFmtId="0" fontId="3" fillId="0" borderId="8" xfId="2" applyBorder="1"/>
    <xf numFmtId="0" fontId="52" fillId="2" borderId="0" xfId="1" applyFont="1" applyFill="1" applyBorder="1" applyAlignment="1">
      <alignment horizontal="right" vertical="center"/>
    </xf>
    <xf numFmtId="0" fontId="3" fillId="2" borderId="9" xfId="2" applyFill="1" applyBorder="1"/>
    <xf numFmtId="0" fontId="26" fillId="2" borderId="5" xfId="2" applyFont="1" applyFill="1" applyBorder="1" applyAlignment="1">
      <alignment vertical="center" wrapText="1"/>
    </xf>
    <xf numFmtId="0" fontId="26" fillId="2" borderId="0" xfId="2" applyFont="1" applyFill="1" applyBorder="1" applyAlignment="1">
      <alignment vertical="center" wrapText="1"/>
    </xf>
    <xf numFmtId="0" fontId="26" fillId="2" borderId="4" xfId="2" applyFont="1" applyFill="1" applyBorder="1" applyAlignment="1">
      <alignment vertical="center" wrapText="1"/>
    </xf>
    <xf numFmtId="0" fontId="286" fillId="4" borderId="94" xfId="3" applyFont="1" applyFill="1" applyBorder="1" applyProtection="1">
      <protection hidden="1"/>
    </xf>
    <xf numFmtId="0" fontId="200" fillId="4" borderId="95" xfId="0" applyFont="1" applyFill="1" applyBorder="1" applyAlignment="1">
      <alignment horizontal="center" vertical="center"/>
    </xf>
    <xf numFmtId="0" fontId="286" fillId="4" borderId="96" xfId="10" applyFont="1" applyFill="1" applyBorder="1"/>
    <xf numFmtId="0" fontId="286" fillId="4" borderId="95" xfId="3" applyFont="1" applyFill="1" applyBorder="1" applyProtection="1">
      <protection hidden="1"/>
    </xf>
    <xf numFmtId="0" fontId="188" fillId="2" borderId="5" xfId="0" applyFont="1" applyFill="1" applyBorder="1"/>
    <xf numFmtId="0" fontId="188" fillId="2" borderId="0" xfId="0" applyFont="1" applyFill="1" applyBorder="1"/>
    <xf numFmtId="0" fontId="22" fillId="0" borderId="97" xfId="3" applyFont="1" applyBorder="1" applyAlignment="1" applyProtection="1">
      <protection hidden="1"/>
    </xf>
    <xf numFmtId="0" fontId="22" fillId="0" borderId="98" xfId="3" applyFont="1" applyBorder="1" applyAlignment="1" applyProtection="1">
      <protection hidden="1"/>
    </xf>
    <xf numFmtId="0" fontId="287" fillId="0" borderId="99" xfId="3" applyFont="1" applyBorder="1" applyAlignment="1" applyProtection="1">
      <alignment horizontal="center"/>
      <protection hidden="1"/>
    </xf>
    <xf numFmtId="0" fontId="187" fillId="0" borderId="100" xfId="3" applyFont="1" applyBorder="1" applyAlignment="1" applyProtection="1">
      <alignment horizontal="center"/>
      <protection hidden="1"/>
    </xf>
    <xf numFmtId="0" fontId="171" fillId="0" borderId="101" xfId="3" applyFont="1" applyBorder="1" applyAlignment="1" applyProtection="1">
      <alignment horizontal="center"/>
      <protection hidden="1"/>
    </xf>
    <xf numFmtId="0" fontId="288" fillId="0" borderId="99" xfId="3" applyFont="1" applyBorder="1" applyAlignment="1" applyProtection="1">
      <alignment horizontal="center"/>
      <protection hidden="1"/>
    </xf>
    <xf numFmtId="0" fontId="261" fillId="0" borderId="100" xfId="3" applyFont="1" applyBorder="1" applyAlignment="1" applyProtection="1">
      <alignment horizontal="center"/>
      <protection hidden="1"/>
    </xf>
    <xf numFmtId="0" fontId="289" fillId="0" borderId="101" xfId="3" applyFont="1" applyBorder="1" applyAlignment="1" applyProtection="1">
      <alignment horizontal="center"/>
      <protection hidden="1"/>
    </xf>
    <xf numFmtId="0" fontId="290" fillId="0" borderId="99" xfId="3" applyFont="1" applyBorder="1" applyAlignment="1" applyProtection="1">
      <alignment horizontal="center"/>
      <protection hidden="1"/>
    </xf>
    <xf numFmtId="0" fontId="9" fillId="2" borderId="33" xfId="2" applyFont="1" applyFill="1" applyBorder="1" applyAlignment="1">
      <alignment vertical="center"/>
    </xf>
    <xf numFmtId="0" fontId="65" fillId="2" borderId="38" xfId="2" applyFont="1" applyFill="1" applyBorder="1" applyAlignment="1">
      <alignment vertical="center"/>
    </xf>
    <xf numFmtId="0" fontId="9" fillId="2" borderId="43" xfId="2" applyFont="1" applyFill="1" applyBorder="1" applyAlignment="1">
      <alignment vertical="center"/>
    </xf>
    <xf numFmtId="0" fontId="3" fillId="0" borderId="25" xfId="2" applyBorder="1"/>
    <xf numFmtId="0" fontId="65" fillId="2" borderId="25" xfId="2" applyFont="1" applyFill="1" applyBorder="1" applyAlignment="1">
      <alignment vertical="center"/>
    </xf>
    <xf numFmtId="0" fontId="22" fillId="0" borderId="0" xfId="2" applyFont="1" applyBorder="1"/>
    <xf numFmtId="0" fontId="9" fillId="2" borderId="0" xfId="1" applyNumberFormat="1" applyFont="1" applyFill="1" applyBorder="1" applyAlignment="1">
      <alignment horizontal="center" vertical="center"/>
    </xf>
    <xf numFmtId="0" fontId="23" fillId="2" borderId="5" xfId="2" applyFont="1" applyFill="1" applyBorder="1"/>
    <xf numFmtId="0" fontId="66" fillId="2" borderId="0" xfId="2" applyFont="1" applyFill="1" applyBorder="1" applyAlignment="1">
      <alignment horizontal="center" vertical="center"/>
    </xf>
    <xf numFmtId="2" fontId="26" fillId="2" borderId="0" xfId="2" applyNumberFormat="1" applyFont="1" applyFill="1" applyBorder="1" applyAlignment="1">
      <alignment horizontal="center" vertical="center"/>
    </xf>
    <xf numFmtId="0" fontId="55" fillId="2" borderId="5" xfId="3" applyFont="1" applyFill="1" applyBorder="1" applyAlignment="1">
      <alignment horizontal="left" vertical="center"/>
    </xf>
    <xf numFmtId="0" fontId="39" fillId="10" borderId="33" xfId="3" applyFont="1" applyFill="1" applyBorder="1" applyAlignment="1">
      <alignment horizontal="center" vertical="center"/>
    </xf>
    <xf numFmtId="0" fontId="38" fillId="2" borderId="38" xfId="3" applyFont="1" applyFill="1" applyBorder="1" applyAlignment="1">
      <alignment horizontal="left" vertical="center"/>
    </xf>
    <xf numFmtId="0" fontId="38" fillId="2" borderId="39" xfId="3" applyFont="1" applyFill="1" applyBorder="1" applyAlignment="1">
      <alignment horizontal="left" vertical="center"/>
    </xf>
    <xf numFmtId="0" fontId="38" fillId="2" borderId="106" xfId="10" applyFont="1" applyFill="1" applyBorder="1" applyAlignment="1">
      <alignment horizontal="center" vertical="center"/>
    </xf>
    <xf numFmtId="0" fontId="1" fillId="2" borderId="107" xfId="10" applyFill="1" applyBorder="1" applyAlignment="1">
      <alignment horizontal="center" vertical="center"/>
    </xf>
    <xf numFmtId="0" fontId="1" fillId="2" borderId="108" xfId="10" applyFill="1" applyBorder="1" applyAlignment="1">
      <alignment horizontal="center" vertical="center"/>
    </xf>
    <xf numFmtId="0" fontId="3" fillId="2" borderId="5" xfId="3" applyFill="1" applyBorder="1" applyAlignment="1">
      <alignment horizontal="center" vertical="center"/>
    </xf>
    <xf numFmtId="0" fontId="3" fillId="2" borderId="0" xfId="3" applyFill="1" applyBorder="1" applyAlignment="1">
      <alignment horizontal="left" vertical="center"/>
    </xf>
    <xf numFmtId="0" fontId="3" fillId="2" borderId="4" xfId="3" applyFill="1" applyBorder="1" applyAlignment="1">
      <alignment horizontal="left" vertical="center"/>
    </xf>
    <xf numFmtId="0" fontId="44" fillId="6" borderId="109" xfId="10" applyFont="1" applyFill="1" applyBorder="1" applyAlignment="1">
      <alignment horizontal="center" vertical="center"/>
    </xf>
    <xf numFmtId="0" fontId="44" fillId="6" borderId="110" xfId="10" applyFont="1" applyFill="1" applyBorder="1" applyAlignment="1">
      <alignment horizontal="center" vertical="center"/>
    </xf>
    <xf numFmtId="0" fontId="44" fillId="6" borderId="111" xfId="10" applyFont="1" applyFill="1" applyBorder="1" applyAlignment="1">
      <alignment horizontal="center" vertical="center"/>
    </xf>
    <xf numFmtId="0" fontId="3" fillId="2" borderId="9" xfId="3" applyFill="1" applyBorder="1" applyAlignment="1">
      <alignment horizontal="center" vertical="center"/>
    </xf>
    <xf numFmtId="0" fontId="3" fillId="2" borderId="10" xfId="3" applyFill="1" applyBorder="1" applyAlignment="1">
      <alignment horizontal="left" vertical="center"/>
    </xf>
    <xf numFmtId="0" fontId="3" fillId="2" borderId="11" xfId="3" applyFill="1" applyBorder="1" applyAlignment="1">
      <alignment horizontal="left" vertical="center"/>
    </xf>
    <xf numFmtId="0" fontId="3" fillId="2" borderId="0" xfId="3" applyFill="1" applyProtection="1">
      <protection hidden="1"/>
    </xf>
    <xf numFmtId="0" fontId="38" fillId="2" borderId="14" xfId="3" applyFont="1" applyFill="1" applyBorder="1" applyAlignment="1">
      <alignment horizontal="center" vertical="center"/>
    </xf>
    <xf numFmtId="0" fontId="3" fillId="9" borderId="38" xfId="3" applyFill="1" applyBorder="1" applyAlignment="1">
      <alignment horizontal="center" vertical="center"/>
    </xf>
    <xf numFmtId="0" fontId="19" fillId="9" borderId="118" xfId="3" applyFont="1" applyFill="1" applyBorder="1" applyAlignment="1">
      <alignment horizontal="center" vertical="center"/>
    </xf>
    <xf numFmtId="0" fontId="38" fillId="2" borderId="38" xfId="3" applyFont="1" applyFill="1" applyBorder="1" applyAlignment="1">
      <alignment horizontal="center" vertical="center"/>
    </xf>
    <xf numFmtId="0" fontId="19" fillId="9" borderId="27" xfId="3" applyFont="1" applyFill="1" applyBorder="1" applyAlignment="1">
      <alignment horizontal="center" vertical="center"/>
    </xf>
    <xf numFmtId="0" fontId="39" fillId="6" borderId="17" xfId="3" applyFont="1" applyFill="1" applyBorder="1" applyAlignment="1">
      <alignment horizontal="center" vertical="center"/>
    </xf>
    <xf numFmtId="0" fontId="3" fillId="9" borderId="0" xfId="3" applyFill="1" applyBorder="1" applyAlignment="1">
      <alignment horizontal="center" vertical="center"/>
    </xf>
    <xf numFmtId="0" fontId="19" fillId="9" borderId="18" xfId="3" applyFont="1" applyFill="1" applyBorder="1" applyAlignment="1">
      <alignment horizontal="center" vertical="center"/>
    </xf>
    <xf numFmtId="0" fontId="39" fillId="6" borderId="0" xfId="3" applyFont="1" applyFill="1" applyBorder="1" applyAlignment="1">
      <alignment horizontal="center" vertical="center"/>
    </xf>
    <xf numFmtId="0" fontId="0" fillId="9" borderId="0" xfId="0" applyFill="1" applyBorder="1" applyAlignment="1">
      <alignment horizontal="center"/>
    </xf>
    <xf numFmtId="0" fontId="17" fillId="9" borderId="18" xfId="0" applyFont="1" applyFill="1" applyBorder="1" applyAlignment="1">
      <alignment horizontal="center"/>
    </xf>
    <xf numFmtId="0" fontId="17" fillId="9" borderId="28" xfId="0" applyFont="1" applyFill="1" applyBorder="1" applyAlignment="1">
      <alignment horizontal="center"/>
    </xf>
    <xf numFmtId="0" fontId="66" fillId="2" borderId="4" xfId="1" applyNumberFormat="1" applyFont="1" applyFill="1" applyBorder="1" applyAlignment="1">
      <alignment horizontal="center" wrapText="1"/>
    </xf>
    <xf numFmtId="2" fontId="202" fillId="3" borderId="4" xfId="2" applyNumberFormat="1" applyFont="1" applyFill="1" applyBorder="1" applyAlignment="1">
      <alignment vertical="center"/>
    </xf>
    <xf numFmtId="0" fontId="66" fillId="2" borderId="4" xfId="1" applyNumberFormat="1" applyFont="1" applyFill="1" applyBorder="1" applyAlignment="1">
      <alignment horizontal="center" vertical="top" wrapText="1"/>
    </xf>
    <xf numFmtId="0" fontId="43" fillId="2" borderId="8" xfId="3" applyFont="1" applyFill="1" applyBorder="1" applyAlignment="1">
      <alignment vertical="center"/>
    </xf>
    <xf numFmtId="0" fontId="43" fillId="2" borderId="15" xfId="3" applyFont="1" applyFill="1" applyBorder="1" applyAlignment="1">
      <alignment vertical="center"/>
    </xf>
    <xf numFmtId="0" fontId="102" fillId="2" borderId="0" xfId="0" applyFont="1" applyFill="1" applyBorder="1"/>
    <xf numFmtId="0" fontId="43" fillId="2" borderId="5" xfId="3" applyFont="1" applyFill="1" applyBorder="1" applyAlignment="1">
      <alignment vertical="center"/>
    </xf>
    <xf numFmtId="0" fontId="43" fillId="2" borderId="0" xfId="3" applyFont="1" applyFill="1" applyBorder="1" applyAlignment="1">
      <alignment vertical="center"/>
    </xf>
    <xf numFmtId="0" fontId="43" fillId="2" borderId="4" xfId="3" applyFont="1" applyFill="1" applyBorder="1" applyAlignment="1">
      <alignment vertical="center"/>
    </xf>
    <xf numFmtId="0" fontId="43" fillId="2" borderId="9" xfId="3" applyFont="1" applyFill="1" applyBorder="1" applyAlignment="1">
      <alignment vertical="center"/>
    </xf>
    <xf numFmtId="0" fontId="43" fillId="2" borderId="10" xfId="3" applyFont="1" applyFill="1" applyBorder="1" applyAlignment="1">
      <alignment vertical="center"/>
    </xf>
    <xf numFmtId="0" fontId="43" fillId="2" borderId="11" xfId="3" applyFont="1" applyFill="1" applyBorder="1" applyAlignment="1">
      <alignment vertical="center"/>
    </xf>
    <xf numFmtId="0" fontId="3" fillId="5" borderId="4" xfId="2" applyFill="1" applyBorder="1" applyAlignment="1"/>
    <xf numFmtId="0" fontId="3" fillId="5" borderId="0" xfId="2" applyFill="1" applyBorder="1" applyAlignment="1">
      <alignment horizontal="center"/>
    </xf>
    <xf numFmtId="0" fontId="0" fillId="0" borderId="5" xfId="0" applyBorder="1"/>
    <xf numFmtId="0" fontId="7" fillId="2" borderId="4" xfId="1" applyNumberFormat="1" applyFont="1" applyFill="1" applyBorder="1" applyAlignment="1">
      <alignment horizontal="center" vertical="center" wrapText="1"/>
    </xf>
    <xf numFmtId="0" fontId="65" fillId="2" borderId="0" xfId="1" applyNumberFormat="1" applyFont="1" applyFill="1" applyBorder="1" applyAlignment="1">
      <alignment horizontal="center" vertical="center" wrapText="1"/>
    </xf>
    <xf numFmtId="0" fontId="298" fillId="2" borderId="0" xfId="2" applyFont="1" applyFill="1" applyBorder="1" applyAlignment="1">
      <alignment horizontal="center" vertical="center" wrapText="1"/>
    </xf>
    <xf numFmtId="0" fontId="140" fillId="2" borderId="0" xfId="0" applyFont="1" applyFill="1" applyBorder="1" applyAlignment="1">
      <alignment horizontal="center"/>
    </xf>
    <xf numFmtId="164" fontId="156" fillId="2" borderId="0" xfId="1" applyNumberFormat="1" applyFont="1" applyFill="1" applyBorder="1" applyAlignment="1">
      <alignment horizontal="center" vertical="center"/>
    </xf>
    <xf numFmtId="164" fontId="99" fillId="2" borderId="36" xfId="1" applyNumberFormat="1" applyFont="1" applyFill="1" applyBorder="1" applyAlignment="1">
      <alignment horizontal="left" vertical="center"/>
    </xf>
    <xf numFmtId="0" fontId="3" fillId="2" borderId="37" xfId="2" applyFill="1" applyBorder="1"/>
    <xf numFmtId="0" fontId="9" fillId="2" borderId="4" xfId="1" applyNumberFormat="1" applyFont="1" applyFill="1" applyBorder="1" applyAlignment="1">
      <alignment horizontal="center" vertical="center" wrapText="1"/>
    </xf>
    <xf numFmtId="173" fontId="65" fillId="17" borderId="4" xfId="2" applyNumberFormat="1" applyFont="1" applyFill="1" applyBorder="1" applyAlignment="1">
      <alignment vertical="center"/>
    </xf>
    <xf numFmtId="0" fontId="71" fillId="2" borderId="0" xfId="2" applyFont="1" applyFill="1" applyBorder="1" applyAlignment="1">
      <alignment horizontal="center" vertical="center"/>
    </xf>
    <xf numFmtId="174" fontId="71" fillId="2" borderId="0" xfId="2" applyNumberFormat="1" applyFont="1" applyFill="1" applyBorder="1" applyAlignment="1">
      <alignment horizontal="center" vertical="center"/>
    </xf>
    <xf numFmtId="0" fontId="102" fillId="2" borderId="0" xfId="0" applyFont="1" applyFill="1" applyBorder="1" applyAlignment="1">
      <alignment vertical="center"/>
    </xf>
    <xf numFmtId="0" fontId="102" fillId="2" borderId="4" xfId="0" applyFont="1" applyFill="1" applyBorder="1" applyAlignment="1">
      <alignment vertical="center"/>
    </xf>
    <xf numFmtId="0" fontId="10" fillId="2" borderId="0" xfId="0" applyFont="1" applyFill="1" applyBorder="1"/>
    <xf numFmtId="3" fontId="159" fillId="17" borderId="5" xfId="1" applyNumberFormat="1" applyFont="1" applyFill="1" applyBorder="1" applyAlignment="1">
      <alignment horizontal="center" vertical="center"/>
    </xf>
    <xf numFmtId="0" fontId="207" fillId="2" borderId="5" xfId="3" applyFont="1" applyFill="1" applyBorder="1" applyAlignment="1">
      <alignment horizontal="left" vertical="center"/>
    </xf>
    <xf numFmtId="0" fontId="303" fillId="2" borderId="0" xfId="8" applyFont="1" applyFill="1" applyBorder="1" applyAlignment="1">
      <alignment vertical="center"/>
    </xf>
    <xf numFmtId="173" fontId="66" fillId="2" borderId="5" xfId="2" applyNumberFormat="1" applyFont="1" applyFill="1" applyBorder="1" applyAlignment="1">
      <alignment horizontal="center" vertical="center"/>
    </xf>
    <xf numFmtId="0" fontId="304" fillId="2" borderId="5" xfId="2" applyFont="1" applyFill="1" applyBorder="1" applyAlignment="1">
      <alignment vertical="center"/>
    </xf>
    <xf numFmtId="169" fontId="51" fillId="2" borderId="0" xfId="2" applyNumberFormat="1" applyFont="1" applyFill="1" applyBorder="1" applyAlignment="1">
      <alignment horizontal="center" vertical="center"/>
    </xf>
    <xf numFmtId="0" fontId="27" fillId="2" borderId="0" xfId="2" applyFont="1" applyFill="1" applyBorder="1" applyAlignment="1">
      <alignment horizontal="center" vertical="center"/>
    </xf>
    <xf numFmtId="0" fontId="305" fillId="2" borderId="5" xfId="2" applyFont="1" applyFill="1" applyBorder="1" applyAlignment="1">
      <alignment vertical="center"/>
    </xf>
    <xf numFmtId="0" fontId="305" fillId="2" borderId="0" xfId="2" applyFont="1" applyFill="1" applyBorder="1" applyAlignment="1">
      <alignment vertical="center"/>
    </xf>
    <xf numFmtId="0" fontId="305" fillId="2" borderId="4" xfId="2" applyFont="1" applyFill="1" applyBorder="1" applyAlignment="1">
      <alignment vertical="center"/>
    </xf>
    <xf numFmtId="0" fontId="44" fillId="2" borderId="5" xfId="2" applyFont="1" applyFill="1" applyBorder="1" applyAlignment="1">
      <alignment vertical="center"/>
    </xf>
    <xf numFmtId="0" fontId="44" fillId="2" borderId="0" xfId="2" applyFont="1" applyFill="1" applyBorder="1" applyAlignment="1">
      <alignment vertical="center"/>
    </xf>
    <xf numFmtId="174" fontId="26" fillId="2" borderId="0" xfId="2" applyNumberFormat="1" applyFont="1" applyFill="1" applyBorder="1" applyAlignment="1">
      <alignment vertical="center"/>
    </xf>
    <xf numFmtId="0" fontId="27" fillId="2" borderId="0" xfId="2" applyFont="1" applyFill="1" applyBorder="1" applyAlignment="1">
      <alignment vertical="center"/>
    </xf>
    <xf numFmtId="175" fontId="66" fillId="2" borderId="0" xfId="2" applyNumberFormat="1" applyFont="1" applyFill="1" applyBorder="1" applyAlignment="1">
      <alignment vertical="center"/>
    </xf>
    <xf numFmtId="175" fontId="66" fillId="2" borderId="4" xfId="2" applyNumberFormat="1" applyFont="1" applyFill="1" applyBorder="1" applyAlignment="1">
      <alignment vertical="center"/>
    </xf>
    <xf numFmtId="0" fontId="44" fillId="2" borderId="5" xfId="2" applyFont="1" applyFill="1" applyBorder="1" applyAlignment="1">
      <alignment horizontal="center" vertical="center"/>
    </xf>
    <xf numFmtId="0" fontId="21" fillId="2" borderId="5" xfId="2" applyFont="1" applyFill="1" applyBorder="1" applyAlignment="1">
      <alignment horizontal="center" vertical="center" wrapText="1"/>
    </xf>
    <xf numFmtId="0" fontId="306" fillId="2" borderId="5" xfId="2" applyFont="1" applyFill="1" applyBorder="1" applyAlignment="1">
      <alignment horizontal="center" vertical="center"/>
    </xf>
    <xf numFmtId="0" fontId="306" fillId="2" borderId="0" xfId="2" applyFont="1" applyFill="1" applyBorder="1" applyAlignment="1">
      <alignment horizontal="center" vertical="center"/>
    </xf>
    <xf numFmtId="0" fontId="306" fillId="2" borderId="4" xfId="2" applyFont="1" applyFill="1" applyBorder="1" applyAlignment="1">
      <alignment horizontal="center" vertical="center"/>
    </xf>
    <xf numFmtId="0" fontId="9" fillId="2" borderId="5" xfId="2" applyFont="1" applyFill="1" applyBorder="1" applyAlignment="1">
      <alignment horizontal="left" vertical="center"/>
    </xf>
    <xf numFmtId="0" fontId="9" fillId="2" borderId="0" xfId="2" applyFont="1" applyFill="1" applyBorder="1" applyAlignment="1">
      <alignment horizontal="left" vertical="center"/>
    </xf>
    <xf numFmtId="0" fontId="9" fillId="2" borderId="4" xfId="2" applyFont="1" applyFill="1" applyBorder="1" applyAlignment="1">
      <alignment horizontal="left" vertical="center"/>
    </xf>
    <xf numFmtId="0" fontId="30" fillId="2" borderId="5" xfId="1" applyNumberFormat="1" applyFont="1" applyFill="1" applyBorder="1" applyAlignment="1">
      <alignment horizontal="left" vertical="center"/>
    </xf>
    <xf numFmtId="0" fontId="30" fillId="2" borderId="0" xfId="1" applyNumberFormat="1" applyFont="1" applyFill="1" applyBorder="1" applyAlignment="1">
      <alignment horizontal="left" vertical="center"/>
    </xf>
    <xf numFmtId="0" fontId="30" fillId="2" borderId="4" xfId="1" applyNumberFormat="1" applyFont="1" applyFill="1" applyBorder="1" applyAlignment="1">
      <alignment horizontal="left" vertical="center"/>
    </xf>
    <xf numFmtId="0" fontId="79" fillId="2" borderId="0" xfId="2" applyFont="1" applyFill="1" applyAlignment="1">
      <alignment horizontal="left" vertical="center" indent="1"/>
    </xf>
    <xf numFmtId="0" fontId="79" fillId="2" borderId="0" xfId="2" applyFont="1" applyFill="1" applyAlignment="1">
      <alignment vertical="center"/>
    </xf>
    <xf numFmtId="0" fontId="312" fillId="2" borderId="0" xfId="2" applyFont="1" applyFill="1"/>
    <xf numFmtId="0" fontId="311" fillId="2" borderId="0" xfId="8" applyFont="1" applyFill="1" applyBorder="1" applyAlignment="1">
      <alignment horizontal="center" vertical="center"/>
    </xf>
    <xf numFmtId="0" fontId="24" fillId="2" borderId="5" xfId="8" applyFont="1" applyFill="1" applyBorder="1" applyAlignment="1">
      <alignment horizontal="center" vertical="center"/>
    </xf>
    <xf numFmtId="0" fontId="24" fillId="2" borderId="0" xfId="8" applyFont="1" applyFill="1" applyAlignment="1">
      <alignment horizontal="center" vertical="center"/>
    </xf>
    <xf numFmtId="0" fontId="24" fillId="2" borderId="4" xfId="8" applyFont="1" applyFill="1" applyBorder="1" applyAlignment="1">
      <alignment horizontal="center" vertical="center"/>
    </xf>
    <xf numFmtId="0" fontId="30" fillId="2" borderId="5" xfId="2" applyNumberFormat="1" applyFont="1" applyFill="1" applyBorder="1" applyAlignment="1">
      <alignment horizontal="left" vertical="center"/>
    </xf>
    <xf numFmtId="0" fontId="30" fillId="2" borderId="0" xfId="2" applyNumberFormat="1" applyFont="1" applyFill="1" applyBorder="1" applyAlignment="1">
      <alignment horizontal="left" vertical="center"/>
    </xf>
    <xf numFmtId="0" fontId="30" fillId="2" borderId="4" xfId="2" applyNumberFormat="1" applyFont="1" applyFill="1" applyBorder="1" applyAlignment="1">
      <alignment horizontal="left" vertical="center"/>
    </xf>
    <xf numFmtId="0" fontId="311" fillId="2" borderId="0" xfId="8" applyFont="1" applyFill="1" applyAlignment="1">
      <alignment vertical="center"/>
    </xf>
    <xf numFmtId="0" fontId="317" fillId="2" borderId="0" xfId="2" applyFont="1" applyFill="1" applyAlignment="1">
      <alignment vertical="center"/>
    </xf>
    <xf numFmtId="0" fontId="318" fillId="2" borderId="5" xfId="0" applyFont="1" applyFill="1" applyBorder="1"/>
    <xf numFmtId="0" fontId="319" fillId="10" borderId="0" xfId="0" applyFont="1" applyFill="1" applyBorder="1"/>
    <xf numFmtId="0" fontId="3" fillId="10" borderId="5" xfId="2" applyFill="1" applyBorder="1"/>
    <xf numFmtId="0" fontId="3" fillId="10" borderId="0" xfId="2" applyFill="1" applyBorder="1" applyAlignment="1">
      <alignment horizontal="right"/>
    </xf>
    <xf numFmtId="0" fontId="3" fillId="10" borderId="0" xfId="2" applyFill="1" applyBorder="1" applyAlignment="1">
      <alignment horizontal="center"/>
    </xf>
    <xf numFmtId="0" fontId="3" fillId="10" borderId="0" xfId="2" applyFill="1" applyBorder="1"/>
    <xf numFmtId="0" fontId="3" fillId="10" borderId="0" xfId="2" quotePrefix="1" applyFill="1" applyBorder="1" applyAlignment="1">
      <alignment horizontal="right"/>
    </xf>
    <xf numFmtId="0" fontId="3" fillId="10" borderId="4" xfId="2" applyFill="1" applyBorder="1"/>
    <xf numFmtId="0" fontId="318" fillId="2" borderId="0" xfId="0" applyFont="1" applyFill="1" applyBorder="1"/>
    <xf numFmtId="0" fontId="320" fillId="2" borderId="5" xfId="8" applyFont="1" applyFill="1" applyBorder="1"/>
    <xf numFmtId="0" fontId="24" fillId="2" borderId="0" xfId="4" applyFill="1" applyAlignment="1">
      <alignment vertical="center"/>
    </xf>
    <xf numFmtId="0" fontId="276" fillId="4" borderId="0" xfId="2" applyFont="1" applyFill="1"/>
    <xf numFmtId="0" fontId="3" fillId="31" borderId="0" xfId="2" applyFill="1" applyProtection="1">
      <protection hidden="1"/>
    </xf>
    <xf numFmtId="0" fontId="1" fillId="31" borderId="0" xfId="9" applyFill="1"/>
    <xf numFmtId="0" fontId="3" fillId="31" borderId="0" xfId="2" applyFont="1" applyFill="1" applyAlignment="1">
      <alignment vertical="center"/>
    </xf>
    <xf numFmtId="0" fontId="3" fillId="2" borderId="0" xfId="2" applyFont="1" applyFill="1" applyAlignment="1">
      <alignment vertical="center"/>
    </xf>
    <xf numFmtId="0" fontId="322" fillId="31" borderId="0" xfId="2" applyFont="1" applyFill="1" applyAlignment="1">
      <alignment vertical="center"/>
    </xf>
    <xf numFmtId="0" fontId="323" fillId="31" borderId="0" xfId="2" applyFont="1" applyFill="1" applyAlignment="1">
      <alignment vertical="center"/>
    </xf>
    <xf numFmtId="0" fontId="325" fillId="31" borderId="0" xfId="2" applyFont="1" applyFill="1" applyAlignment="1">
      <alignment vertical="center"/>
    </xf>
    <xf numFmtId="0" fontId="3" fillId="31" borderId="0" xfId="2" applyFill="1" applyAlignment="1" applyProtection="1">
      <alignment vertical="center"/>
      <protection hidden="1"/>
    </xf>
    <xf numFmtId="0" fontId="326" fillId="31" borderId="0" xfId="2" applyFont="1" applyFill="1" applyAlignment="1" applyProtection="1">
      <alignment vertical="center"/>
      <protection hidden="1"/>
    </xf>
    <xf numFmtId="0" fontId="3" fillId="0" borderId="0" xfId="2" applyFont="1" applyAlignment="1">
      <alignment vertical="center"/>
    </xf>
    <xf numFmtId="0" fontId="328" fillId="31" borderId="0" xfId="2" applyFont="1" applyFill="1" applyAlignment="1" applyProtection="1">
      <alignment vertical="center"/>
      <protection hidden="1"/>
    </xf>
    <xf numFmtId="0" fontId="3" fillId="31" borderId="0" xfId="2" applyFont="1" applyFill="1"/>
    <xf numFmtId="0" fontId="3" fillId="2" borderId="0" xfId="2" applyFont="1" applyFill="1"/>
    <xf numFmtId="0" fontId="3" fillId="2" borderId="0" xfId="2" applyFill="1" applyProtection="1">
      <protection hidden="1"/>
    </xf>
    <xf numFmtId="0" fontId="3" fillId="0" borderId="0" xfId="2" applyProtection="1">
      <protection hidden="1"/>
    </xf>
    <xf numFmtId="0" fontId="1" fillId="0" borderId="0" xfId="9"/>
    <xf numFmtId="0" fontId="73" fillId="0" borderId="0" xfId="2" applyFont="1" applyProtection="1">
      <protection hidden="1"/>
    </xf>
    <xf numFmtId="0" fontId="73" fillId="0" borderId="0" xfId="2" applyFont="1" applyAlignment="1" applyProtection="1">
      <alignment horizontal="left"/>
      <protection hidden="1"/>
    </xf>
    <xf numFmtId="0" fontId="329" fillId="31" borderId="0" xfId="2" applyFont="1" applyFill="1" applyAlignment="1">
      <alignment vertical="center"/>
    </xf>
    <xf numFmtId="0" fontId="330" fillId="31" borderId="0" xfId="2" applyFont="1" applyFill="1" applyAlignment="1">
      <alignment vertical="center"/>
    </xf>
    <xf numFmtId="0" fontId="330" fillId="31" borderId="0" xfId="2" applyFont="1" applyFill="1" applyProtection="1">
      <protection hidden="1"/>
    </xf>
    <xf numFmtId="0" fontId="330" fillId="31" borderId="0" xfId="2" applyFont="1" applyFill="1" applyAlignment="1" applyProtection="1">
      <alignment vertical="center"/>
      <protection hidden="1"/>
    </xf>
    <xf numFmtId="0" fontId="33" fillId="0" borderId="0" xfId="0" applyFont="1" applyBorder="1" applyAlignment="1">
      <alignment vertical="top"/>
    </xf>
    <xf numFmtId="164" fontId="113" fillId="2" borderId="4" xfId="3" applyNumberFormat="1" applyFont="1" applyFill="1" applyBorder="1" applyAlignment="1">
      <alignment horizontal="right" vertical="center"/>
    </xf>
    <xf numFmtId="0" fontId="140" fillId="2" borderId="6" xfId="0" applyFont="1" applyFill="1" applyBorder="1" applyAlignment="1">
      <alignment horizontal="center" vertical="center" wrapText="1"/>
    </xf>
    <xf numFmtId="0" fontId="50" fillId="2" borderId="0" xfId="3" applyFont="1" applyFill="1" applyBorder="1" applyAlignment="1" applyProtection="1">
      <alignment horizontal="center"/>
      <protection hidden="1"/>
    </xf>
    <xf numFmtId="0" fontId="155" fillId="2" borderId="0" xfId="3" applyFont="1" applyFill="1" applyBorder="1" applyAlignment="1" applyProtection="1">
      <alignment horizontal="center"/>
      <protection hidden="1"/>
    </xf>
    <xf numFmtId="169" fontId="37" fillId="2" borderId="0" xfId="3" applyNumberFormat="1" applyFont="1" applyFill="1" applyBorder="1" applyAlignment="1">
      <alignment horizontal="center" vertical="center"/>
    </xf>
    <xf numFmtId="170" fontId="37" fillId="2" borderId="0" xfId="3" applyNumberFormat="1" applyFont="1" applyFill="1" applyBorder="1" applyAlignment="1">
      <alignment horizontal="center" vertical="center"/>
    </xf>
    <xf numFmtId="0" fontId="3" fillId="2" borderId="0" xfId="3" applyFill="1" applyBorder="1" applyAlignment="1">
      <alignment horizontal="center" vertical="center" textRotation="90"/>
    </xf>
    <xf numFmtId="2" fontId="65" fillId="21" borderId="0" xfId="3" applyNumberFormat="1" applyFont="1" applyFill="1" applyBorder="1" applyAlignment="1" applyProtection="1">
      <alignment vertical="center" wrapText="1"/>
      <protection locked="0"/>
    </xf>
    <xf numFmtId="0" fontId="3" fillId="17" borderId="0" xfId="3" applyFill="1" applyBorder="1" applyAlignment="1">
      <alignment horizontal="center" vertical="center" textRotation="90"/>
    </xf>
    <xf numFmtId="167" fontId="67" fillId="17" borderId="0" xfId="3" applyNumberFormat="1" applyFont="1" applyFill="1" applyBorder="1" applyAlignment="1">
      <alignment horizontal="center" vertical="center"/>
    </xf>
    <xf numFmtId="0" fontId="14" fillId="2" borderId="0" xfId="3" applyFont="1" applyFill="1" applyBorder="1" applyAlignment="1">
      <alignment horizontal="center"/>
    </xf>
    <xf numFmtId="0" fontId="0" fillId="2" borderId="52" xfId="0" applyFill="1" applyBorder="1"/>
    <xf numFmtId="0" fontId="0" fillId="0" borderId="4" xfId="0" applyBorder="1"/>
    <xf numFmtId="170" fontId="37" fillId="2" borderId="4" xfId="3" applyNumberFormat="1" applyFont="1" applyFill="1" applyBorder="1" applyAlignment="1">
      <alignment horizontal="center" vertical="center"/>
    </xf>
    <xf numFmtId="2" fontId="65" fillId="21" borderId="4" xfId="3" applyNumberFormat="1" applyFont="1" applyFill="1" applyBorder="1" applyAlignment="1" applyProtection="1">
      <alignment vertical="center" wrapText="1"/>
      <protection locked="0"/>
    </xf>
    <xf numFmtId="167" fontId="67" fillId="17" borderId="4" xfId="3" applyNumberFormat="1" applyFont="1" applyFill="1" applyBorder="1" applyAlignment="1">
      <alignment horizontal="center" vertical="center"/>
    </xf>
    <xf numFmtId="0" fontId="31" fillId="2" borderId="4" xfId="0" applyFont="1" applyFill="1" applyBorder="1" applyAlignment="1">
      <alignment vertical="center"/>
    </xf>
    <xf numFmtId="175" fontId="335" fillId="17" borderId="0" xfId="0" applyNumberFormat="1" applyFont="1" applyFill="1" applyBorder="1" applyAlignment="1">
      <alignment horizontal="center" vertical="center"/>
    </xf>
    <xf numFmtId="170" fontId="27" fillId="5" borderId="0" xfId="2" applyNumberFormat="1" applyFont="1" applyFill="1" applyBorder="1" applyAlignment="1">
      <alignment horizontal="left" vertical="center"/>
    </xf>
    <xf numFmtId="0" fontId="10" fillId="2" borderId="0" xfId="0" applyFont="1" applyFill="1" applyBorder="1" applyAlignment="1">
      <alignment horizontal="center" vertical="center" wrapText="1"/>
    </xf>
    <xf numFmtId="2" fontId="117" fillId="7" borderId="0" xfId="3" applyNumberFormat="1" applyFont="1" applyFill="1" applyBorder="1" applyAlignment="1" applyProtection="1">
      <alignment horizontal="center" vertical="center" wrapText="1"/>
      <protection locked="0"/>
    </xf>
    <xf numFmtId="0" fontId="12" fillId="2" borderId="7" xfId="3" applyFont="1" applyFill="1" applyBorder="1" applyAlignment="1">
      <alignment horizontal="center" vertical="center"/>
    </xf>
    <xf numFmtId="0" fontId="150" fillId="2" borderId="7" xfId="3" applyFont="1" applyFill="1" applyBorder="1" applyAlignment="1">
      <alignment horizontal="center" vertical="center"/>
    </xf>
    <xf numFmtId="0" fontId="143" fillId="2" borderId="0" xfId="1" applyFont="1" applyFill="1" applyBorder="1" applyAlignment="1">
      <alignment horizontal="center" vertical="center"/>
    </xf>
    <xf numFmtId="0" fontId="45" fillId="2" borderId="0" xfId="1" applyFont="1" applyFill="1" applyBorder="1" applyAlignment="1">
      <alignment horizontal="center" vertical="center"/>
    </xf>
    <xf numFmtId="0" fontId="124" fillId="14" borderId="0" xfId="3" applyFont="1" applyFill="1" applyBorder="1" applyAlignment="1">
      <alignment horizontal="center" vertical="center"/>
    </xf>
    <xf numFmtId="2" fontId="117" fillId="7" borderId="58" xfId="3" applyNumberFormat="1" applyFont="1" applyFill="1" applyBorder="1" applyAlignment="1" applyProtection="1">
      <alignment horizontal="center" vertical="center" wrapText="1"/>
      <protection locked="0"/>
    </xf>
    <xf numFmtId="167" fontId="56" fillId="2" borderId="0" xfId="2" applyNumberFormat="1" applyFont="1" applyFill="1" applyBorder="1" applyAlignment="1">
      <alignment horizontal="center" vertical="center"/>
    </xf>
    <xf numFmtId="169" fontId="51" fillId="8" borderId="0" xfId="1" applyNumberFormat="1" applyFont="1" applyFill="1" applyBorder="1" applyAlignment="1">
      <alignment horizontal="center" vertical="center"/>
    </xf>
    <xf numFmtId="2" fontId="117" fillId="7" borderId="59" xfId="3" applyNumberFormat="1" applyFont="1" applyFill="1" applyBorder="1" applyAlignment="1" applyProtection="1">
      <alignment horizontal="center" vertical="center" wrapText="1"/>
      <protection locked="0"/>
    </xf>
    <xf numFmtId="2" fontId="8" fillId="7" borderId="59" xfId="3" applyNumberFormat="1" applyFont="1" applyFill="1" applyBorder="1" applyAlignment="1" applyProtection="1">
      <alignment horizontal="center" vertical="center" wrapText="1"/>
      <protection locked="0"/>
    </xf>
    <xf numFmtId="0" fontId="13" fillId="3" borderId="22" xfId="3" applyFont="1" applyFill="1" applyBorder="1" applyAlignment="1">
      <alignment horizontal="center" vertical="center"/>
    </xf>
    <xf numFmtId="0" fontId="13" fillId="3" borderId="0" xfId="3" applyFont="1" applyFill="1" applyBorder="1" applyAlignment="1">
      <alignment horizontal="center" vertical="center"/>
    </xf>
    <xf numFmtId="0" fontId="13" fillId="3" borderId="4" xfId="3" applyFont="1" applyFill="1" applyBorder="1" applyAlignment="1">
      <alignment horizontal="center" vertical="center"/>
    </xf>
    <xf numFmtId="0" fontId="336" fillId="2" borderId="0" xfId="3" applyFont="1" applyFill="1" applyBorder="1" applyAlignment="1">
      <alignment vertical="center" wrapText="1"/>
    </xf>
    <xf numFmtId="0" fontId="58" fillId="3" borderId="0" xfId="0" applyFont="1" applyFill="1" applyBorder="1" applyAlignment="1">
      <alignment horizontal="center"/>
    </xf>
    <xf numFmtId="0" fontId="0" fillId="23" borderId="0" xfId="0" applyFill="1"/>
    <xf numFmtId="0" fontId="3" fillId="23" borderId="0" xfId="2" applyFill="1"/>
    <xf numFmtId="0" fontId="3" fillId="23" borderId="0" xfId="3" applyFill="1" applyBorder="1" applyAlignment="1">
      <alignment vertical="center" textRotation="90"/>
    </xf>
    <xf numFmtId="0" fontId="0" fillId="23" borderId="0" xfId="0" applyFill="1" applyBorder="1"/>
    <xf numFmtId="0" fontId="336" fillId="23" borderId="0" xfId="3" applyFont="1" applyFill="1" applyBorder="1" applyAlignment="1">
      <alignment vertical="center" wrapText="1"/>
    </xf>
    <xf numFmtId="0" fontId="107" fillId="5" borderId="0" xfId="1" applyFont="1" applyFill="1" applyBorder="1" applyAlignment="1">
      <alignment vertical="center" wrapText="1"/>
    </xf>
    <xf numFmtId="0" fontId="52" fillId="3" borderId="0" xfId="2" applyFont="1" applyFill="1" applyBorder="1" applyAlignment="1">
      <alignment horizontal="center" vertical="center"/>
    </xf>
    <xf numFmtId="0" fontId="30" fillId="5" borderId="0" xfId="3" applyFont="1" applyFill="1" applyBorder="1" applyAlignment="1">
      <alignment horizontal="right" vertical="center"/>
    </xf>
    <xf numFmtId="0" fontId="26" fillId="5" borderId="0" xfId="3" applyFont="1" applyFill="1" applyBorder="1" applyAlignment="1">
      <alignment horizontal="center" vertical="center"/>
    </xf>
    <xf numFmtId="0" fontId="9" fillId="5" borderId="0" xfId="0" applyFont="1" applyFill="1"/>
    <xf numFmtId="0" fontId="26" fillId="5" borderId="0" xfId="3" applyFont="1" applyFill="1" applyBorder="1" applyAlignment="1">
      <alignment horizontal="left" vertical="center"/>
    </xf>
    <xf numFmtId="0" fontId="48" fillId="2" borderId="122" xfId="0" applyFont="1" applyFill="1" applyBorder="1" applyAlignment="1">
      <alignment horizontal="right"/>
    </xf>
    <xf numFmtId="0" fontId="140" fillId="2" borderId="9" xfId="0" applyFont="1" applyFill="1" applyBorder="1" applyAlignment="1">
      <alignment horizontal="center"/>
    </xf>
    <xf numFmtId="164" fontId="36" fillId="2" borderId="54" xfId="1" applyNumberFormat="1" applyFont="1" applyFill="1" applyBorder="1" applyAlignment="1">
      <alignment horizontal="center" vertical="center"/>
    </xf>
    <xf numFmtId="0" fontId="48" fillId="2" borderId="53" xfId="0" applyFont="1" applyFill="1" applyBorder="1" applyAlignment="1">
      <alignment horizontal="right"/>
    </xf>
    <xf numFmtId="164" fontId="99" fillId="2" borderId="54" xfId="1" applyNumberFormat="1" applyFont="1" applyFill="1" applyBorder="1" applyAlignment="1">
      <alignment horizontal="left" vertical="center"/>
    </xf>
    <xf numFmtId="0" fontId="25" fillId="2" borderId="53" xfId="0" applyFont="1" applyFill="1" applyBorder="1" applyAlignment="1">
      <alignment horizontal="right"/>
    </xf>
    <xf numFmtId="164" fontId="99" fillId="2" borderId="11" xfId="1" applyNumberFormat="1" applyFont="1" applyFill="1" applyBorder="1" applyAlignment="1">
      <alignment horizontal="left" vertical="center"/>
    </xf>
    <xf numFmtId="0" fontId="26" fillId="5" borderId="0" xfId="2" applyFont="1" applyFill="1" applyAlignment="1">
      <alignment horizontal="right" vertical="center"/>
    </xf>
    <xf numFmtId="0" fontId="102" fillId="5" borderId="0" xfId="0" applyFont="1" applyFill="1"/>
    <xf numFmtId="0" fontId="19" fillId="5" borderId="0" xfId="2" applyFont="1" applyFill="1"/>
    <xf numFmtId="0" fontId="337" fillId="5" borderId="0" xfId="8" applyFont="1" applyFill="1"/>
    <xf numFmtId="0" fontId="112" fillId="2" borderId="0" xfId="1" applyFont="1" applyFill="1" applyBorder="1" applyAlignment="1">
      <alignment horizontal="center" vertical="center" wrapText="1"/>
    </xf>
    <xf numFmtId="0" fontId="120" fillId="14" borderId="4" xfId="3" applyFont="1" applyFill="1" applyBorder="1" applyAlignment="1">
      <alignment horizontal="center" vertical="center"/>
    </xf>
    <xf numFmtId="0" fontId="65" fillId="2" borderId="0" xfId="1" applyFont="1" applyFill="1" applyBorder="1" applyAlignment="1">
      <alignment horizontal="center" vertical="center" wrapText="1"/>
    </xf>
    <xf numFmtId="0" fontId="113" fillId="2" borderId="4" xfId="1" applyFont="1" applyFill="1" applyBorder="1" applyAlignment="1">
      <alignment horizontal="center" vertical="center" wrapText="1"/>
    </xf>
    <xf numFmtId="0" fontId="140" fillId="2" borderId="22" xfId="3" applyFont="1" applyFill="1" applyBorder="1" applyAlignment="1">
      <alignment horizontal="center" vertical="center" wrapText="1"/>
    </xf>
    <xf numFmtId="0" fontId="140" fillId="2" borderId="0" xfId="3" applyFont="1" applyFill="1" applyBorder="1" applyAlignment="1">
      <alignment horizontal="center" vertical="center" wrapText="1"/>
    </xf>
    <xf numFmtId="0" fontId="140" fillId="2" borderId="4" xfId="3"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4" xfId="0" applyFont="1" applyFill="1" applyBorder="1" applyAlignment="1">
      <alignment horizontal="center" vertical="center" wrapText="1"/>
    </xf>
    <xf numFmtId="2" fontId="117" fillId="7" borderId="0" xfId="3" applyNumberFormat="1" applyFont="1" applyFill="1" applyBorder="1" applyAlignment="1" applyProtection="1">
      <alignment horizontal="center" vertical="center" wrapText="1"/>
      <protection locked="0"/>
    </xf>
    <xf numFmtId="0" fontId="140"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3" fillId="4" borderId="0" xfId="3" applyFont="1" applyFill="1" applyBorder="1" applyAlignment="1">
      <alignment horizontal="center" vertical="center"/>
    </xf>
    <xf numFmtId="0" fontId="143" fillId="2" borderId="0" xfId="1" applyFont="1" applyFill="1" applyBorder="1" applyAlignment="1">
      <alignment horizontal="center" vertical="center"/>
    </xf>
    <xf numFmtId="0" fontId="66" fillId="2" borderId="0" xfId="1" applyNumberFormat="1" applyFont="1" applyFill="1" applyBorder="1" applyAlignment="1">
      <alignment horizontal="center" vertical="center" wrapText="1"/>
    </xf>
    <xf numFmtId="0" fontId="66" fillId="2" borderId="4" xfId="1" applyNumberFormat="1" applyFont="1" applyFill="1" applyBorder="1" applyAlignment="1">
      <alignment horizontal="center" vertical="center" wrapText="1"/>
    </xf>
    <xf numFmtId="0" fontId="12" fillId="2" borderId="7" xfId="3" applyFont="1" applyFill="1" applyBorder="1" applyAlignment="1">
      <alignment horizontal="center" vertical="center"/>
    </xf>
    <xf numFmtId="0" fontId="34" fillId="2" borderId="0" xfId="1" applyNumberFormat="1" applyFont="1" applyFill="1" applyBorder="1" applyAlignment="1">
      <alignment horizontal="center" vertical="center" wrapText="1"/>
    </xf>
    <xf numFmtId="0" fontId="170" fillId="2" borderId="0" xfId="1" applyFont="1" applyFill="1" applyBorder="1" applyAlignment="1">
      <alignment horizontal="center" vertical="center" wrapText="1"/>
    </xf>
    <xf numFmtId="0" fontId="137" fillId="25" borderId="0" xfId="2" applyFont="1" applyFill="1" applyAlignment="1">
      <alignment horizontal="center" vertical="center"/>
    </xf>
    <xf numFmtId="173" fontId="66" fillId="2" borderId="0" xfId="2" applyNumberFormat="1" applyFont="1" applyFill="1" applyBorder="1" applyAlignment="1">
      <alignment horizontal="center" vertical="center"/>
    </xf>
    <xf numFmtId="0" fontId="27" fillId="2" borderId="0" xfId="1" applyNumberFormat="1" applyFont="1" applyFill="1" applyBorder="1" applyAlignment="1">
      <alignment horizontal="center" vertical="center" wrapText="1"/>
    </xf>
    <xf numFmtId="0" fontId="45" fillId="2" borderId="0" xfId="1" applyFont="1" applyFill="1" applyBorder="1" applyAlignment="1">
      <alignment horizontal="center" vertical="center"/>
    </xf>
    <xf numFmtId="1" fontId="26" fillId="5" borderId="0" xfId="2" applyNumberFormat="1" applyFont="1" applyFill="1" applyBorder="1" applyAlignment="1">
      <alignment horizontal="center" vertical="center"/>
    </xf>
    <xf numFmtId="173" fontId="66" fillId="2" borderId="4" xfId="2" applyNumberFormat="1" applyFont="1" applyFill="1" applyBorder="1" applyAlignment="1">
      <alignment horizontal="center" vertical="center"/>
    </xf>
    <xf numFmtId="0" fontId="13" fillId="2" borderId="22" xfId="3" applyFont="1" applyFill="1" applyBorder="1" applyAlignment="1">
      <alignment horizontal="center" vertical="center"/>
    </xf>
    <xf numFmtId="0" fontId="212" fillId="2" borderId="22" xfId="3" applyFont="1" applyFill="1" applyBorder="1" applyAlignment="1">
      <alignment horizontal="center" vertical="center"/>
    </xf>
    <xf numFmtId="167" fontId="56" fillId="2" borderId="0" xfId="2" applyNumberFormat="1" applyFont="1" applyFill="1" applyBorder="1" applyAlignment="1">
      <alignment horizontal="center" vertical="center"/>
    </xf>
    <xf numFmtId="0" fontId="216" fillId="2" borderId="22" xfId="2" applyFont="1" applyFill="1" applyBorder="1" applyAlignment="1">
      <alignment horizontal="center" vertical="center" wrapText="1"/>
    </xf>
    <xf numFmtId="0" fontId="216" fillId="2" borderId="0" xfId="2" applyFont="1" applyFill="1" applyBorder="1" applyAlignment="1">
      <alignment horizontal="center" vertical="center" wrapText="1"/>
    </xf>
    <xf numFmtId="0" fontId="216" fillId="2" borderId="4" xfId="2" applyFont="1" applyFill="1" applyBorder="1" applyAlignment="1">
      <alignment horizontal="center" vertical="center" wrapText="1"/>
    </xf>
    <xf numFmtId="0" fontId="12" fillId="6" borderId="22" xfId="3" applyFont="1" applyFill="1" applyBorder="1" applyAlignment="1">
      <alignment horizontal="center" vertical="center"/>
    </xf>
    <xf numFmtId="0" fontId="100" fillId="2" borderId="22" xfId="2" applyFont="1" applyFill="1" applyBorder="1" applyAlignment="1">
      <alignment horizontal="center" vertical="center"/>
    </xf>
    <xf numFmtId="0" fontId="100" fillId="2" borderId="0" xfId="2" applyFont="1" applyFill="1" applyBorder="1" applyAlignment="1">
      <alignment horizontal="center" vertical="center"/>
    </xf>
    <xf numFmtId="0" fontId="208" fillId="2" borderId="0" xfId="8" applyFont="1" applyFill="1" applyBorder="1" applyAlignment="1">
      <alignment horizontal="center" vertical="center" wrapText="1"/>
    </xf>
    <xf numFmtId="0" fontId="208" fillId="2" borderId="4" xfId="8" applyFont="1" applyFill="1" applyBorder="1" applyAlignment="1">
      <alignment horizontal="center" vertical="center" wrapText="1"/>
    </xf>
    <xf numFmtId="0" fontId="13" fillId="3" borderId="22" xfId="3" applyFont="1" applyFill="1" applyBorder="1" applyAlignment="1">
      <alignment horizontal="center" vertical="center"/>
    </xf>
    <xf numFmtId="0" fontId="13" fillId="3" borderId="0" xfId="3" applyFont="1" applyFill="1" applyBorder="1" applyAlignment="1">
      <alignment horizontal="center" vertical="center"/>
    </xf>
    <xf numFmtId="0" fontId="3" fillId="3" borderId="0" xfId="2" applyFont="1" applyFill="1" applyBorder="1" applyAlignment="1">
      <alignment horizontal="center"/>
    </xf>
    <xf numFmtId="165" fontId="65" fillId="3" borderId="0" xfId="1" applyNumberFormat="1" applyFont="1" applyFill="1" applyBorder="1" applyAlignment="1" applyProtection="1">
      <alignment horizontal="center" vertical="center"/>
      <protection locked="0"/>
    </xf>
    <xf numFmtId="1" fontId="229" fillId="28" borderId="0" xfId="3" applyNumberFormat="1" applyFont="1" applyFill="1" applyBorder="1" applyAlignment="1" applyProtection="1">
      <alignment horizontal="center" vertical="center"/>
      <protection locked="0"/>
    </xf>
    <xf numFmtId="0" fontId="236" fillId="5" borderId="0" xfId="2" applyFont="1" applyFill="1" applyBorder="1" applyAlignment="1">
      <alignment horizontal="center"/>
    </xf>
    <xf numFmtId="165" fontId="27" fillId="2" borderId="0" xfId="2" applyNumberFormat="1" applyFont="1" applyFill="1" applyBorder="1" applyAlignment="1">
      <alignment horizontal="center" vertical="center"/>
    </xf>
    <xf numFmtId="174" fontId="26" fillId="2" borderId="0" xfId="2" applyNumberFormat="1" applyFont="1" applyFill="1" applyBorder="1" applyAlignment="1">
      <alignment horizontal="center" vertical="center"/>
    </xf>
    <xf numFmtId="0" fontId="148" fillId="2" borderId="5" xfId="1" applyFont="1" applyFill="1" applyBorder="1" applyAlignment="1">
      <alignment horizontal="center" vertical="center" wrapText="1"/>
    </xf>
    <xf numFmtId="0" fontId="92" fillId="2" borderId="5" xfId="2" applyFont="1" applyFill="1" applyBorder="1" applyAlignment="1">
      <alignment horizontal="center" vertical="center" wrapText="1"/>
    </xf>
    <xf numFmtId="0" fontId="92" fillId="2" borderId="0" xfId="2" applyFont="1" applyFill="1" applyBorder="1" applyAlignment="1">
      <alignment horizontal="center" vertical="center" wrapText="1"/>
    </xf>
    <xf numFmtId="0" fontId="92" fillId="2" borderId="4" xfId="2" applyFont="1" applyFill="1" applyBorder="1" applyAlignment="1">
      <alignment horizontal="center" vertical="center" wrapText="1"/>
    </xf>
    <xf numFmtId="0" fontId="182" fillId="2" borderId="5" xfId="3" applyFont="1" applyFill="1" applyBorder="1" applyAlignment="1">
      <alignment horizontal="center" vertical="center"/>
    </xf>
    <xf numFmtId="167" fontId="56" fillId="2" borderId="4" xfId="2" applyNumberFormat="1" applyFont="1" applyFill="1" applyBorder="1" applyAlignment="1">
      <alignment horizontal="center" vertical="center"/>
    </xf>
    <xf numFmtId="164" fontId="30" fillId="22" borderId="0" xfId="2" applyNumberFormat="1" applyFont="1" applyFill="1" applyBorder="1" applyAlignment="1">
      <alignment horizontal="center" vertical="center"/>
    </xf>
    <xf numFmtId="164" fontId="30" fillId="2" borderId="0" xfId="1" applyNumberFormat="1" applyFont="1" applyFill="1" applyBorder="1" applyAlignment="1">
      <alignment horizontal="center" vertical="center"/>
    </xf>
    <xf numFmtId="165" fontId="30" fillId="2" borderId="0" xfId="2" applyNumberFormat="1" applyFont="1" applyFill="1" applyBorder="1" applyAlignment="1">
      <alignment horizontal="center" vertical="center"/>
    </xf>
    <xf numFmtId="165" fontId="30" fillId="2" borderId="4" xfId="2" applyNumberFormat="1" applyFont="1" applyFill="1" applyBorder="1" applyAlignment="1">
      <alignment horizontal="center" vertical="center"/>
    </xf>
    <xf numFmtId="164" fontId="254" fillId="8" borderId="0" xfId="2" applyNumberFormat="1" applyFont="1" applyFill="1" applyBorder="1" applyAlignment="1">
      <alignment horizontal="center" vertical="center"/>
    </xf>
    <xf numFmtId="167" fontId="56" fillId="8" borderId="0" xfId="2" applyNumberFormat="1" applyFont="1" applyFill="1" applyBorder="1" applyAlignment="1">
      <alignment horizontal="center" vertical="center"/>
    </xf>
    <xf numFmtId="0" fontId="112" fillId="2" borderId="5" xfId="1" applyFont="1" applyFill="1" applyBorder="1" applyAlignment="1">
      <alignment horizontal="center" vertical="center" wrapText="1"/>
    </xf>
    <xf numFmtId="0" fontId="44" fillId="6" borderId="5" xfId="2" applyFont="1" applyFill="1" applyBorder="1" applyAlignment="1">
      <alignment horizontal="center" vertical="center"/>
    </xf>
    <xf numFmtId="165" fontId="8" fillId="17" borderId="0" xfId="2" applyNumberFormat="1" applyFont="1" applyFill="1" applyBorder="1" applyAlignment="1">
      <alignment horizontal="center" vertical="center"/>
    </xf>
    <xf numFmtId="0" fontId="170" fillId="2" borderId="5" xfId="1" applyFont="1" applyFill="1" applyBorder="1" applyAlignment="1">
      <alignment horizontal="center" vertical="center" wrapText="1"/>
    </xf>
    <xf numFmtId="0" fontId="195" fillId="2" borderId="5" xfId="2" applyFont="1" applyFill="1" applyBorder="1" applyAlignment="1">
      <alignment horizontal="center" vertical="center" wrapText="1"/>
    </xf>
    <xf numFmtId="0" fontId="195" fillId="2" borderId="0" xfId="2" applyFont="1" applyFill="1" applyBorder="1" applyAlignment="1">
      <alignment horizontal="center" vertical="center" wrapText="1"/>
    </xf>
    <xf numFmtId="0" fontId="195" fillId="2" borderId="4" xfId="2" applyFont="1" applyFill="1" applyBorder="1" applyAlignment="1">
      <alignment horizontal="center" vertical="center" wrapText="1"/>
    </xf>
    <xf numFmtId="167" fontId="56" fillId="3" borderId="0" xfId="2" applyNumberFormat="1" applyFont="1" applyFill="1" applyBorder="1" applyAlignment="1">
      <alignment horizontal="center" vertical="center"/>
    </xf>
    <xf numFmtId="2" fontId="117" fillId="7" borderId="58" xfId="3" applyNumberFormat="1" applyFont="1" applyFill="1" applyBorder="1" applyAlignment="1" applyProtection="1">
      <alignment horizontal="center" vertical="center" wrapText="1"/>
      <protection locked="0"/>
    </xf>
    <xf numFmtId="0" fontId="260" fillId="2" borderId="5" xfId="3" applyFont="1" applyFill="1" applyBorder="1" applyAlignment="1">
      <alignment horizontal="center" vertical="center"/>
    </xf>
    <xf numFmtId="0" fontId="176" fillId="2" borderId="0" xfId="2" applyFont="1" applyFill="1" applyBorder="1" applyAlignment="1">
      <alignment horizontal="center" vertical="center"/>
    </xf>
    <xf numFmtId="0" fontId="176" fillId="2" borderId="4" xfId="2" applyFont="1" applyFill="1" applyBorder="1" applyAlignment="1">
      <alignment horizontal="center" vertical="center"/>
    </xf>
    <xf numFmtId="2" fontId="117" fillId="7" borderId="59" xfId="3" applyNumberFormat="1" applyFont="1" applyFill="1" applyBorder="1" applyAlignment="1" applyProtection="1">
      <alignment horizontal="center" vertical="center" wrapText="1"/>
      <protection locked="0"/>
    </xf>
    <xf numFmtId="2" fontId="8" fillId="7" borderId="59" xfId="3" applyNumberFormat="1" applyFont="1" applyFill="1" applyBorder="1" applyAlignment="1" applyProtection="1">
      <alignment horizontal="center" vertical="center" wrapText="1"/>
      <protection locked="0"/>
    </xf>
    <xf numFmtId="2" fontId="117" fillId="7" borderId="87" xfId="3" applyNumberFormat="1" applyFont="1" applyFill="1" applyBorder="1" applyAlignment="1" applyProtection="1">
      <alignment horizontal="center" vertical="center" wrapText="1"/>
      <protection locked="0"/>
    </xf>
    <xf numFmtId="169" fontId="51" fillId="8" borderId="0" xfId="1" applyNumberFormat="1" applyFont="1" applyFill="1" applyBorder="1" applyAlignment="1">
      <alignment horizontal="center" vertical="center"/>
    </xf>
    <xf numFmtId="169" fontId="27" fillId="17" borderId="25" xfId="2" applyNumberFormat="1" applyFont="1" applyFill="1" applyBorder="1" applyAlignment="1">
      <alignment horizontal="center" vertical="center"/>
    </xf>
    <xf numFmtId="1" fontId="26" fillId="17" borderId="0" xfId="2" applyNumberFormat="1" applyFont="1" applyFill="1" applyBorder="1" applyAlignment="1">
      <alignment horizontal="center" vertical="center"/>
    </xf>
    <xf numFmtId="167" fontId="58" fillId="2" borderId="0" xfId="2" applyNumberFormat="1" applyFont="1" applyFill="1" applyBorder="1" applyAlignment="1">
      <alignment horizontal="center" vertical="center"/>
    </xf>
    <xf numFmtId="173" fontId="160" fillId="2" borderId="4" xfId="2" applyNumberFormat="1" applyFont="1" applyFill="1" applyBorder="1" applyAlignment="1">
      <alignment horizontal="center" vertical="center"/>
    </xf>
    <xf numFmtId="0" fontId="48" fillId="2" borderId="0" xfId="0" applyFont="1" applyFill="1" applyBorder="1" applyAlignment="1">
      <alignment horizontal="right"/>
    </xf>
    <xf numFmtId="0" fontId="25" fillId="2" borderId="0" xfId="0" applyFont="1" applyFill="1" applyBorder="1" applyAlignment="1">
      <alignment horizontal="right"/>
    </xf>
    <xf numFmtId="0" fontId="211" fillId="2" borderId="5" xfId="3" applyFont="1" applyFill="1" applyBorder="1" applyAlignment="1">
      <alignment horizontal="center" vertical="center"/>
    </xf>
    <xf numFmtId="0" fontId="17" fillId="2" borderId="0" xfId="0" applyFont="1" applyFill="1" applyBorder="1" applyAlignment="1">
      <alignment horizontal="center"/>
    </xf>
    <xf numFmtId="0" fontId="12" fillId="2" borderId="5" xfId="3" applyFont="1" applyFill="1" applyBorder="1" applyAlignment="1">
      <alignment horizontal="center" vertical="center"/>
    </xf>
    <xf numFmtId="0" fontId="9" fillId="2" borderId="0" xfId="2" applyFont="1" applyFill="1" applyBorder="1" applyAlignment="1">
      <alignment horizontal="center"/>
    </xf>
    <xf numFmtId="0" fontId="27" fillId="2" borderId="5" xfId="1" applyNumberFormat="1" applyFont="1" applyFill="1" applyBorder="1" applyAlignment="1">
      <alignment horizontal="center" vertical="center" wrapText="1"/>
    </xf>
    <xf numFmtId="175" fontId="66" fillId="2" borderId="0" xfId="2" applyNumberFormat="1" applyFont="1" applyFill="1" applyBorder="1" applyAlignment="1">
      <alignment horizontal="center" vertical="center"/>
    </xf>
    <xf numFmtId="175" fontId="66" fillId="2" borderId="4" xfId="2" applyNumberFormat="1" applyFont="1" applyFill="1" applyBorder="1" applyAlignment="1">
      <alignment horizontal="center" vertical="center"/>
    </xf>
    <xf numFmtId="0" fontId="305" fillId="2" borderId="5" xfId="2" applyFont="1" applyFill="1" applyBorder="1" applyAlignment="1">
      <alignment horizontal="left" vertical="center" wrapText="1"/>
    </xf>
    <xf numFmtId="0" fontId="305" fillId="2" borderId="0" xfId="2" applyFont="1" applyFill="1" applyBorder="1" applyAlignment="1">
      <alignment horizontal="left" vertical="center" wrapText="1"/>
    </xf>
    <xf numFmtId="0" fontId="305" fillId="2" borderId="4" xfId="2" applyFont="1" applyFill="1" applyBorder="1" applyAlignment="1">
      <alignment horizontal="left" vertical="center" wrapText="1"/>
    </xf>
    <xf numFmtId="0" fontId="26" fillId="2" borderId="0" xfId="2" applyFont="1" applyFill="1" applyBorder="1" applyAlignment="1">
      <alignment horizontal="center" vertical="center" wrapText="1"/>
    </xf>
    <xf numFmtId="0" fontId="20" fillId="2" borderId="5" xfId="2" applyFont="1" applyFill="1" applyBorder="1" applyAlignment="1">
      <alignment horizontal="center" vertical="center" wrapText="1"/>
    </xf>
    <xf numFmtId="0" fontId="309" fillId="2" borderId="5" xfId="8" applyFont="1" applyFill="1" applyBorder="1" applyAlignment="1">
      <alignment horizontal="center" vertical="center"/>
    </xf>
    <xf numFmtId="0" fontId="309" fillId="2" borderId="0" xfId="8" applyFont="1" applyFill="1" applyAlignment="1">
      <alignment horizontal="center" vertical="center"/>
    </xf>
    <xf numFmtId="0" fontId="309" fillId="2" borderId="4" xfId="8" applyFont="1" applyFill="1" applyBorder="1" applyAlignment="1">
      <alignment horizontal="center" vertical="center"/>
    </xf>
    <xf numFmtId="0" fontId="310" fillId="2" borderId="0" xfId="2" applyFont="1" applyFill="1" applyAlignment="1">
      <alignment horizontal="center" vertical="center"/>
    </xf>
    <xf numFmtId="0" fontId="310" fillId="2" borderId="4" xfId="2" applyFont="1" applyFill="1" applyBorder="1" applyAlignment="1">
      <alignment horizontal="center" vertical="center"/>
    </xf>
    <xf numFmtId="0" fontId="310" fillId="2" borderId="5" xfId="2" applyFont="1" applyFill="1" applyBorder="1" applyAlignment="1">
      <alignment horizontal="center" vertical="center"/>
    </xf>
    <xf numFmtId="0" fontId="311" fillId="2" borderId="5" xfId="8" applyFont="1" applyFill="1" applyBorder="1" applyAlignment="1">
      <alignment horizontal="center" vertical="center"/>
    </xf>
    <xf numFmtId="0" fontId="311" fillId="2" borderId="0" xfId="8" applyFont="1" applyFill="1" applyAlignment="1">
      <alignment horizontal="center" vertical="center"/>
    </xf>
    <xf numFmtId="0" fontId="311" fillId="2" borderId="4" xfId="8" applyFont="1" applyFill="1" applyBorder="1" applyAlignment="1">
      <alignment horizontal="center" vertical="center"/>
    </xf>
    <xf numFmtId="0" fontId="309" fillId="2" borderId="0" xfId="8" applyFont="1" applyFill="1" applyBorder="1" applyAlignment="1">
      <alignment horizontal="center" vertical="center"/>
    </xf>
    <xf numFmtId="0" fontId="314" fillId="2" borderId="5" xfId="8" applyFont="1" applyFill="1" applyBorder="1" applyAlignment="1">
      <alignment horizontal="center" vertical="center" wrapText="1"/>
    </xf>
    <xf numFmtId="0" fontId="314" fillId="2" borderId="0" xfId="8" applyFont="1" applyFill="1" applyAlignment="1">
      <alignment horizontal="center" vertical="center" wrapText="1"/>
    </xf>
    <xf numFmtId="0" fontId="314" fillId="2" borderId="4" xfId="8" applyFont="1" applyFill="1" applyBorder="1" applyAlignment="1">
      <alignment horizontal="center" vertical="center" wrapText="1"/>
    </xf>
    <xf numFmtId="0" fontId="311" fillId="2" borderId="5" xfId="8" applyFont="1" applyFill="1" applyBorder="1" applyAlignment="1">
      <alignment horizontal="center" vertical="center" wrapText="1"/>
    </xf>
    <xf numFmtId="0" fontId="311" fillId="2" borderId="0" xfId="8" applyFont="1" applyFill="1" applyAlignment="1">
      <alignment horizontal="center" vertical="center" wrapText="1"/>
    </xf>
    <xf numFmtId="0" fontId="311" fillId="2" borderId="4" xfId="8" applyFont="1" applyFill="1" applyBorder="1" applyAlignment="1">
      <alignment horizontal="center" vertical="center" wrapText="1"/>
    </xf>
    <xf numFmtId="0" fontId="3" fillId="23" borderId="0" xfId="3" applyFill="1" applyBorder="1" applyAlignment="1">
      <alignment vertical="center"/>
    </xf>
    <xf numFmtId="0" fontId="261" fillId="23" borderId="0" xfId="3" applyFont="1" applyFill="1" applyBorder="1" applyAlignment="1">
      <alignment horizontal="center" vertical="center" wrapText="1"/>
    </xf>
    <xf numFmtId="0" fontId="261" fillId="23" borderId="0" xfId="3" applyFont="1" applyFill="1" applyBorder="1" applyAlignment="1">
      <alignment horizontal="left" vertical="center"/>
    </xf>
    <xf numFmtId="0" fontId="261" fillId="23" borderId="10" xfId="3" applyFont="1" applyFill="1" applyBorder="1" applyAlignment="1">
      <alignment horizontal="left" vertical="center"/>
    </xf>
    <xf numFmtId="0" fontId="261" fillId="23" borderId="10" xfId="3" applyFont="1" applyFill="1" applyBorder="1" applyAlignment="1">
      <alignment horizontal="right" vertical="center"/>
    </xf>
    <xf numFmtId="0" fontId="261" fillId="23" borderId="10" xfId="3" applyFont="1" applyFill="1" applyBorder="1" applyAlignment="1">
      <alignment horizontal="center" vertical="center"/>
    </xf>
    <xf numFmtId="0" fontId="66" fillId="5" borderId="0" xfId="3" applyFont="1" applyFill="1" applyBorder="1" applyAlignment="1">
      <alignment horizontal="center" vertical="center"/>
    </xf>
    <xf numFmtId="0" fontId="9" fillId="23" borderId="0" xfId="3" applyFont="1" applyFill="1" applyBorder="1" applyAlignment="1">
      <alignment horizontal="center" vertical="center"/>
    </xf>
    <xf numFmtId="0" fontId="66" fillId="5" borderId="10" xfId="3" applyFont="1" applyFill="1" applyBorder="1" applyAlignment="1">
      <alignment horizontal="center" vertical="center"/>
    </xf>
    <xf numFmtId="0" fontId="66" fillId="23" borderId="10" xfId="3" applyFont="1" applyFill="1" applyBorder="1" applyAlignment="1">
      <alignment horizontal="center" vertical="center"/>
    </xf>
    <xf numFmtId="0" fontId="87" fillId="2" borderId="0" xfId="0" applyFont="1" applyFill="1"/>
    <xf numFmtId="0" fontId="6" fillId="4" borderId="122" xfId="3" applyFont="1" applyFill="1" applyBorder="1" applyAlignment="1">
      <alignment horizontal="center" vertical="center"/>
    </xf>
    <xf numFmtId="169" fontId="32" fillId="2" borderId="123" xfId="2" applyNumberFormat="1" applyFont="1" applyFill="1" applyBorder="1" applyAlignment="1">
      <alignment horizontal="center" vertical="center"/>
    </xf>
    <xf numFmtId="167" fontId="32" fillId="2" borderId="123" xfId="2" applyNumberFormat="1" applyFont="1" applyFill="1" applyBorder="1" applyAlignment="1">
      <alignment horizontal="center" vertical="center"/>
    </xf>
    <xf numFmtId="1" fontId="32" fillId="23" borderId="123" xfId="1" applyNumberFormat="1" applyFont="1" applyFill="1" applyBorder="1" applyAlignment="1">
      <alignment horizontal="center" vertical="center"/>
    </xf>
    <xf numFmtId="1" fontId="32" fillId="2" borderId="123" xfId="2" applyNumberFormat="1" applyFont="1" applyFill="1" applyBorder="1" applyAlignment="1">
      <alignment horizontal="center" vertical="center"/>
    </xf>
    <xf numFmtId="177" fontId="42" fillId="2" borderId="123" xfId="2" applyNumberFormat="1" applyFont="1" applyFill="1" applyBorder="1" applyAlignment="1">
      <alignment horizontal="center" vertical="center"/>
    </xf>
    <xf numFmtId="177" fontId="14" fillId="2" borderId="123" xfId="2" applyNumberFormat="1" applyFont="1" applyFill="1" applyBorder="1" applyAlignment="1">
      <alignment horizontal="center" vertical="center"/>
    </xf>
    <xf numFmtId="169" fontId="32" fillId="2" borderId="124" xfId="2" applyNumberFormat="1" applyFont="1" applyFill="1" applyBorder="1" applyAlignment="1">
      <alignment horizontal="center" vertical="center"/>
    </xf>
    <xf numFmtId="1" fontId="32" fillId="23" borderId="125" xfId="1" applyNumberFormat="1" applyFont="1" applyFill="1" applyBorder="1" applyAlignment="1">
      <alignment horizontal="center" vertical="center"/>
    </xf>
    <xf numFmtId="177" fontId="42" fillId="2" borderId="125" xfId="2" applyNumberFormat="1" applyFont="1" applyFill="1" applyBorder="1" applyAlignment="1">
      <alignment horizontal="center" vertical="center"/>
    </xf>
    <xf numFmtId="177" fontId="14" fillId="2" borderId="125" xfId="2" applyNumberFormat="1" applyFont="1" applyFill="1" applyBorder="1" applyAlignment="1">
      <alignment horizontal="center" vertical="center"/>
    </xf>
    <xf numFmtId="167" fontId="32" fillId="2" borderId="125" xfId="2" applyNumberFormat="1" applyFont="1" applyFill="1" applyBorder="1" applyAlignment="1">
      <alignment horizontal="center" vertical="center"/>
    </xf>
    <xf numFmtId="0" fontId="0" fillId="2" borderId="119" xfId="0" applyFill="1" applyBorder="1"/>
    <xf numFmtId="0" fontId="3" fillId="2" borderId="28" xfId="2" applyFill="1" applyBorder="1"/>
    <xf numFmtId="0" fontId="0" fillId="2" borderId="28" xfId="0" applyFill="1" applyBorder="1"/>
    <xf numFmtId="0" fontId="0" fillId="2" borderId="120" xfId="0" applyFill="1" applyBorder="1"/>
    <xf numFmtId="0" fontId="342" fillId="2" borderId="0" xfId="2" applyFont="1" applyFill="1" applyBorder="1" applyAlignment="1">
      <alignment vertical="top"/>
    </xf>
    <xf numFmtId="0" fontId="150" fillId="23" borderId="0" xfId="0" applyFont="1" applyFill="1"/>
    <xf numFmtId="0" fontId="17" fillId="23" borderId="0" xfId="0" applyFont="1" applyFill="1"/>
    <xf numFmtId="0" fontId="150" fillId="23" borderId="0" xfId="0" applyFont="1" applyFill="1" applyBorder="1"/>
    <xf numFmtId="0" fontId="7" fillId="2" borderId="0" xfId="1" applyNumberFormat="1" applyFont="1" applyFill="1" applyBorder="1" applyAlignment="1">
      <alignment horizontal="center" vertical="center" wrapText="1"/>
    </xf>
    <xf numFmtId="0" fontId="54" fillId="2" borderId="0" xfId="2" applyFont="1" applyFill="1" applyBorder="1" applyAlignment="1">
      <alignment vertical="center"/>
    </xf>
    <xf numFmtId="0" fontId="87" fillId="14" borderId="0" xfId="2" applyFont="1" applyFill="1" applyBorder="1" applyAlignment="1">
      <alignment vertical="center"/>
    </xf>
    <xf numFmtId="0" fontId="54" fillId="14" borderId="0" xfId="2" applyFont="1" applyFill="1" applyBorder="1" applyAlignment="1">
      <alignment vertical="center"/>
    </xf>
    <xf numFmtId="167" fontId="56" fillId="3" borderId="19" xfId="2" applyNumberFormat="1" applyFont="1" applyFill="1" applyBorder="1" applyAlignment="1">
      <alignment horizontal="center" vertical="center"/>
    </xf>
    <xf numFmtId="173" fontId="65" fillId="3" borderId="50" xfId="2" applyNumberFormat="1" applyFont="1" applyFill="1" applyBorder="1" applyAlignment="1">
      <alignment vertical="center"/>
    </xf>
    <xf numFmtId="0" fontId="0" fillId="0" borderId="88" xfId="0" applyBorder="1"/>
    <xf numFmtId="173" fontId="66" fillId="2" borderId="119" xfId="2" applyNumberFormat="1" applyFont="1" applyFill="1" applyBorder="1" applyAlignment="1">
      <alignment horizontal="center" vertical="center"/>
    </xf>
    <xf numFmtId="173" fontId="26" fillId="2" borderId="119" xfId="2" applyNumberFormat="1" applyFont="1" applyFill="1" applyBorder="1" applyAlignment="1">
      <alignment horizontal="center" vertical="center"/>
    </xf>
    <xf numFmtId="173" fontId="26" fillId="2" borderId="89" xfId="2" applyNumberFormat="1" applyFont="1" applyFill="1" applyBorder="1" applyAlignment="1">
      <alignment horizontal="center" vertical="center"/>
    </xf>
    <xf numFmtId="0" fontId="52" fillId="12" borderId="0" xfId="1" applyFont="1" applyFill="1" applyBorder="1" applyAlignment="1">
      <alignment horizontal="center" vertical="center"/>
    </xf>
    <xf numFmtId="0" fontId="30" fillId="14" borderId="0" xfId="2" applyFont="1" applyFill="1" applyBorder="1" applyAlignment="1">
      <alignment vertical="center"/>
    </xf>
    <xf numFmtId="173" fontId="160" fillId="17" borderId="0" xfId="2" applyNumberFormat="1" applyFont="1" applyFill="1" applyBorder="1" applyAlignment="1">
      <alignment vertical="center"/>
    </xf>
    <xf numFmtId="0" fontId="20" fillId="10" borderId="0" xfId="2" applyFont="1" applyFill="1" applyBorder="1"/>
    <xf numFmtId="0" fontId="27" fillId="10" borderId="0" xfId="2" applyFont="1" applyFill="1" applyBorder="1"/>
    <xf numFmtId="0" fontId="346" fillId="10" borderId="0" xfId="8" applyFont="1" applyFill="1" applyBorder="1"/>
    <xf numFmtId="0" fontId="162" fillId="10" borderId="0" xfId="0" applyFont="1" applyFill="1"/>
    <xf numFmtId="0" fontId="0" fillId="10" borderId="0" xfId="0" applyFill="1"/>
    <xf numFmtId="0" fontId="32" fillId="10" borderId="0" xfId="2" applyFont="1" applyFill="1" applyBorder="1"/>
    <xf numFmtId="0" fontId="180" fillId="2" borderId="17" xfId="2" applyFont="1" applyFill="1" applyBorder="1" applyAlignment="1">
      <alignment vertical="center"/>
    </xf>
    <xf numFmtId="0" fontId="181" fillId="2" borderId="17" xfId="2" applyFont="1" applyFill="1" applyBorder="1" applyAlignment="1">
      <alignment vertical="center"/>
    </xf>
    <xf numFmtId="0" fontId="181" fillId="0" borderId="0" xfId="2" applyFont="1" applyBorder="1" applyAlignment="1">
      <alignment vertical="center"/>
    </xf>
    <xf numFmtId="0" fontId="26" fillId="2" borderId="17" xfId="2" applyFont="1" applyFill="1" applyBorder="1"/>
    <xf numFmtId="0" fontId="3" fillId="0" borderId="121" xfId="2" applyBorder="1"/>
    <xf numFmtId="0" fontId="0" fillId="2" borderId="27" xfId="0" applyFill="1" applyBorder="1"/>
    <xf numFmtId="0" fontId="3" fillId="2" borderId="120" xfId="2" applyFill="1" applyBorder="1"/>
    <xf numFmtId="0" fontId="332" fillId="14" borderId="0" xfId="0" applyFont="1" applyFill="1" applyAlignment="1">
      <alignment vertical="center" wrapText="1"/>
    </xf>
    <xf numFmtId="0" fontId="49" fillId="3" borderId="0" xfId="2" applyFont="1" applyFill="1" applyBorder="1" applyAlignment="1">
      <alignment horizontal="center" vertical="center"/>
    </xf>
    <xf numFmtId="0" fontId="140" fillId="2" borderId="0" xfId="3" applyFont="1" applyFill="1" applyBorder="1" applyAlignment="1">
      <alignment horizontal="center" vertical="center" wrapText="1"/>
    </xf>
    <xf numFmtId="0" fontId="140" fillId="2" borderId="4" xfId="3" applyFont="1" applyFill="1" applyBorder="1" applyAlignment="1">
      <alignment horizontal="center" vertical="center" wrapText="1"/>
    </xf>
    <xf numFmtId="0" fontId="42" fillId="2" borderId="0" xfId="2" applyFont="1" applyFill="1" applyBorder="1" applyAlignment="1">
      <alignment horizontal="right" vertical="center"/>
    </xf>
    <xf numFmtId="0" fontId="65" fillId="2" borderId="0" xfId="1" applyFont="1" applyFill="1" applyBorder="1" applyAlignment="1">
      <alignment horizontal="center" vertical="center" wrapText="1"/>
    </xf>
    <xf numFmtId="0" fontId="156" fillId="2" borderId="0" xfId="2" applyFont="1" applyFill="1" applyBorder="1" applyAlignment="1">
      <alignment horizontal="right" vertical="center"/>
    </xf>
    <xf numFmtId="2" fontId="64" fillId="5" borderId="0" xfId="1" applyNumberFormat="1" applyFont="1" applyFill="1" applyBorder="1" applyAlignment="1" applyProtection="1">
      <alignment horizontal="center" vertical="center"/>
      <protection locked="0"/>
    </xf>
    <xf numFmtId="0" fontId="10" fillId="2" borderId="0" xfId="0" applyFont="1" applyFill="1" applyBorder="1" applyAlignment="1">
      <alignment horizontal="center" vertical="center" wrapText="1"/>
    </xf>
    <xf numFmtId="0" fontId="44" fillId="6" borderId="0" xfId="2" applyFont="1" applyFill="1" applyBorder="1" applyAlignment="1">
      <alignment horizontal="center" vertical="center"/>
    </xf>
    <xf numFmtId="175" fontId="65" fillId="17" borderId="0" xfId="2" applyNumberFormat="1" applyFont="1" applyFill="1" applyBorder="1" applyAlignment="1">
      <alignment horizontal="center" vertical="center"/>
    </xf>
    <xf numFmtId="175" fontId="65" fillId="3" borderId="0" xfId="2" applyNumberFormat="1" applyFont="1" applyFill="1" applyBorder="1" applyAlignment="1">
      <alignment horizontal="center" vertical="center"/>
    </xf>
    <xf numFmtId="0" fontId="208" fillId="2" borderId="0" xfId="8" applyFont="1" applyFill="1" applyBorder="1" applyAlignment="1">
      <alignment horizontal="center" vertical="center" wrapText="1"/>
    </xf>
    <xf numFmtId="0" fontId="208" fillId="2" borderId="4" xfId="8" applyFont="1" applyFill="1" applyBorder="1" applyAlignment="1">
      <alignment horizontal="center" vertical="center" wrapText="1"/>
    </xf>
    <xf numFmtId="0" fontId="55" fillId="2" borderId="0" xfId="3" applyFont="1" applyFill="1" applyBorder="1" applyAlignment="1">
      <alignment horizontal="left" vertical="center"/>
    </xf>
    <xf numFmtId="0" fontId="27" fillId="14" borderId="0" xfId="3" applyFont="1" applyFill="1" applyBorder="1" applyAlignment="1">
      <alignment vertical="center"/>
    </xf>
    <xf numFmtId="0" fontId="167" fillId="14" borderId="0" xfId="3" applyFont="1" applyFill="1" applyBorder="1" applyAlignment="1">
      <alignment horizontal="right" vertical="center"/>
    </xf>
    <xf numFmtId="0" fontId="107" fillId="14" borderId="0" xfId="1" applyFont="1" applyFill="1" applyBorder="1" applyAlignment="1">
      <alignment horizontal="left" vertical="center"/>
    </xf>
    <xf numFmtId="0" fontId="9" fillId="14" borderId="0" xfId="0" applyFont="1" applyFill="1"/>
    <xf numFmtId="0" fontId="87" fillId="23" borderId="0" xfId="0" applyFont="1" applyFill="1"/>
    <xf numFmtId="0" fontId="150" fillId="2" borderId="0" xfId="3" applyFont="1" applyFill="1" applyBorder="1" applyAlignment="1">
      <alignment horizontal="center" vertical="center"/>
    </xf>
    <xf numFmtId="0" fontId="111" fillId="2" borderId="38" xfId="3" applyFont="1" applyFill="1" applyBorder="1" applyAlignment="1">
      <alignment horizontal="center"/>
    </xf>
    <xf numFmtId="0" fontId="111" fillId="2" borderId="6" xfId="3" applyFont="1" applyFill="1" applyBorder="1" applyAlignment="1">
      <alignment horizontal="center" vertical="center"/>
    </xf>
    <xf numFmtId="0" fontId="111" fillId="2" borderId="0" xfId="3" applyFont="1" applyFill="1" applyBorder="1" applyAlignment="1">
      <alignment horizontal="center" vertical="center"/>
    </xf>
    <xf numFmtId="0" fontId="17" fillId="2" borderId="38" xfId="0" applyFont="1" applyFill="1" applyBorder="1" applyAlignment="1">
      <alignment horizontal="center"/>
    </xf>
    <xf numFmtId="0" fontId="150" fillId="2" borderId="38" xfId="3" applyFont="1" applyFill="1" applyBorder="1" applyAlignment="1">
      <alignment horizontal="center" vertical="center"/>
    </xf>
    <xf numFmtId="0" fontId="102" fillId="17" borderId="0" xfId="0" applyFont="1" applyFill="1" applyBorder="1"/>
    <xf numFmtId="167" fontId="202" fillId="17" borderId="6" xfId="2" applyNumberFormat="1" applyFont="1" applyFill="1" applyBorder="1" applyAlignment="1">
      <alignment horizontal="right" vertical="center"/>
    </xf>
    <xf numFmtId="0" fontId="102" fillId="17" borderId="6" xfId="0" applyFont="1" applyFill="1" applyBorder="1"/>
    <xf numFmtId="0" fontId="0" fillId="2" borderId="122" xfId="0" applyFont="1" applyFill="1" applyBorder="1" applyAlignment="1">
      <alignment horizontal="right"/>
    </xf>
    <xf numFmtId="0" fontId="0" fillId="2" borderId="38" xfId="0" applyFont="1" applyFill="1" applyBorder="1" applyAlignment="1">
      <alignment horizontal="right"/>
    </xf>
    <xf numFmtId="164" fontId="93" fillId="2" borderId="38" xfId="1" applyNumberFormat="1" applyFont="1" applyFill="1" applyBorder="1" applyAlignment="1">
      <alignment horizontal="left" vertical="center"/>
    </xf>
    <xf numFmtId="0" fontId="0" fillId="2" borderId="122" xfId="0" applyFont="1" applyFill="1" applyBorder="1" applyAlignment="1">
      <alignment horizontal="left"/>
    </xf>
    <xf numFmtId="0" fontId="0" fillId="2" borderId="39" xfId="0" applyFont="1" applyFill="1" applyBorder="1"/>
    <xf numFmtId="0" fontId="17" fillId="2" borderId="119" xfId="0" applyFont="1" applyFill="1" applyBorder="1" applyAlignment="1">
      <alignment horizontal="center"/>
    </xf>
    <xf numFmtId="164" fontId="54" fillId="2" borderId="119" xfId="1" applyNumberFormat="1" applyFont="1" applyFill="1" applyBorder="1" applyAlignment="1">
      <alignment horizontal="center" vertical="center"/>
    </xf>
    <xf numFmtId="0" fontId="0" fillId="2" borderId="121" xfId="0" applyFont="1" applyFill="1" applyBorder="1" applyAlignment="1">
      <alignment horizontal="right"/>
    </xf>
    <xf numFmtId="0" fontId="0" fillId="2" borderId="119" xfId="0" applyFont="1" applyFill="1" applyBorder="1" applyAlignment="1">
      <alignment horizontal="right"/>
    </xf>
    <xf numFmtId="164" fontId="93" fillId="2" borderId="119" xfId="1" applyNumberFormat="1" applyFont="1" applyFill="1" applyBorder="1" applyAlignment="1">
      <alignment horizontal="left" vertical="center"/>
    </xf>
    <xf numFmtId="0" fontId="0" fillId="2" borderId="121" xfId="0" applyFont="1" applyFill="1" applyBorder="1" applyAlignment="1">
      <alignment horizontal="left"/>
    </xf>
    <xf numFmtId="0" fontId="0" fillId="2" borderId="32" xfId="0" applyFont="1" applyFill="1" applyBorder="1"/>
    <xf numFmtId="0" fontId="111" fillId="2" borderId="98" xfId="3" applyFont="1" applyFill="1" applyBorder="1" applyAlignment="1">
      <alignment horizontal="center"/>
    </xf>
    <xf numFmtId="0" fontId="102" fillId="2" borderId="98" xfId="0" applyFont="1" applyFill="1" applyBorder="1" applyAlignment="1"/>
    <xf numFmtId="0" fontId="102" fillId="2" borderId="104" xfId="0" applyFont="1" applyFill="1" applyBorder="1" applyAlignment="1"/>
    <xf numFmtId="0" fontId="0" fillId="2" borderId="6" xfId="0" applyFill="1" applyBorder="1"/>
    <xf numFmtId="0" fontId="350" fillId="2" borderId="0" xfId="3" applyFont="1" applyFill="1" applyBorder="1" applyAlignment="1">
      <alignment horizontal="left" vertical="center"/>
    </xf>
    <xf numFmtId="0" fontId="23" fillId="2" borderId="0" xfId="3" applyFont="1" applyFill="1" applyBorder="1" applyAlignment="1">
      <alignment horizontal="center" vertical="center" textRotation="90"/>
    </xf>
    <xf numFmtId="0" fontId="53" fillId="2" borderId="0" xfId="0" applyFont="1" applyFill="1" applyBorder="1" applyAlignment="1">
      <alignment vertical="center"/>
    </xf>
    <xf numFmtId="0" fontId="102" fillId="2" borderId="0" xfId="0" applyFont="1" applyFill="1" applyBorder="1" applyAlignment="1">
      <alignment horizontal="left" vertical="center" wrapText="1"/>
    </xf>
    <xf numFmtId="0" fontId="351" fillId="0" borderId="0" xfId="4" applyFont="1" applyBorder="1" applyAlignment="1">
      <alignment vertical="top"/>
    </xf>
    <xf numFmtId="0" fontId="53" fillId="2" borderId="0" xfId="0" applyFont="1" applyFill="1" applyBorder="1" applyAlignment="1">
      <alignment horizontal="left" vertical="center" wrapText="1"/>
    </xf>
    <xf numFmtId="0" fontId="352" fillId="0" borderId="0" xfId="4" applyFont="1" applyBorder="1" applyAlignment="1">
      <alignment vertical="center"/>
    </xf>
    <xf numFmtId="0" fontId="351" fillId="2" borderId="0" xfId="4" applyFont="1" applyFill="1" applyBorder="1" applyAlignment="1">
      <alignment horizontal="center" vertical="top"/>
    </xf>
    <xf numFmtId="0" fontId="352" fillId="2" borderId="0" xfId="4" applyFont="1" applyFill="1" applyBorder="1" applyAlignment="1">
      <alignment horizontal="center" vertical="center"/>
    </xf>
    <xf numFmtId="0" fontId="51" fillId="33" borderId="0" xfId="3" applyFont="1" applyFill="1" applyBorder="1" applyAlignment="1">
      <alignment horizontal="center"/>
    </xf>
    <xf numFmtId="0" fontId="353" fillId="33" borderId="0" xfId="1" applyNumberFormat="1" applyFont="1" applyFill="1" applyBorder="1" applyAlignment="1" applyProtection="1">
      <alignment horizontal="center" vertical="center"/>
      <protection locked="0"/>
    </xf>
    <xf numFmtId="0" fontId="173" fillId="33" borderId="0" xfId="3" applyFont="1" applyFill="1" applyBorder="1" applyAlignment="1">
      <alignment horizontal="center"/>
    </xf>
    <xf numFmtId="164" fontId="132" fillId="33" borderId="0" xfId="2" applyNumberFormat="1" applyFont="1" applyFill="1" applyBorder="1" applyAlignment="1">
      <alignment horizontal="center" vertical="center"/>
    </xf>
    <xf numFmtId="164" fontId="132" fillId="33" borderId="4" xfId="2" applyNumberFormat="1" applyFont="1" applyFill="1" applyBorder="1" applyAlignment="1">
      <alignment horizontal="center" vertical="center"/>
    </xf>
    <xf numFmtId="0" fontId="51" fillId="33" borderId="13" xfId="3" applyFont="1" applyFill="1" applyBorder="1" applyAlignment="1">
      <alignment horizontal="center"/>
    </xf>
    <xf numFmtId="0" fontId="353" fillId="33" borderId="13" xfId="1" applyNumberFormat="1" applyFont="1" applyFill="1" applyBorder="1" applyAlignment="1" applyProtection="1">
      <alignment horizontal="center" vertical="center"/>
      <protection locked="0"/>
    </xf>
    <xf numFmtId="164" fontId="132" fillId="33" borderId="13" xfId="2" applyNumberFormat="1" applyFont="1" applyFill="1" applyBorder="1" applyAlignment="1">
      <alignment horizontal="center" vertical="center"/>
    </xf>
    <xf numFmtId="164" fontId="132" fillId="33" borderId="16" xfId="2" applyNumberFormat="1" applyFont="1" applyFill="1" applyBorder="1" applyAlignment="1">
      <alignment horizontal="center" vertical="center"/>
    </xf>
    <xf numFmtId="0" fontId="111" fillId="2" borderId="119" xfId="3" applyFont="1" applyFill="1" applyBorder="1" applyAlignment="1">
      <alignment vertical="center" wrapText="1"/>
    </xf>
    <xf numFmtId="0" fontId="111" fillId="2" borderId="32" xfId="3" applyFont="1" applyFill="1" applyBorder="1" applyAlignment="1">
      <alignment vertical="center" wrapText="1"/>
    </xf>
    <xf numFmtId="0" fontId="53" fillId="2" borderId="4" xfId="0" applyFont="1" applyFill="1" applyBorder="1" applyAlignment="1">
      <alignment horizontal="left" vertical="center" wrapText="1"/>
    </xf>
    <xf numFmtId="0" fontId="32" fillId="2" borderId="0" xfId="2" applyFont="1" applyFill="1" applyBorder="1"/>
    <xf numFmtId="0" fontId="44" fillId="2" borderId="8" xfId="2" applyFont="1" applyFill="1" applyBorder="1" applyAlignment="1">
      <alignment horizontal="left" vertical="center"/>
    </xf>
    <xf numFmtId="0" fontId="44" fillId="2" borderId="20" xfId="2" applyFont="1" applyFill="1" applyBorder="1" applyAlignment="1">
      <alignment horizontal="left" vertical="center"/>
    </xf>
    <xf numFmtId="0" fontId="184" fillId="2" borderId="119" xfId="2" applyFont="1" applyFill="1" applyBorder="1" applyAlignment="1">
      <alignment vertical="center"/>
    </xf>
    <xf numFmtId="0" fontId="0" fillId="2" borderId="119" xfId="0" applyFill="1" applyBorder="1" applyAlignment="1">
      <alignment vertical="center"/>
    </xf>
    <xf numFmtId="0" fontId="44" fillId="2" borderId="64" xfId="2" applyFont="1" applyFill="1" applyBorder="1" applyAlignment="1">
      <alignment horizontal="center" vertical="center"/>
    </xf>
    <xf numFmtId="0" fontId="44" fillId="2" borderId="31" xfId="2" applyFont="1" applyFill="1" applyBorder="1" applyAlignment="1">
      <alignment horizontal="center" vertical="center"/>
    </xf>
    <xf numFmtId="169" fontId="26" fillId="2" borderId="31" xfId="1" applyNumberFormat="1" applyFont="1" applyFill="1" applyBorder="1" applyAlignment="1">
      <alignment vertical="center"/>
    </xf>
    <xf numFmtId="169" fontId="52" fillId="2" borderId="31" xfId="1" applyNumberFormat="1" applyFont="1" applyFill="1" applyBorder="1" applyAlignment="1">
      <alignment horizontal="center" vertical="center"/>
    </xf>
    <xf numFmtId="0" fontId="42" fillId="2" borderId="31" xfId="2" applyFont="1" applyFill="1" applyBorder="1" applyAlignment="1">
      <alignment horizontal="right" vertical="center"/>
    </xf>
    <xf numFmtId="167" fontId="56" fillId="2" borderId="31" xfId="2" applyNumberFormat="1" applyFont="1" applyFill="1" applyBorder="1" applyAlignment="1">
      <alignment horizontal="center" vertical="center"/>
    </xf>
    <xf numFmtId="167" fontId="58" fillId="2" borderId="31" xfId="2" applyNumberFormat="1" applyFont="1" applyFill="1" applyBorder="1" applyAlignment="1">
      <alignment horizontal="center" vertical="center"/>
    </xf>
    <xf numFmtId="173" fontId="68" fillId="2" borderId="31" xfId="2" applyNumberFormat="1" applyFont="1" applyFill="1" applyBorder="1" applyAlignment="1">
      <alignment horizontal="center" vertical="center"/>
    </xf>
    <xf numFmtId="173" fontId="160" fillId="2" borderId="31" xfId="2" applyNumberFormat="1" applyFont="1" applyFill="1" applyBorder="1" applyAlignment="1">
      <alignment horizontal="center" vertical="center"/>
    </xf>
    <xf numFmtId="167" fontId="58" fillId="2" borderId="29" xfId="2" applyNumberFormat="1" applyFont="1" applyFill="1" applyBorder="1" applyAlignment="1">
      <alignment horizontal="center" vertical="center"/>
    </xf>
    <xf numFmtId="0" fontId="6" fillId="4" borderId="27" xfId="3" applyFont="1" applyFill="1" applyBorder="1" applyAlignment="1">
      <alignment vertical="center"/>
    </xf>
    <xf numFmtId="0" fontId="26" fillId="25" borderId="0" xfId="0" applyFont="1" applyFill="1"/>
    <xf numFmtId="0" fontId="360" fillId="25" borderId="0" xfId="8" applyFont="1" applyFill="1"/>
    <xf numFmtId="0" fontId="75" fillId="25" borderId="0" xfId="8" applyFont="1" applyFill="1"/>
    <xf numFmtId="0" fontId="26" fillId="25" borderId="0" xfId="2" applyFont="1" applyFill="1" applyAlignment="1">
      <alignment horizontal="center" vertical="center"/>
    </xf>
    <xf numFmtId="0" fontId="292" fillId="2" borderId="0" xfId="2" applyFont="1" applyFill="1" applyBorder="1" applyAlignment="1">
      <alignment vertical="center"/>
    </xf>
    <xf numFmtId="0" fontId="26" fillId="2" borderId="0" xfId="0" applyFont="1" applyFill="1" applyAlignment="1">
      <alignment vertical="center"/>
    </xf>
    <xf numFmtId="0" fontId="26" fillId="2" borderId="0" xfId="0" applyFont="1" applyFill="1"/>
    <xf numFmtId="0" fontId="346" fillId="2" borderId="0" xfId="4" applyFont="1" applyFill="1" applyAlignment="1">
      <alignment vertical="center"/>
    </xf>
    <xf numFmtId="0" fontId="361" fillId="0" borderId="0" xfId="4" applyFont="1" applyAlignment="1">
      <alignment vertical="center"/>
    </xf>
    <xf numFmtId="0" fontId="87" fillId="0" borderId="0" xfId="0" applyFont="1" applyAlignment="1">
      <alignment horizontal="center"/>
    </xf>
    <xf numFmtId="0" fontId="236" fillId="25" borderId="0" xfId="2" applyFont="1" applyFill="1" applyAlignment="1">
      <alignment horizontal="right" vertical="center"/>
    </xf>
    <xf numFmtId="0" fontId="362" fillId="25" borderId="0" xfId="8" applyFont="1" applyFill="1" applyAlignment="1">
      <alignment vertical="center"/>
    </xf>
    <xf numFmtId="0" fontId="236" fillId="25" borderId="0" xfId="0" applyFont="1" applyFill="1"/>
    <xf numFmtId="164" fontId="9" fillId="3" borderId="22" xfId="1" applyNumberFormat="1" applyFont="1" applyFill="1" applyBorder="1" applyAlignment="1">
      <alignment horizontal="center" vertical="center"/>
    </xf>
    <xf numFmtId="164" fontId="9" fillId="3" borderId="0" xfId="1" applyNumberFormat="1" applyFont="1" applyFill="1" applyBorder="1" applyAlignment="1">
      <alignment horizontal="center" vertical="center"/>
    </xf>
    <xf numFmtId="165" fontId="9" fillId="3" borderId="0" xfId="2" applyNumberFormat="1" applyFont="1" applyFill="1" applyBorder="1" applyAlignment="1">
      <alignment horizontal="center" vertical="center"/>
    </xf>
    <xf numFmtId="167" fontId="70" fillId="3" borderId="0" xfId="2" applyNumberFormat="1" applyFont="1" applyFill="1" applyBorder="1" applyAlignment="1">
      <alignment horizontal="center" vertical="center"/>
    </xf>
    <xf numFmtId="173" fontId="9" fillId="3" borderId="0" xfId="2" applyNumberFormat="1" applyFont="1" applyFill="1" applyBorder="1" applyAlignment="1">
      <alignment horizontal="center" vertical="center"/>
    </xf>
    <xf numFmtId="167" fontId="70" fillId="3" borderId="4" xfId="2" applyNumberFormat="1" applyFont="1" applyFill="1" applyBorder="1" applyAlignment="1">
      <alignment horizontal="center" vertical="center"/>
    </xf>
    <xf numFmtId="0" fontId="262" fillId="5" borderId="0" xfId="3" applyFont="1" applyFill="1" applyBorder="1" applyAlignment="1">
      <alignment horizontal="center" vertical="center"/>
    </xf>
    <xf numFmtId="0" fontId="18" fillId="2" borderId="130" xfId="1" applyFont="1" applyFill="1" applyBorder="1" applyAlignment="1" applyProtection="1">
      <alignment vertical="center"/>
      <protection locked="0"/>
    </xf>
    <xf numFmtId="0" fontId="18" fillId="2" borderId="75" xfId="1" applyFont="1" applyFill="1" applyBorder="1" applyAlignment="1" applyProtection="1">
      <alignment vertical="center"/>
      <protection locked="0"/>
    </xf>
    <xf numFmtId="0" fontId="18" fillId="2" borderId="131" xfId="1" applyFont="1" applyFill="1" applyBorder="1" applyAlignment="1" applyProtection="1">
      <alignment vertical="center"/>
      <protection locked="0"/>
    </xf>
    <xf numFmtId="0" fontId="27" fillId="2" borderId="76" xfId="2" applyFont="1" applyFill="1" applyBorder="1" applyAlignment="1">
      <alignment horizontal="right" vertical="center"/>
    </xf>
    <xf numFmtId="0" fontId="3" fillId="2" borderId="76" xfId="2" applyFill="1" applyBorder="1"/>
    <xf numFmtId="0" fontId="240" fillId="2" borderId="76" xfId="2" applyFont="1" applyFill="1" applyBorder="1"/>
    <xf numFmtId="0" fontId="3" fillId="5" borderId="0" xfId="2" applyFill="1" applyBorder="1"/>
    <xf numFmtId="0" fontId="3" fillId="26" borderId="0" xfId="2" applyFill="1" applyBorder="1"/>
    <xf numFmtId="0" fontId="247" fillId="19" borderId="78" xfId="2" applyFont="1" applyFill="1" applyBorder="1" applyAlignment="1">
      <alignment vertical="center"/>
    </xf>
    <xf numFmtId="0" fontId="23" fillId="2" borderId="76" xfId="2" applyFont="1" applyFill="1" applyBorder="1"/>
    <xf numFmtId="0" fontId="232" fillId="24" borderId="78" xfId="1" applyFont="1" applyFill="1" applyBorder="1" applyAlignment="1">
      <alignment horizontal="center" vertical="center"/>
    </xf>
    <xf numFmtId="0" fontId="66" fillId="2" borderId="0" xfId="2" applyFont="1" applyFill="1" applyBorder="1" applyAlignment="1">
      <alignment vertical="top"/>
    </xf>
    <xf numFmtId="0" fontId="7" fillId="2" borderId="0" xfId="3" applyNumberFormat="1" applyFont="1" applyFill="1" applyBorder="1" applyAlignment="1">
      <alignment horizontal="center" vertical="center"/>
    </xf>
    <xf numFmtId="0" fontId="8" fillId="2" borderId="0" xfId="3" applyNumberFormat="1" applyFont="1" applyFill="1" applyBorder="1" applyAlignment="1">
      <alignment horizontal="center" vertical="center"/>
    </xf>
    <xf numFmtId="0" fontId="7" fillId="7" borderId="76" xfId="3" applyNumberFormat="1" applyFont="1" applyFill="1" applyBorder="1" applyAlignment="1" applyProtection="1">
      <alignment horizontal="center" vertical="center"/>
      <protection locked="0"/>
    </xf>
    <xf numFmtId="2" fontId="105" fillId="2" borderId="0" xfId="1" applyNumberFormat="1" applyFont="1" applyFill="1" applyBorder="1" applyAlignment="1" applyProtection="1">
      <alignment horizontal="center" vertical="center"/>
      <protection locked="0"/>
    </xf>
    <xf numFmtId="0" fontId="106" fillId="2" borderId="0" xfId="2" applyFont="1" applyFill="1"/>
    <xf numFmtId="0" fontId="218" fillId="2" borderId="0" xfId="2" applyNumberFormat="1" applyFont="1" applyFill="1" applyBorder="1" applyAlignment="1">
      <alignment horizontal="center" vertical="center"/>
    </xf>
    <xf numFmtId="0" fontId="218" fillId="2" borderId="4" xfId="2" applyNumberFormat="1" applyFont="1" applyFill="1" applyBorder="1" applyAlignment="1">
      <alignment horizontal="center" vertical="center"/>
    </xf>
    <xf numFmtId="0" fontId="32" fillId="2" borderId="23" xfId="2" applyFont="1" applyFill="1" applyBorder="1" applyAlignment="1">
      <alignment horizontal="left"/>
    </xf>
    <xf numFmtId="0" fontId="276" fillId="2" borderId="0" xfId="2" applyFont="1" applyFill="1"/>
    <xf numFmtId="0" fontId="120" fillId="14" borderId="0" xfId="3" applyFont="1" applyFill="1" applyBorder="1" applyAlignment="1">
      <alignment vertical="center"/>
    </xf>
    <xf numFmtId="0" fontId="3" fillId="16" borderId="0" xfId="2" applyFill="1"/>
    <xf numFmtId="0" fontId="41" fillId="3" borderId="0" xfId="0" applyFont="1" applyFill="1" applyBorder="1"/>
    <xf numFmtId="167" fontId="127" fillId="3" borderId="0" xfId="2" applyNumberFormat="1" applyFont="1" applyFill="1" applyBorder="1" applyAlignment="1">
      <alignment horizontal="right" vertical="center"/>
    </xf>
    <xf numFmtId="0" fontId="123" fillId="2" borderId="0" xfId="0" applyFont="1" applyFill="1" applyBorder="1" applyAlignment="1">
      <alignment horizontal="center" vertical="center" wrapText="1"/>
    </xf>
    <xf numFmtId="0" fontId="118" fillId="3" borderId="0" xfId="2" applyFont="1" applyFill="1" applyBorder="1" applyAlignment="1">
      <alignment vertical="center"/>
    </xf>
    <xf numFmtId="167" fontId="127" fillId="3" borderId="0" xfId="2" applyNumberFormat="1" applyFont="1" applyFill="1" applyBorder="1" applyAlignment="1">
      <alignment vertical="center"/>
    </xf>
    <xf numFmtId="0" fontId="123" fillId="3" borderId="0" xfId="0" applyFont="1" applyFill="1" applyBorder="1" applyAlignment="1">
      <alignment horizontal="center" vertical="center" wrapText="1"/>
    </xf>
    <xf numFmtId="0" fontId="126" fillId="3" borderId="0" xfId="2" applyFont="1" applyFill="1" applyBorder="1" applyAlignment="1">
      <alignment horizontal="center" vertical="center"/>
    </xf>
    <xf numFmtId="2" fontId="9" fillId="7" borderId="0" xfId="3" applyNumberFormat="1" applyFont="1" applyFill="1" applyBorder="1" applyAlignment="1" applyProtection="1">
      <alignment vertical="center"/>
      <protection locked="0"/>
    </xf>
    <xf numFmtId="0" fontId="130" fillId="2" borderId="140" xfId="3" applyFont="1" applyFill="1" applyBorder="1" applyAlignment="1">
      <alignment horizontal="center" vertical="center"/>
    </xf>
    <xf numFmtId="0" fontId="3" fillId="2" borderId="18" xfId="2" applyFill="1" applyBorder="1"/>
    <xf numFmtId="167" fontId="127" fillId="3" borderId="143" xfId="2" applyNumberFormat="1" applyFont="1" applyFill="1" applyBorder="1" applyAlignment="1">
      <alignment horizontal="center" vertical="center"/>
    </xf>
    <xf numFmtId="167" fontId="127" fillId="3" borderId="144" xfId="2" applyNumberFormat="1" applyFont="1" applyFill="1" applyBorder="1" applyAlignment="1">
      <alignment horizontal="center" vertical="center"/>
    </xf>
    <xf numFmtId="171" fontId="127" fillId="3" borderId="144" xfId="2" applyNumberFormat="1" applyFont="1" applyFill="1" applyBorder="1" applyAlignment="1">
      <alignment horizontal="center" vertical="center"/>
    </xf>
    <xf numFmtId="167" fontId="127" fillId="3" borderId="144" xfId="2" applyNumberFormat="1" applyFont="1" applyFill="1" applyBorder="1" applyAlignment="1">
      <alignment horizontal="right" vertical="center"/>
    </xf>
    <xf numFmtId="0" fontId="119" fillId="3" borderId="144" xfId="3" applyFont="1" applyFill="1" applyBorder="1" applyAlignment="1">
      <alignment horizontal="center" vertical="center"/>
    </xf>
    <xf numFmtId="0" fontId="130" fillId="2" borderId="146" xfId="3" applyFont="1" applyFill="1" applyBorder="1" applyAlignment="1">
      <alignment horizontal="center" vertical="center"/>
    </xf>
    <xf numFmtId="2" fontId="9" fillId="7" borderId="147" xfId="3" applyNumberFormat="1" applyFont="1" applyFill="1" applyBorder="1" applyAlignment="1" applyProtection="1">
      <alignment vertical="center"/>
      <protection locked="0"/>
    </xf>
    <xf numFmtId="0" fontId="22" fillId="2" borderId="147" xfId="2" applyFont="1" applyFill="1" applyBorder="1"/>
    <xf numFmtId="0" fontId="130" fillId="2" borderId="147" xfId="3" applyFont="1" applyFill="1" applyBorder="1" applyAlignment="1">
      <alignment horizontal="center" vertical="center"/>
    </xf>
    <xf numFmtId="0" fontId="9" fillId="2" borderId="147" xfId="1" applyFont="1" applyFill="1" applyBorder="1" applyAlignment="1">
      <alignment vertical="center"/>
    </xf>
    <xf numFmtId="0" fontId="3" fillId="2" borderId="148" xfId="2" applyFill="1" applyBorder="1"/>
    <xf numFmtId="173" fontId="9" fillId="2" borderId="0" xfId="2" applyNumberFormat="1" applyFont="1" applyFill="1" applyBorder="1" applyAlignment="1">
      <alignment horizontal="left" vertical="center"/>
    </xf>
    <xf numFmtId="0" fontId="18" fillId="2" borderId="0" xfId="2" applyFont="1" applyFill="1" applyBorder="1"/>
    <xf numFmtId="0" fontId="22" fillId="2" borderId="141" xfId="2" applyFont="1" applyFill="1" applyBorder="1"/>
    <xf numFmtId="0" fontId="22" fillId="2" borderId="13" xfId="2" applyFont="1" applyFill="1" applyBorder="1"/>
    <xf numFmtId="0" fontId="3" fillId="2" borderId="142" xfId="2" applyFill="1" applyBorder="1"/>
    <xf numFmtId="0" fontId="172" fillId="2" borderId="0" xfId="3" applyFont="1" applyFill="1" applyBorder="1" applyAlignment="1">
      <alignment horizontal="center" vertical="center"/>
    </xf>
    <xf numFmtId="0" fontId="51" fillId="2" borderId="22" xfId="3" applyFont="1" applyFill="1" applyBorder="1" applyAlignment="1">
      <alignment horizontal="left" vertical="center"/>
    </xf>
    <xf numFmtId="0" fontId="172" fillId="2" borderId="4" xfId="3" applyFont="1" applyFill="1" applyBorder="1" applyAlignment="1">
      <alignment horizontal="center" vertical="center"/>
    </xf>
    <xf numFmtId="167" fontId="127" fillId="3" borderId="22" xfId="2" applyNumberFormat="1" applyFont="1" applyFill="1" applyBorder="1" applyAlignment="1">
      <alignment vertical="center"/>
    </xf>
    <xf numFmtId="0" fontId="0" fillId="3" borderId="12" xfId="0" applyFill="1" applyBorder="1"/>
    <xf numFmtId="0" fontId="3" fillId="3" borderId="13" xfId="2" applyFill="1" applyBorder="1"/>
    <xf numFmtId="0" fontId="0" fillId="3" borderId="13" xfId="0" applyFill="1" applyBorder="1"/>
    <xf numFmtId="0" fontId="123" fillId="3" borderId="13" xfId="0" applyFont="1" applyFill="1" applyBorder="1" applyAlignment="1">
      <alignment horizontal="center" vertical="center" wrapText="1"/>
    </xf>
    <xf numFmtId="173" fontId="65" fillId="3" borderId="13" xfId="2" applyNumberFormat="1" applyFont="1" applyFill="1" applyBorder="1" applyAlignment="1">
      <alignment horizontal="left" vertical="center"/>
    </xf>
    <xf numFmtId="0" fontId="0" fillId="3" borderId="16" xfId="0" applyFill="1" applyBorder="1"/>
    <xf numFmtId="0" fontId="116" fillId="3" borderId="0" xfId="2" applyFont="1" applyFill="1" applyAlignment="1">
      <alignment vertical="center"/>
    </xf>
    <xf numFmtId="0" fontId="117" fillId="3" borderId="0" xfId="2" applyFont="1" applyFill="1" applyAlignment="1">
      <alignment horizontal="right" vertical="center"/>
    </xf>
    <xf numFmtId="0" fontId="0" fillId="36" borderId="0" xfId="0" applyFill="1"/>
    <xf numFmtId="0" fontId="3" fillId="36" borderId="0" xfId="2" applyFill="1"/>
    <xf numFmtId="0" fontId="9" fillId="36" borderId="0" xfId="0" applyFont="1" applyFill="1"/>
    <xf numFmtId="0" fontId="109" fillId="36" borderId="0" xfId="2" applyFont="1" applyFill="1" applyAlignment="1">
      <alignment horizontal="right"/>
    </xf>
    <xf numFmtId="164" fontId="109" fillId="36" borderId="0" xfId="2" applyNumberFormat="1" applyFont="1" applyFill="1"/>
    <xf numFmtId="0" fontId="29" fillId="36" borderId="0" xfId="3" applyFont="1" applyFill="1" applyBorder="1" applyAlignment="1">
      <alignment horizontal="center" vertical="center"/>
    </xf>
    <xf numFmtId="0" fontId="29" fillId="36" borderId="0" xfId="3" applyFont="1" applyFill="1" applyBorder="1" applyAlignment="1">
      <alignment vertical="center"/>
    </xf>
    <xf numFmtId="0" fontId="28" fillId="36" borderId="0" xfId="3" applyFont="1" applyFill="1" applyBorder="1" applyAlignment="1">
      <alignment horizontal="center" vertical="center"/>
    </xf>
    <xf numFmtId="0" fontId="111" fillId="36" borderId="0" xfId="3" applyFont="1" applyFill="1" applyBorder="1" applyAlignment="1">
      <alignment horizontal="right" vertical="center"/>
    </xf>
    <xf numFmtId="0" fontId="111" fillId="36" borderId="0" xfId="3" applyFont="1" applyFill="1" applyBorder="1" applyAlignment="1">
      <alignment horizontal="left" vertical="center"/>
    </xf>
    <xf numFmtId="0" fontId="26" fillId="36" borderId="0" xfId="3" applyFont="1" applyFill="1" applyBorder="1" applyAlignment="1">
      <alignment horizontal="center" vertical="center"/>
    </xf>
    <xf numFmtId="0" fontId="52" fillId="36" borderId="0" xfId="0" applyFont="1" applyFill="1" applyAlignment="1">
      <alignment vertical="center"/>
    </xf>
    <xf numFmtId="0" fontId="30" fillId="36" borderId="0" xfId="3" applyFont="1" applyFill="1" applyBorder="1" applyAlignment="1">
      <alignment horizontal="right" vertical="center"/>
    </xf>
    <xf numFmtId="0" fontId="30" fillId="36" borderId="0" xfId="0" applyFont="1" applyFill="1" applyAlignment="1">
      <alignment horizontal="right"/>
    </xf>
    <xf numFmtId="0" fontId="52" fillId="36" borderId="0" xfId="0" applyFont="1" applyFill="1" applyAlignment="1">
      <alignment horizontal="right" vertical="center"/>
    </xf>
    <xf numFmtId="0" fontId="7" fillId="36" borderId="0" xfId="0" applyFont="1" applyFill="1" applyAlignment="1">
      <alignment vertical="center"/>
    </xf>
    <xf numFmtId="0" fontId="3" fillId="36" borderId="0" xfId="2" applyFont="1" applyFill="1"/>
    <xf numFmtId="0" fontId="67" fillId="36" borderId="0" xfId="2" applyFont="1" applyFill="1" applyAlignment="1">
      <alignment horizontal="right"/>
    </xf>
    <xf numFmtId="0" fontId="30" fillId="36" borderId="0" xfId="3" applyFont="1" applyFill="1" applyBorder="1" applyAlignment="1">
      <alignment vertical="center"/>
    </xf>
    <xf numFmtId="0" fontId="30" fillId="36" borderId="0" xfId="3" applyFont="1" applyFill="1" applyBorder="1" applyAlignment="1">
      <alignment horizontal="center" vertical="center"/>
    </xf>
    <xf numFmtId="0" fontId="52" fillId="36" borderId="0" xfId="0" applyFont="1" applyFill="1" applyAlignment="1">
      <alignment horizontal="left" vertical="center"/>
    </xf>
    <xf numFmtId="0" fontId="3" fillId="36" borderId="0" xfId="2" applyFont="1" applyFill="1" applyAlignment="1">
      <alignment vertical="center"/>
    </xf>
    <xf numFmtId="0" fontId="114" fillId="36" borderId="0" xfId="3" applyFont="1" applyFill="1" applyBorder="1" applyAlignment="1">
      <alignment vertical="center"/>
    </xf>
    <xf numFmtId="0" fontId="23" fillId="36" borderId="0" xfId="2" applyFont="1" applyFill="1"/>
    <xf numFmtId="0" fontId="78" fillId="36" borderId="0" xfId="2" applyFont="1" applyFill="1" applyAlignment="1">
      <alignment horizontal="right" vertical="center"/>
    </xf>
    <xf numFmtId="1" fontId="78" fillId="36" borderId="0" xfId="2" applyNumberFormat="1" applyFont="1" applyFill="1" applyAlignment="1">
      <alignment horizontal="center" vertical="center"/>
    </xf>
    <xf numFmtId="0" fontId="78" fillId="36" borderId="0" xfId="2" applyFont="1" applyFill="1"/>
    <xf numFmtId="0" fontId="29" fillId="36" borderId="0" xfId="3" applyFont="1" applyFill="1" applyBorder="1" applyAlignment="1">
      <alignment horizontal="right" vertical="center"/>
    </xf>
    <xf numFmtId="0" fontId="12" fillId="2" borderId="8" xfId="3" applyFont="1" applyFill="1" applyBorder="1" applyAlignment="1">
      <alignment horizontal="center" vertical="center"/>
    </xf>
    <xf numFmtId="0" fontId="140" fillId="2" borderId="0" xfId="3" applyFont="1" applyFill="1" applyBorder="1" applyAlignment="1">
      <alignment horizontal="right" vertical="center" wrapText="1"/>
    </xf>
    <xf numFmtId="173" fontId="65" fillId="2" borderId="8" xfId="2" applyNumberFormat="1" applyFont="1" applyFill="1" applyBorder="1" applyAlignment="1">
      <alignment horizontal="left" vertical="center"/>
    </xf>
    <xf numFmtId="173" fontId="7" fillId="2" borderId="0" xfId="2" applyNumberFormat="1" applyFont="1" applyFill="1" applyBorder="1" applyAlignment="1">
      <alignment horizontal="left" vertical="center"/>
    </xf>
    <xf numFmtId="0" fontId="141" fillId="2" borderId="0" xfId="0" applyFont="1" applyFill="1" applyBorder="1" applyAlignment="1">
      <alignment vertical="center"/>
    </xf>
    <xf numFmtId="0" fontId="142" fillId="2" borderId="0" xfId="0" applyFont="1" applyFill="1" applyBorder="1" applyAlignment="1">
      <alignment vertical="center"/>
    </xf>
    <xf numFmtId="0" fontId="141" fillId="2" borderId="0" xfId="0" applyFont="1" applyFill="1" applyBorder="1" applyAlignment="1">
      <alignment horizontal="left" vertical="center"/>
    </xf>
    <xf numFmtId="0" fontId="80" fillId="2" borderId="0" xfId="8" applyFill="1" applyBorder="1" applyAlignment="1">
      <alignment vertical="center"/>
    </xf>
    <xf numFmtId="0" fontId="44" fillId="6" borderId="0" xfId="2" applyFont="1" applyFill="1" applyBorder="1" applyAlignment="1">
      <alignment vertical="center"/>
    </xf>
    <xf numFmtId="0" fontId="29" fillId="2" borderId="8" xfId="3" applyFont="1" applyFill="1" applyBorder="1" applyAlignment="1">
      <alignment vertical="center"/>
    </xf>
    <xf numFmtId="0" fontId="43" fillId="2" borderId="0" xfId="3" applyFont="1" applyFill="1" applyBorder="1" applyAlignment="1">
      <alignment horizontal="left" vertical="center"/>
    </xf>
    <xf numFmtId="0" fontId="44" fillId="36" borderId="0" xfId="3" applyFont="1" applyFill="1" applyBorder="1" applyAlignment="1">
      <alignment horizontal="right" vertical="center"/>
    </xf>
    <xf numFmtId="0" fontId="12" fillId="36" borderId="0" xfId="3" applyFont="1" applyFill="1" applyBorder="1" applyAlignment="1">
      <alignment horizontal="center" vertical="center"/>
    </xf>
    <xf numFmtId="0" fontId="44" fillId="5" borderId="0" xfId="3" applyFont="1" applyFill="1" applyBorder="1" applyAlignment="1">
      <alignment horizontal="right" vertical="center"/>
    </xf>
    <xf numFmtId="0" fontId="12" fillId="5" borderId="0" xfId="3" applyFont="1" applyFill="1" applyBorder="1" applyAlignment="1">
      <alignment horizontal="center" vertical="center"/>
    </xf>
    <xf numFmtId="0" fontId="44" fillId="25" borderId="0" xfId="3" applyFont="1" applyFill="1" applyBorder="1" applyAlignment="1">
      <alignment horizontal="right" vertical="center"/>
    </xf>
    <xf numFmtId="0" fontId="87" fillId="25" borderId="0" xfId="3" applyFont="1" applyFill="1" applyBorder="1" applyAlignment="1">
      <alignment vertical="center"/>
    </xf>
    <xf numFmtId="0" fontId="12" fillId="25" borderId="0" xfId="0" applyFont="1" applyFill="1"/>
    <xf numFmtId="0" fontId="87" fillId="2" borderId="0" xfId="3" applyFont="1" applyFill="1" applyBorder="1" applyAlignment="1">
      <alignment vertical="center"/>
    </xf>
    <xf numFmtId="0" fontId="111" fillId="2" borderId="76" xfId="3" applyFont="1" applyFill="1" applyBorder="1" applyAlignment="1">
      <alignment vertical="center"/>
    </xf>
    <xf numFmtId="0" fontId="158" fillId="6" borderId="0" xfId="2" applyFont="1" applyFill="1" applyBorder="1" applyAlignment="1">
      <alignment vertical="center"/>
    </xf>
    <xf numFmtId="0" fontId="158" fillId="12" borderId="0" xfId="2" applyFont="1" applyFill="1" applyBorder="1" applyAlignment="1">
      <alignment vertical="center"/>
    </xf>
    <xf numFmtId="0" fontId="42" fillId="10" borderId="0" xfId="0" applyFont="1" applyFill="1" applyAlignment="1">
      <alignment vertical="center"/>
    </xf>
    <xf numFmtId="0" fontId="27" fillId="14" borderId="0" xfId="3" applyFont="1" applyFill="1" applyBorder="1" applyAlignment="1">
      <alignment horizontal="center" vertical="center"/>
    </xf>
    <xf numFmtId="0" fontId="87" fillId="14" borderId="0" xfId="3" applyFont="1" applyFill="1" applyBorder="1" applyAlignment="1">
      <alignment horizontal="center" vertical="center"/>
    </xf>
    <xf numFmtId="0" fontId="354" fillId="14" borderId="0" xfId="3" applyFont="1" applyFill="1" applyBorder="1" applyAlignment="1">
      <alignment vertical="center"/>
    </xf>
    <xf numFmtId="1" fontId="133" fillId="18" borderId="0" xfId="3" applyNumberFormat="1" applyFont="1" applyFill="1" applyBorder="1" applyAlignment="1" applyProtection="1">
      <alignment horizontal="center" vertical="center"/>
    </xf>
    <xf numFmtId="0" fontId="138" fillId="3" borderId="0" xfId="1" applyNumberFormat="1" applyFont="1" applyFill="1" applyBorder="1" applyAlignment="1" applyProtection="1">
      <alignment horizontal="center" vertical="center"/>
    </xf>
    <xf numFmtId="0" fontId="19" fillId="3" borderId="0" xfId="1" applyNumberFormat="1" applyFont="1" applyFill="1" applyBorder="1" applyAlignment="1" applyProtection="1">
      <alignment horizontal="center" vertical="center"/>
    </xf>
    <xf numFmtId="0" fontId="206" fillId="17" borderId="0" xfId="1" applyNumberFormat="1" applyFont="1" applyFill="1" applyBorder="1" applyAlignment="1" applyProtection="1">
      <alignment horizontal="center" vertical="center"/>
    </xf>
    <xf numFmtId="165" fontId="197" fillId="17" borderId="0" xfId="1" applyNumberFormat="1" applyFont="1" applyFill="1" applyBorder="1" applyAlignment="1" applyProtection="1">
      <alignment horizontal="center" vertical="center"/>
    </xf>
    <xf numFmtId="178" fontId="6" fillId="30" borderId="0" xfId="1" applyNumberFormat="1" applyFont="1" applyFill="1" applyBorder="1" applyAlignment="1" applyProtection="1">
      <alignment horizontal="center" vertical="center"/>
    </xf>
    <xf numFmtId="0" fontId="6" fillId="30" borderId="0" xfId="1" applyNumberFormat="1" applyFont="1" applyFill="1" applyBorder="1" applyAlignment="1" applyProtection="1">
      <alignment horizontal="center" vertical="center"/>
    </xf>
    <xf numFmtId="0" fontId="10" fillId="2" borderId="0" xfId="0" applyFont="1" applyFill="1" applyBorder="1" applyAlignment="1">
      <alignment horizontal="center" vertical="center" wrapText="1"/>
    </xf>
    <xf numFmtId="0" fontId="27" fillId="2" borderId="0" xfId="1"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164" fontId="9" fillId="3" borderId="0" xfId="1" applyNumberFormat="1" applyFont="1" applyFill="1" applyBorder="1" applyAlignment="1">
      <alignment horizontal="center" vertical="center"/>
    </xf>
    <xf numFmtId="164" fontId="30" fillId="2" borderId="0" xfId="1" applyNumberFormat="1" applyFont="1" applyFill="1" applyBorder="1" applyAlignment="1">
      <alignment horizontal="center" vertical="center"/>
    </xf>
    <xf numFmtId="0" fontId="96" fillId="2" borderId="0" xfId="3" applyFont="1" applyFill="1" applyBorder="1" applyAlignment="1">
      <alignment horizontal="center" vertical="center"/>
    </xf>
    <xf numFmtId="0" fontId="324" fillId="3" borderId="0" xfId="7" applyFont="1" applyFill="1" applyAlignment="1" applyProtection="1">
      <alignment horizontal="center" vertical="center"/>
    </xf>
    <xf numFmtId="0" fontId="42" fillId="10" borderId="0" xfId="0" applyFont="1" applyFill="1" applyAlignment="1">
      <alignment horizontal="left" vertical="center"/>
    </xf>
    <xf numFmtId="0" fontId="32" fillId="36" borderId="0" xfId="0" applyFont="1" applyFill="1" applyAlignment="1">
      <alignment horizontal="center" vertical="center"/>
    </xf>
    <xf numFmtId="0" fontId="139" fillId="3" borderId="13" xfId="3" applyFont="1" applyFill="1" applyBorder="1" applyAlignment="1">
      <alignment horizontal="center" vertical="center"/>
    </xf>
    <xf numFmtId="173" fontId="65" fillId="3" borderId="13" xfId="2" applyNumberFormat="1" applyFont="1" applyFill="1" applyBorder="1" applyAlignment="1">
      <alignment horizontal="center" vertical="center"/>
    </xf>
    <xf numFmtId="173" fontId="65" fillId="3" borderId="16" xfId="2" applyNumberFormat="1" applyFont="1" applyFill="1" applyBorder="1" applyAlignment="1">
      <alignment horizontal="center" vertical="center"/>
    </xf>
    <xf numFmtId="2" fontId="65" fillId="7" borderId="0" xfId="3" applyNumberFormat="1" applyFont="1" applyFill="1" applyBorder="1" applyAlignment="1" applyProtection="1">
      <alignment horizontal="left" vertical="center" wrapText="1"/>
      <protection locked="0"/>
    </xf>
    <xf numFmtId="0" fontId="140" fillId="2" borderId="0" xfId="3" applyFont="1" applyFill="1" applyBorder="1" applyAlignment="1">
      <alignment horizontal="center" vertical="center" wrapText="1"/>
    </xf>
    <xf numFmtId="0" fontId="140" fillId="2" borderId="4" xfId="3"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66" fillId="2" borderId="0" xfId="0" applyFont="1" applyFill="1" applyBorder="1" applyAlignment="1">
      <alignment horizontal="center" vertical="center" wrapText="1"/>
    </xf>
    <xf numFmtId="0" fontId="166" fillId="2" borderId="122" xfId="0" applyFont="1" applyFill="1" applyBorder="1" applyAlignment="1">
      <alignment horizontal="center" vertical="center" wrapText="1"/>
    </xf>
    <xf numFmtId="0" fontId="166" fillId="2" borderId="38" xfId="0" applyFont="1" applyFill="1" applyBorder="1" applyAlignment="1">
      <alignment horizontal="center" vertical="center" wrapText="1"/>
    </xf>
    <xf numFmtId="0" fontId="166" fillId="2" borderId="27" xfId="0" applyFont="1" applyFill="1" applyBorder="1" applyAlignment="1">
      <alignment horizontal="center" vertical="center" wrapText="1"/>
    </xf>
    <xf numFmtId="0" fontId="166" fillId="2" borderId="121" xfId="0" applyFont="1" applyFill="1" applyBorder="1" applyAlignment="1">
      <alignment horizontal="center" vertical="center" wrapText="1"/>
    </xf>
    <xf numFmtId="0" fontId="166" fillId="2" borderId="119" xfId="0" applyFont="1" applyFill="1" applyBorder="1" applyAlignment="1">
      <alignment horizontal="center" vertical="center" wrapText="1"/>
    </xf>
    <xf numFmtId="0" fontId="166" fillId="2" borderId="120" xfId="0" applyFont="1" applyFill="1" applyBorder="1" applyAlignment="1">
      <alignment horizontal="center" vertical="center" wrapText="1"/>
    </xf>
    <xf numFmtId="167" fontId="67" fillId="3" borderId="0" xfId="2" applyNumberFormat="1" applyFont="1" applyFill="1" applyBorder="1" applyAlignment="1">
      <alignment horizontal="center" vertical="center"/>
    </xf>
    <xf numFmtId="171" fontId="67" fillId="3" borderId="0" xfId="2" applyNumberFormat="1" applyFont="1" applyFill="1" applyBorder="1" applyAlignment="1">
      <alignment horizontal="center" vertical="center"/>
    </xf>
    <xf numFmtId="172" fontId="8" fillId="3" borderId="0" xfId="2" applyNumberFormat="1" applyFont="1" applyFill="1" applyBorder="1" applyAlignment="1">
      <alignment horizontal="center" vertical="center"/>
    </xf>
    <xf numFmtId="172" fontId="8" fillId="3" borderId="4" xfId="2" applyNumberFormat="1" applyFont="1" applyFill="1" applyBorder="1" applyAlignment="1">
      <alignment horizontal="center" vertical="center"/>
    </xf>
    <xf numFmtId="0" fontId="138" fillId="3" borderId="0" xfId="1" applyNumberFormat="1" applyFont="1" applyFill="1" applyBorder="1" applyAlignment="1" applyProtection="1">
      <alignment horizontal="center" vertical="center"/>
    </xf>
    <xf numFmtId="0" fontId="49" fillId="3" borderId="0" xfId="2" applyFont="1" applyFill="1" applyBorder="1" applyAlignment="1">
      <alignment horizontal="center" vertical="center"/>
    </xf>
    <xf numFmtId="164" fontId="117" fillId="3" borderId="0" xfId="2" applyNumberFormat="1" applyFont="1" applyFill="1" applyBorder="1" applyAlignment="1">
      <alignment horizontal="center" vertical="center"/>
    </xf>
    <xf numFmtId="164" fontId="117" fillId="3" borderId="4" xfId="2" applyNumberFormat="1" applyFont="1" applyFill="1" applyBorder="1" applyAlignment="1">
      <alignment horizontal="center" vertical="center"/>
    </xf>
    <xf numFmtId="0" fontId="139" fillId="3" borderId="0" xfId="3" applyFont="1" applyFill="1" applyBorder="1" applyAlignment="1">
      <alignment horizontal="center" vertical="center"/>
    </xf>
    <xf numFmtId="0" fontId="139" fillId="3" borderId="4" xfId="3" applyFont="1" applyFill="1" applyBorder="1" applyAlignment="1">
      <alignment horizontal="center" vertical="center"/>
    </xf>
    <xf numFmtId="0" fontId="13" fillId="3" borderId="13" xfId="3" applyFont="1" applyFill="1" applyBorder="1" applyAlignment="1">
      <alignment horizontal="center" vertical="center"/>
    </xf>
    <xf numFmtId="0" fontId="51" fillId="2" borderId="8" xfId="3" applyFont="1" applyFill="1" applyBorder="1" applyAlignment="1">
      <alignment horizontal="center" vertical="center"/>
    </xf>
    <xf numFmtId="0" fontId="42" fillId="2" borderId="0" xfId="2" applyFont="1" applyFill="1" applyBorder="1" applyAlignment="1">
      <alignment horizontal="right" vertical="center"/>
    </xf>
    <xf numFmtId="0" fontId="120" fillId="14" borderId="0" xfId="3" applyFont="1" applyFill="1" applyBorder="1" applyAlignment="1">
      <alignment horizontal="center" vertical="center"/>
    </xf>
    <xf numFmtId="0" fontId="120" fillId="14" borderId="4" xfId="3" applyFont="1" applyFill="1" applyBorder="1" applyAlignment="1">
      <alignment horizontal="center" vertical="center"/>
    </xf>
    <xf numFmtId="0" fontId="97" fillId="8" borderId="0" xfId="2" applyFont="1" applyFill="1" applyBorder="1" applyAlignment="1">
      <alignment horizontal="center" vertical="center"/>
    </xf>
    <xf numFmtId="169" fontId="97" fillId="8" borderId="0" xfId="1" applyNumberFormat="1" applyFont="1" applyFill="1" applyBorder="1" applyAlignment="1">
      <alignment horizontal="center" vertical="center"/>
    </xf>
    <xf numFmtId="169" fontId="97" fillId="8" borderId="0" xfId="2" applyNumberFormat="1" applyFont="1" applyFill="1" applyBorder="1" applyAlignment="1">
      <alignment horizontal="center" vertical="center"/>
    </xf>
    <xf numFmtId="170" fontId="97" fillId="8" borderId="0" xfId="2" applyNumberFormat="1" applyFont="1" applyFill="1" applyBorder="1" applyAlignment="1">
      <alignment horizontal="center" vertical="center"/>
    </xf>
    <xf numFmtId="164" fontId="29" fillId="6" borderId="0" xfId="2" applyNumberFormat="1" applyFont="1" applyFill="1" applyBorder="1" applyAlignment="1">
      <alignment horizontal="center" vertical="center"/>
    </xf>
    <xf numFmtId="164" fontId="39" fillId="6" borderId="0" xfId="2" applyNumberFormat="1" applyFont="1" applyFill="1" applyBorder="1" applyAlignment="1">
      <alignment horizontal="center" vertical="center"/>
    </xf>
    <xf numFmtId="164" fontId="39" fillId="6" borderId="4" xfId="2" applyNumberFormat="1" applyFont="1" applyFill="1" applyBorder="1" applyAlignment="1">
      <alignment horizontal="center" vertical="center"/>
    </xf>
    <xf numFmtId="169" fontId="39" fillId="6" borderId="0" xfId="1" applyNumberFormat="1" applyFont="1" applyFill="1" applyBorder="1" applyAlignment="1">
      <alignment horizontal="center" vertical="center"/>
    </xf>
    <xf numFmtId="169" fontId="39" fillId="6" borderId="0" xfId="2" applyNumberFormat="1" applyFont="1" applyFill="1" applyBorder="1" applyAlignment="1">
      <alignment horizontal="center" vertical="center"/>
    </xf>
    <xf numFmtId="170" fontId="39" fillId="6" borderId="0" xfId="2" applyNumberFormat="1" applyFont="1" applyFill="1" applyBorder="1" applyAlignment="1">
      <alignment horizontal="center" vertical="center"/>
    </xf>
    <xf numFmtId="164" fontId="66" fillId="3" borderId="0" xfId="2" applyNumberFormat="1" applyFont="1" applyFill="1" applyBorder="1" applyAlignment="1">
      <alignment horizontal="center" vertical="center"/>
    </xf>
    <xf numFmtId="164" fontId="26" fillId="3" borderId="0" xfId="2" applyNumberFormat="1" applyFont="1" applyFill="1" applyBorder="1" applyAlignment="1">
      <alignment horizontal="center" vertical="center"/>
    </xf>
    <xf numFmtId="164" fontId="26" fillId="3" borderId="4" xfId="2" applyNumberFormat="1" applyFont="1" applyFill="1" applyBorder="1" applyAlignment="1">
      <alignment horizontal="center" vertical="center"/>
    </xf>
    <xf numFmtId="0" fontId="13" fillId="3" borderId="0" xfId="3" applyFont="1" applyFill="1" applyBorder="1" applyAlignment="1">
      <alignment horizontal="center" vertical="center"/>
    </xf>
    <xf numFmtId="0" fontId="13" fillId="3" borderId="4" xfId="3" applyFont="1" applyFill="1" applyBorder="1" applyAlignment="1">
      <alignment horizontal="center" vertical="center"/>
    </xf>
    <xf numFmtId="0" fontId="140" fillId="2" borderId="20" xfId="3" applyFont="1" applyFill="1" applyBorder="1" applyAlignment="1">
      <alignment horizontal="center" vertical="center" wrapText="1"/>
    </xf>
    <xf numFmtId="0" fontId="141" fillId="2" borderId="0" xfId="0" applyFont="1" applyFill="1" applyBorder="1" applyAlignment="1">
      <alignment horizontal="left" vertical="center" wrapText="1"/>
    </xf>
    <xf numFmtId="0" fontId="124" fillId="4" borderId="0" xfId="0" applyFont="1" applyFill="1" applyBorder="1" applyAlignment="1">
      <alignment horizontal="center" vertical="center" wrapText="1"/>
    </xf>
    <xf numFmtId="0" fontId="124" fillId="4" borderId="4" xfId="0" applyFont="1" applyFill="1" applyBorder="1" applyAlignment="1">
      <alignment horizontal="center" vertical="center" wrapText="1"/>
    </xf>
    <xf numFmtId="0" fontId="0" fillId="5" borderId="0" xfId="0" applyFill="1" applyBorder="1" applyAlignment="1">
      <alignment horizontal="center" vertical="center" textRotation="90"/>
    </xf>
    <xf numFmtId="0" fontId="125" fillId="2" borderId="0" xfId="0" applyFont="1" applyFill="1" applyBorder="1" applyAlignment="1">
      <alignment horizontal="center" vertical="center" wrapText="1"/>
    </xf>
    <xf numFmtId="0" fontId="125" fillId="2" borderId="4"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44" fillId="6" borderId="4" xfId="0" applyFont="1" applyFill="1" applyBorder="1" applyAlignment="1">
      <alignment horizontal="center" vertical="center" wrapText="1"/>
    </xf>
    <xf numFmtId="0" fontId="113" fillId="2" borderId="0" xfId="0" applyFont="1" applyFill="1" applyBorder="1" applyAlignment="1">
      <alignment horizontal="center" vertical="center" wrapText="1"/>
    </xf>
    <xf numFmtId="0" fontId="113" fillId="2" borderId="4" xfId="0" applyFont="1" applyFill="1" applyBorder="1" applyAlignment="1">
      <alignment horizontal="center" vertical="center" wrapText="1"/>
    </xf>
    <xf numFmtId="0" fontId="44" fillId="2" borderId="8" xfId="3" applyFont="1" applyFill="1" applyBorder="1" applyAlignment="1">
      <alignment horizontal="center" vertical="center"/>
    </xf>
    <xf numFmtId="0" fontId="136" fillId="2" borderId="0" xfId="1" applyFont="1" applyFill="1" applyBorder="1" applyAlignment="1">
      <alignment horizontal="center" vertical="center" wrapText="1"/>
    </xf>
    <xf numFmtId="0" fontId="95" fillId="2" borderId="0" xfId="1" applyFont="1" applyFill="1" applyBorder="1" applyAlignment="1">
      <alignment horizontal="center" vertical="center" wrapText="1"/>
    </xf>
    <xf numFmtId="0" fontId="113" fillId="2" borderId="0" xfId="1" applyFont="1" applyFill="1" applyBorder="1" applyAlignment="1">
      <alignment horizontal="center" vertical="center" wrapText="1"/>
    </xf>
    <xf numFmtId="0" fontId="46" fillId="2" borderId="0" xfId="1" applyFont="1" applyFill="1" applyBorder="1" applyAlignment="1">
      <alignment horizontal="center" vertical="center" wrapText="1"/>
    </xf>
    <xf numFmtId="2" fontId="128" fillId="7" borderId="0" xfId="3" applyNumberFormat="1" applyFont="1" applyFill="1" applyBorder="1" applyAlignment="1" applyProtection="1">
      <alignment horizontal="center" vertical="center" wrapText="1"/>
      <protection locked="0"/>
    </xf>
    <xf numFmtId="0" fontId="65" fillId="2" borderId="0" xfId="1" applyFont="1" applyFill="1" applyBorder="1" applyAlignment="1">
      <alignment horizontal="center" vertical="center" wrapText="1"/>
    </xf>
    <xf numFmtId="0" fontId="113" fillId="2" borderId="4" xfId="1" applyFont="1" applyFill="1" applyBorder="1" applyAlignment="1">
      <alignment horizontal="center" vertical="center" wrapText="1"/>
    </xf>
    <xf numFmtId="0" fontId="44" fillId="6" borderId="0" xfId="2" applyFont="1" applyFill="1" applyBorder="1" applyAlignment="1">
      <alignment horizontal="center" vertical="center"/>
    </xf>
    <xf numFmtId="0" fontId="156" fillId="2" borderId="0" xfId="2" applyFont="1" applyFill="1" applyBorder="1" applyAlignment="1">
      <alignment horizontal="right" vertical="center"/>
    </xf>
    <xf numFmtId="0" fontId="50" fillId="2" borderId="0" xfId="3" applyFont="1" applyFill="1" applyBorder="1" applyAlignment="1" applyProtection="1">
      <alignment horizontal="center"/>
      <protection hidden="1"/>
    </xf>
    <xf numFmtId="0" fontId="77" fillId="36" borderId="0" xfId="2" applyFont="1" applyFill="1" applyAlignment="1">
      <alignment horizontal="center" vertical="center"/>
    </xf>
    <xf numFmtId="0" fontId="332" fillId="36" borderId="138" xfId="1" applyFont="1" applyFill="1" applyBorder="1" applyAlignment="1">
      <alignment horizontal="right" vertical="center" wrapText="1"/>
    </xf>
    <xf numFmtId="0" fontId="332" fillId="36" borderId="8" xfId="1" applyFont="1" applyFill="1" applyBorder="1" applyAlignment="1">
      <alignment horizontal="right" vertical="center" wrapText="1"/>
    </xf>
    <xf numFmtId="0" fontId="332" fillId="36" borderId="140" xfId="1" applyFont="1" applyFill="1" applyBorder="1" applyAlignment="1">
      <alignment horizontal="right" vertical="center" wrapText="1"/>
    </xf>
    <xf numFmtId="0" fontId="332" fillId="36" borderId="0" xfId="1" applyFont="1" applyFill="1" applyBorder="1" applyAlignment="1">
      <alignment horizontal="right" vertical="center" wrapText="1"/>
    </xf>
    <xf numFmtId="0" fontId="332" fillId="36" borderId="141" xfId="1" applyFont="1" applyFill="1" applyBorder="1" applyAlignment="1">
      <alignment horizontal="right" vertical="center" wrapText="1"/>
    </xf>
    <xf numFmtId="0" fontId="332" fillId="36" borderId="13" xfId="1" applyFont="1" applyFill="1" applyBorder="1" applyAlignment="1">
      <alignment horizontal="right" vertical="center" wrapText="1"/>
    </xf>
    <xf numFmtId="164" fontId="27" fillId="3" borderId="8" xfId="2" applyNumberFormat="1" applyFont="1" applyFill="1" applyBorder="1" applyAlignment="1">
      <alignment horizontal="right" vertical="center"/>
    </xf>
    <xf numFmtId="164" fontId="27" fillId="3" borderId="0" xfId="2" applyNumberFormat="1" applyFont="1" applyFill="1" applyBorder="1" applyAlignment="1">
      <alignment horizontal="right" vertical="center"/>
    </xf>
    <xf numFmtId="169" fontId="108" fillId="3" borderId="8" xfId="0" applyNumberFormat="1" applyFont="1" applyFill="1" applyBorder="1" applyAlignment="1">
      <alignment horizontal="left" vertical="center"/>
    </xf>
    <xf numFmtId="169" fontId="108" fillId="3" borderId="0" xfId="0" applyNumberFormat="1" applyFont="1" applyFill="1" applyBorder="1" applyAlignment="1">
      <alignment horizontal="left" vertical="center"/>
    </xf>
    <xf numFmtId="164" fontId="27" fillId="3" borderId="8" xfId="2" applyNumberFormat="1" applyFont="1" applyFill="1" applyBorder="1" applyAlignment="1">
      <alignment horizontal="center" vertical="center"/>
    </xf>
    <xf numFmtId="164" fontId="27" fillId="3" borderId="139" xfId="2" applyNumberFormat="1" applyFont="1" applyFill="1" applyBorder="1" applyAlignment="1">
      <alignment horizontal="center" vertical="center"/>
    </xf>
    <xf numFmtId="164" fontId="27" fillId="3" borderId="0" xfId="2" applyNumberFormat="1" applyFont="1" applyFill="1" applyBorder="1" applyAlignment="1">
      <alignment horizontal="center" vertical="center"/>
    </xf>
    <xf numFmtId="164" fontId="27" fillId="3" borderId="18" xfId="2" applyNumberFormat="1" applyFont="1" applyFill="1" applyBorder="1" applyAlignment="1">
      <alignment horizontal="center" vertical="center"/>
    </xf>
    <xf numFmtId="164" fontId="27" fillId="3" borderId="13" xfId="2" applyNumberFormat="1" applyFont="1" applyFill="1" applyBorder="1" applyAlignment="1">
      <alignment horizontal="right" vertical="center"/>
    </xf>
    <xf numFmtId="169" fontId="108" fillId="3" borderId="13" xfId="0" applyNumberFormat="1" applyFont="1" applyFill="1" applyBorder="1" applyAlignment="1">
      <alignment horizontal="left" vertical="center"/>
    </xf>
    <xf numFmtId="170" fontId="27" fillId="3" borderId="0" xfId="2" applyNumberFormat="1" applyFont="1" applyFill="1" applyBorder="1" applyAlignment="1">
      <alignment horizontal="center" vertical="center"/>
    </xf>
    <xf numFmtId="170" fontId="27" fillId="3" borderId="18" xfId="2" applyNumberFormat="1" applyFont="1" applyFill="1" applyBorder="1" applyAlignment="1">
      <alignment horizontal="center" vertical="center"/>
    </xf>
    <xf numFmtId="170" fontId="27" fillId="3" borderId="13" xfId="2" applyNumberFormat="1" applyFont="1" applyFill="1" applyBorder="1" applyAlignment="1">
      <alignment horizontal="center" vertical="center"/>
    </xf>
    <xf numFmtId="170" fontId="27" fillId="3" borderId="142" xfId="2" applyNumberFormat="1" applyFont="1" applyFill="1" applyBorder="1" applyAlignment="1">
      <alignment horizontal="center" vertical="center"/>
    </xf>
    <xf numFmtId="164" fontId="107" fillId="3" borderId="0" xfId="2" applyNumberFormat="1" applyFont="1" applyFill="1" applyBorder="1" applyAlignment="1">
      <alignment horizontal="center" vertical="center"/>
    </xf>
    <xf numFmtId="164" fontId="107" fillId="3" borderId="13" xfId="2" applyNumberFormat="1" applyFont="1" applyFill="1" applyBorder="1" applyAlignment="1">
      <alignment horizontal="center" vertical="center"/>
    </xf>
    <xf numFmtId="0" fontId="86" fillId="3" borderId="8" xfId="0" applyFont="1" applyFill="1" applyBorder="1" applyAlignment="1">
      <alignment horizontal="center" vertical="center"/>
    </xf>
    <xf numFmtId="0" fontId="190" fillId="36" borderId="0" xfId="3" applyFont="1" applyFill="1" applyBorder="1" applyAlignment="1">
      <alignment horizontal="center" vertical="center"/>
    </xf>
    <xf numFmtId="0" fontId="111" fillId="36" borderId="0" xfId="3" applyFont="1" applyFill="1" applyBorder="1" applyAlignment="1">
      <alignment horizontal="center" vertical="center"/>
    </xf>
    <xf numFmtId="0" fontId="112" fillId="2" borderId="0" xfId="1" applyFont="1" applyFill="1" applyBorder="1" applyAlignment="1">
      <alignment horizontal="center" vertical="center" wrapText="1"/>
    </xf>
    <xf numFmtId="0" fontId="45" fillId="2" borderId="0" xfId="1" applyFont="1" applyFill="1" applyBorder="1" applyAlignment="1">
      <alignment horizontal="center" vertical="center" wrapText="1"/>
    </xf>
    <xf numFmtId="2" fontId="114" fillId="7" borderId="0" xfId="3" applyNumberFormat="1" applyFont="1" applyFill="1" applyBorder="1" applyAlignment="1" applyProtection="1">
      <alignment horizontal="center" vertical="center" wrapText="1"/>
      <protection locked="0"/>
    </xf>
    <xf numFmtId="0" fontId="26" fillId="3" borderId="0" xfId="1" applyFont="1" applyFill="1" applyBorder="1" applyAlignment="1">
      <alignment horizontal="center" vertical="center" wrapText="1"/>
    </xf>
    <xf numFmtId="0" fontId="32" fillId="14" borderId="0" xfId="2" applyFont="1" applyFill="1" applyBorder="1" applyAlignment="1">
      <alignment horizontal="center" vertical="center" wrapText="1"/>
    </xf>
    <xf numFmtId="0" fontId="87" fillId="6" borderId="0" xfId="2" applyFont="1" applyFill="1" applyBorder="1" applyAlignment="1">
      <alignment horizontal="center" vertical="center"/>
    </xf>
    <xf numFmtId="170" fontId="115" fillId="6" borderId="0" xfId="2" applyNumberFormat="1" applyFont="1" applyFill="1" applyBorder="1" applyAlignment="1">
      <alignment horizontal="center" vertical="center"/>
    </xf>
    <xf numFmtId="164" fontId="26" fillId="3" borderId="44" xfId="2" applyNumberFormat="1" applyFont="1" applyFill="1" applyBorder="1" applyAlignment="1">
      <alignment horizontal="center" vertical="center"/>
    </xf>
    <xf numFmtId="0" fontId="122" fillId="4" borderId="22" xfId="0" applyFont="1" applyFill="1" applyBorder="1" applyAlignment="1">
      <alignment horizontal="center" vertical="center" wrapText="1"/>
    </xf>
    <xf numFmtId="0" fontId="122" fillId="4" borderId="0" xfId="0" applyFont="1" applyFill="1" applyBorder="1" applyAlignment="1">
      <alignment horizontal="center" vertical="center" wrapText="1"/>
    </xf>
    <xf numFmtId="0" fontId="0" fillId="5" borderId="4" xfId="0" applyFill="1" applyBorder="1" applyAlignment="1">
      <alignment horizontal="center" vertical="center" textRotation="90"/>
    </xf>
    <xf numFmtId="0" fontId="363" fillId="4" borderId="22" xfId="0" applyFont="1" applyFill="1" applyBorder="1" applyAlignment="1">
      <alignment horizontal="center" vertical="center" wrapText="1"/>
    </xf>
    <xf numFmtId="0" fontId="363" fillId="4" borderId="0" xfId="0" applyFont="1" applyFill="1" applyBorder="1" applyAlignment="1">
      <alignment horizontal="center" vertical="center" wrapText="1"/>
    </xf>
    <xf numFmtId="0" fontId="119" fillId="3" borderId="0" xfId="0" applyFont="1" applyFill="1" applyBorder="1" applyAlignment="1">
      <alignment horizontal="center" wrapText="1"/>
    </xf>
    <xf numFmtId="164" fontId="39" fillId="6" borderId="134" xfId="2" applyNumberFormat="1" applyFont="1" applyFill="1" applyBorder="1" applyAlignment="1">
      <alignment horizontal="center" vertical="center"/>
    </xf>
    <xf numFmtId="164" fontId="39" fillId="6" borderId="135" xfId="2" applyNumberFormat="1" applyFont="1" applyFill="1" applyBorder="1" applyAlignment="1">
      <alignment horizontal="center" vertical="center"/>
    </xf>
    <xf numFmtId="164" fontId="39" fillId="6" borderId="136" xfId="2" applyNumberFormat="1" applyFont="1" applyFill="1" applyBorder="1" applyAlignment="1">
      <alignment horizontal="center" vertical="center"/>
    </xf>
    <xf numFmtId="164" fontId="39" fillId="6" borderId="137" xfId="2" applyNumberFormat="1" applyFont="1" applyFill="1" applyBorder="1" applyAlignment="1">
      <alignment horizontal="center" vertical="center"/>
    </xf>
    <xf numFmtId="164" fontId="41" fillId="3" borderId="0" xfId="2" applyNumberFormat="1" applyFont="1" applyFill="1" applyBorder="1" applyAlignment="1">
      <alignment horizontal="center" vertical="center"/>
    </xf>
    <xf numFmtId="169" fontId="118" fillId="3" borderId="0" xfId="1" applyNumberFormat="1" applyFont="1" applyFill="1" applyBorder="1" applyAlignment="1">
      <alignment horizontal="center" vertical="center"/>
    </xf>
    <xf numFmtId="170" fontId="118" fillId="3" borderId="0" xfId="2" applyNumberFormat="1" applyFont="1" applyFill="1" applyBorder="1" applyAlignment="1">
      <alignment horizontal="center" vertical="center"/>
    </xf>
    <xf numFmtId="0" fontId="132" fillId="2" borderId="7" xfId="3" applyFont="1" applyFill="1" applyBorder="1" applyAlignment="1">
      <alignment horizontal="center" vertical="center" wrapText="1"/>
    </xf>
    <xf numFmtId="0" fontId="132" fillId="2" borderId="8" xfId="3" applyFont="1" applyFill="1" applyBorder="1" applyAlignment="1">
      <alignment horizontal="center" vertical="center" wrapText="1"/>
    </xf>
    <xf numFmtId="0" fontId="132" fillId="2" borderId="15" xfId="3" applyFont="1" applyFill="1" applyBorder="1" applyAlignment="1">
      <alignment horizontal="center" vertical="center" wrapText="1"/>
    </xf>
    <xf numFmtId="0" fontId="132" fillId="2" borderId="22" xfId="3" applyFont="1" applyFill="1" applyBorder="1" applyAlignment="1">
      <alignment horizontal="center" vertical="center" wrapText="1"/>
    </xf>
    <xf numFmtId="0" fontId="132" fillId="2" borderId="0" xfId="3" applyFont="1" applyFill="1" applyBorder="1" applyAlignment="1">
      <alignment horizontal="center" vertical="center" wrapText="1"/>
    </xf>
    <xf numFmtId="0" fontId="132" fillId="2" borderId="4" xfId="3"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44" fillId="36" borderId="0" xfId="3" applyFont="1" applyFill="1" applyBorder="1" applyAlignment="1">
      <alignment horizontal="left" vertical="center"/>
    </xf>
    <xf numFmtId="2" fontId="9" fillId="7" borderId="147" xfId="3" applyNumberFormat="1" applyFont="1" applyFill="1" applyBorder="1" applyAlignment="1" applyProtection="1">
      <alignment horizontal="left" vertical="center" wrapText="1"/>
      <protection locked="0"/>
    </xf>
    <xf numFmtId="2" fontId="9" fillId="7" borderId="0" xfId="3" applyNumberFormat="1" applyFont="1" applyFill="1" applyBorder="1" applyAlignment="1" applyProtection="1">
      <alignment horizontal="left" vertical="center" wrapText="1"/>
      <protection locked="0"/>
    </xf>
    <xf numFmtId="0" fontId="119" fillId="3" borderId="140" xfId="3" applyFont="1" applyFill="1" applyBorder="1" applyAlignment="1">
      <alignment horizontal="center" vertical="center"/>
    </xf>
    <xf numFmtId="0" fontId="119" fillId="3" borderId="0" xfId="3" applyFont="1" applyFill="1" applyBorder="1" applyAlignment="1">
      <alignment horizontal="center" vertical="center"/>
    </xf>
    <xf numFmtId="167" fontId="127" fillId="3" borderId="140" xfId="2" applyNumberFormat="1" applyFont="1" applyFill="1" applyBorder="1" applyAlignment="1">
      <alignment horizontal="center" vertical="center"/>
    </xf>
    <xf numFmtId="167" fontId="127" fillId="3" borderId="0" xfId="2" applyNumberFormat="1" applyFont="1" applyFill="1" applyBorder="1" applyAlignment="1">
      <alignment horizontal="center" vertical="center"/>
    </xf>
    <xf numFmtId="0" fontId="76" fillId="0" borderId="0" xfId="2" applyFont="1" applyAlignment="1">
      <alignment horizontal="center"/>
    </xf>
    <xf numFmtId="0" fontId="124" fillId="4" borderId="1" xfId="0" applyFont="1" applyFill="1" applyBorder="1" applyAlignment="1">
      <alignment horizontal="center" vertical="center" wrapText="1"/>
    </xf>
    <xf numFmtId="0" fontId="124" fillId="4" borderId="2" xfId="0" applyFont="1" applyFill="1" applyBorder="1" applyAlignment="1">
      <alignment horizontal="center" vertical="center" wrapText="1"/>
    </xf>
    <xf numFmtId="0" fontId="124" fillId="4" borderId="3" xfId="0" applyFont="1" applyFill="1" applyBorder="1" applyAlignment="1">
      <alignment horizontal="center" vertical="center" wrapText="1"/>
    </xf>
    <xf numFmtId="0" fontId="124" fillId="4" borderId="22" xfId="0" applyFont="1" applyFill="1" applyBorder="1" applyAlignment="1">
      <alignment horizontal="center" vertical="center" wrapText="1"/>
    </xf>
    <xf numFmtId="2" fontId="122" fillId="18" borderId="0" xfId="3" applyNumberFormat="1" applyFont="1" applyFill="1" applyBorder="1" applyAlignment="1" applyProtection="1">
      <alignment horizontal="center" vertical="center"/>
      <protection locked="0"/>
    </xf>
    <xf numFmtId="0" fontId="135" fillId="19" borderId="0" xfId="0" applyFont="1" applyFill="1" applyBorder="1" applyAlignment="1">
      <alignment horizontal="center" vertical="center"/>
    </xf>
    <xf numFmtId="0" fontId="44" fillId="6" borderId="22" xfId="2" applyFont="1" applyFill="1" applyBorder="1" applyAlignment="1">
      <alignment horizontal="center" vertical="center"/>
    </xf>
    <xf numFmtId="0" fontId="125" fillId="2" borderId="22" xfId="0" applyFont="1" applyFill="1" applyBorder="1" applyAlignment="1">
      <alignment horizontal="center" vertical="center" wrapText="1"/>
    </xf>
    <xf numFmtId="0" fontId="44" fillId="6" borderId="22" xfId="0" applyFont="1" applyFill="1" applyBorder="1" applyAlignment="1">
      <alignment horizontal="center" vertical="center" wrapText="1"/>
    </xf>
    <xf numFmtId="0" fontId="113" fillId="2" borderId="22" xfId="0" applyFont="1" applyFill="1" applyBorder="1" applyAlignment="1">
      <alignment horizontal="center" vertical="center" wrapText="1"/>
    </xf>
    <xf numFmtId="0" fontId="113" fillId="2" borderId="12" xfId="0" applyFont="1" applyFill="1" applyBorder="1" applyAlignment="1">
      <alignment horizontal="center" vertical="center" wrapText="1"/>
    </xf>
    <xf numFmtId="0" fontId="113" fillId="2" borderId="13" xfId="0" applyFont="1" applyFill="1" applyBorder="1" applyAlignment="1">
      <alignment horizontal="center" vertical="center" wrapText="1"/>
    </xf>
    <xf numFmtId="0" fontId="113" fillId="2" borderId="16" xfId="0" applyFont="1" applyFill="1" applyBorder="1" applyAlignment="1">
      <alignment horizontal="center" vertical="center" wrapText="1"/>
    </xf>
    <xf numFmtId="0" fontId="44" fillId="2" borderId="15" xfId="3"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72" fillId="8" borderId="22" xfId="2" applyFont="1" applyFill="1" applyBorder="1" applyAlignment="1">
      <alignment horizontal="center" vertical="center"/>
    </xf>
    <xf numFmtId="0" fontId="172" fillId="8" borderId="0" xfId="2" applyFont="1" applyFill="1" applyBorder="1" applyAlignment="1">
      <alignment horizontal="center" vertical="center"/>
    </xf>
    <xf numFmtId="0" fontId="85" fillId="3" borderId="22" xfId="1" applyNumberFormat="1" applyFont="1" applyFill="1" applyBorder="1" applyAlignment="1" applyProtection="1">
      <alignment horizontal="center" vertical="center"/>
    </xf>
    <xf numFmtId="0" fontId="85" fillId="3" borderId="0" xfId="1" applyNumberFormat="1" applyFont="1" applyFill="1" applyBorder="1" applyAlignment="1" applyProtection="1">
      <alignment horizontal="center" vertical="center"/>
    </xf>
    <xf numFmtId="0" fontId="119" fillId="3" borderId="22" xfId="3" applyFont="1" applyFill="1" applyBorder="1" applyAlignment="1">
      <alignment horizontal="center" vertical="center"/>
    </xf>
    <xf numFmtId="167" fontId="127" fillId="3" borderId="22" xfId="2" applyNumberFormat="1" applyFont="1" applyFill="1" applyBorder="1" applyAlignment="1">
      <alignment horizontal="center" vertical="center"/>
    </xf>
    <xf numFmtId="169" fontId="172" fillId="8" borderId="0" xfId="1" applyNumberFormat="1" applyFont="1" applyFill="1" applyBorder="1" applyAlignment="1">
      <alignment horizontal="center" vertical="center"/>
    </xf>
    <xf numFmtId="2" fontId="65" fillId="7" borderId="4" xfId="3" applyNumberFormat="1" applyFont="1" applyFill="1" applyBorder="1" applyAlignment="1" applyProtection="1">
      <alignment horizontal="left" vertical="center" wrapText="1"/>
      <protection locked="0"/>
    </xf>
    <xf numFmtId="0" fontId="140" fillId="2" borderId="22" xfId="3" applyFont="1" applyFill="1" applyBorder="1" applyAlignment="1">
      <alignment horizontal="center" vertical="center" wrapText="1"/>
    </xf>
    <xf numFmtId="0" fontId="140" fillId="2" borderId="45" xfId="3" applyFont="1" applyFill="1" applyBorder="1" applyAlignment="1">
      <alignment horizontal="center" vertical="center" wrapText="1"/>
    </xf>
    <xf numFmtId="0" fontId="140" fillId="2" borderId="46" xfId="3" applyFont="1" applyFill="1" applyBorder="1" applyAlignment="1">
      <alignment horizontal="center" vertical="center" wrapText="1"/>
    </xf>
    <xf numFmtId="0" fontId="51" fillId="2" borderId="15" xfId="3" applyFont="1" applyFill="1" applyBorder="1" applyAlignment="1">
      <alignment horizontal="center" vertical="center"/>
    </xf>
    <xf numFmtId="0" fontId="42" fillId="2" borderId="22" xfId="2" applyFont="1" applyFill="1" applyBorder="1" applyAlignment="1">
      <alignment horizontal="right" vertical="center"/>
    </xf>
    <xf numFmtId="0" fontId="97" fillId="8" borderId="22" xfId="2" applyFont="1" applyFill="1" applyBorder="1" applyAlignment="1">
      <alignment horizontal="center" vertical="center"/>
    </xf>
    <xf numFmtId="0" fontId="357" fillId="2" borderId="22" xfId="1" applyFont="1" applyFill="1" applyBorder="1" applyAlignment="1">
      <alignment horizontal="center" vertical="center" wrapText="1"/>
    </xf>
    <xf numFmtId="0" fontId="357" fillId="2" borderId="0" xfId="1" applyFont="1" applyFill="1" applyBorder="1" applyAlignment="1">
      <alignment horizontal="center" vertical="center" wrapText="1"/>
    </xf>
    <xf numFmtId="164" fontId="87" fillId="6" borderId="0" xfId="2" applyNumberFormat="1" applyFont="1" applyFill="1" applyBorder="1" applyAlignment="1">
      <alignment horizontal="center" vertical="center"/>
    </xf>
    <xf numFmtId="0" fontId="129" fillId="3" borderId="13" xfId="0" applyFont="1" applyFill="1" applyBorder="1" applyAlignment="1">
      <alignment horizontal="center"/>
    </xf>
    <xf numFmtId="164" fontId="114" fillId="3" borderId="0" xfId="2" applyNumberFormat="1" applyFont="1" applyFill="1" applyBorder="1" applyAlignment="1">
      <alignment horizontal="center" vertical="center"/>
    </xf>
    <xf numFmtId="164" fontId="114" fillId="3" borderId="4" xfId="2" applyNumberFormat="1" applyFont="1" applyFill="1" applyBorder="1" applyAlignment="1">
      <alignment horizontal="center" vertical="center"/>
    </xf>
    <xf numFmtId="0" fontId="119" fillId="3" borderId="4" xfId="3" applyFont="1" applyFill="1" applyBorder="1" applyAlignment="1">
      <alignment horizontal="center" vertical="center"/>
    </xf>
    <xf numFmtId="172" fontId="117" fillId="3" borderId="0" xfId="2" applyNumberFormat="1" applyFont="1" applyFill="1" applyBorder="1" applyAlignment="1">
      <alignment horizontal="center" vertical="center"/>
    </xf>
    <xf numFmtId="172" fontId="117" fillId="3" borderId="4" xfId="2" applyNumberFormat="1" applyFont="1" applyFill="1" applyBorder="1" applyAlignment="1">
      <alignment horizontal="center" vertical="center"/>
    </xf>
    <xf numFmtId="173" fontId="68" fillId="3" borderId="0" xfId="2" applyNumberFormat="1" applyFont="1" applyFill="1" applyBorder="1" applyAlignment="1">
      <alignment horizontal="center" vertical="center"/>
    </xf>
    <xf numFmtId="173" fontId="68" fillId="3" borderId="4" xfId="2" applyNumberFormat="1" applyFont="1" applyFill="1" applyBorder="1" applyAlignment="1">
      <alignment horizontal="center" vertical="center"/>
    </xf>
    <xf numFmtId="171" fontId="127" fillId="3" borderId="0" xfId="2" applyNumberFormat="1" applyFont="1" applyFill="1" applyBorder="1" applyAlignment="1">
      <alignment horizontal="center" vertical="center"/>
    </xf>
    <xf numFmtId="170" fontId="172" fillId="8" borderId="0" xfId="2" applyNumberFormat="1" applyFont="1" applyFill="1" applyBorder="1" applyAlignment="1">
      <alignment horizontal="center" vertical="center"/>
    </xf>
    <xf numFmtId="0" fontId="357" fillId="2" borderId="4" xfId="1" applyFont="1" applyFill="1" applyBorder="1" applyAlignment="1">
      <alignment horizontal="center" vertical="center" wrapText="1"/>
    </xf>
    <xf numFmtId="0" fontId="54" fillId="2" borderId="0" xfId="1" applyFont="1" applyFill="1" applyBorder="1" applyAlignment="1">
      <alignment horizontal="center" vertical="center" wrapText="1"/>
    </xf>
    <xf numFmtId="0" fontId="172" fillId="2" borderId="33" xfId="3" applyFont="1" applyFill="1" applyBorder="1" applyAlignment="1">
      <alignment horizontal="center" vertical="center"/>
    </xf>
    <xf numFmtId="0" fontId="172" fillId="2" borderId="38" xfId="3" applyFont="1" applyFill="1" applyBorder="1" applyAlignment="1">
      <alignment horizontal="center" vertical="center"/>
    </xf>
    <xf numFmtId="0" fontId="172" fillId="2" borderId="39" xfId="3" applyFont="1" applyFill="1" applyBorder="1" applyAlignment="1">
      <alignment horizontal="center" vertical="center"/>
    </xf>
    <xf numFmtId="0" fontId="172" fillId="2" borderId="22" xfId="3" applyFont="1" applyFill="1" applyBorder="1" applyAlignment="1">
      <alignment horizontal="center" vertical="center"/>
    </xf>
    <xf numFmtId="0" fontId="172" fillId="2" borderId="0" xfId="3" applyFont="1" applyFill="1" applyBorder="1" applyAlignment="1">
      <alignment horizontal="center" vertical="center"/>
    </xf>
    <xf numFmtId="0" fontId="172" fillId="2" borderId="4" xfId="3" applyFont="1" applyFill="1" applyBorder="1" applyAlignment="1">
      <alignment horizontal="center" vertical="center"/>
    </xf>
    <xf numFmtId="0" fontId="87" fillId="2" borderId="138" xfId="3" applyFont="1" applyFill="1" applyBorder="1" applyAlignment="1">
      <alignment horizontal="center" vertical="center"/>
    </xf>
    <xf numFmtId="0" fontId="87" fillId="2" borderId="8" xfId="3" applyFont="1" applyFill="1" applyBorder="1" applyAlignment="1">
      <alignment horizontal="center" vertical="center"/>
    </xf>
    <xf numFmtId="0" fontId="87" fillId="2" borderId="139" xfId="3" applyFont="1" applyFill="1" applyBorder="1" applyAlignment="1">
      <alignment horizontal="center" vertical="center"/>
    </xf>
    <xf numFmtId="0" fontId="87" fillId="2" borderId="140" xfId="3" applyFont="1" applyFill="1" applyBorder="1" applyAlignment="1">
      <alignment horizontal="center" vertical="center"/>
    </xf>
    <xf numFmtId="0" fontId="87" fillId="2" borderId="0" xfId="3" applyFont="1" applyFill="1" applyBorder="1" applyAlignment="1">
      <alignment horizontal="center" vertical="center"/>
    </xf>
    <xf numFmtId="0" fontId="87" fillId="2" borderId="18" xfId="3" applyFont="1" applyFill="1" applyBorder="1" applyAlignment="1">
      <alignment horizontal="center" vertical="center"/>
    </xf>
    <xf numFmtId="0" fontId="141" fillId="2" borderId="22" xfId="0" applyFont="1" applyFill="1" applyBorder="1" applyAlignment="1">
      <alignment horizontal="left" vertical="center" wrapText="1"/>
    </xf>
    <xf numFmtId="0" fontId="141" fillId="2" borderId="0" xfId="0" applyFont="1" applyFill="1" applyAlignment="1">
      <alignment horizontal="left" vertical="center" wrapText="1"/>
    </xf>
    <xf numFmtId="0" fontId="141" fillId="2" borderId="4" xfId="0" applyFont="1" applyFill="1" applyBorder="1" applyAlignment="1">
      <alignment horizontal="left" vertical="center" wrapText="1"/>
    </xf>
    <xf numFmtId="0" fontId="156" fillId="2" borderId="22" xfId="2" applyFont="1" applyFill="1" applyBorder="1" applyAlignment="1">
      <alignment horizontal="right" vertical="center"/>
    </xf>
    <xf numFmtId="0" fontId="147" fillId="2" borderId="140" xfId="1" applyFont="1" applyFill="1" applyBorder="1" applyAlignment="1">
      <alignment horizontal="center" vertical="center" wrapText="1"/>
    </xf>
    <xf numFmtId="0" fontId="147" fillId="2" borderId="0" xfId="1" applyFont="1" applyFill="1" applyBorder="1" applyAlignment="1">
      <alignment horizontal="center" vertical="center" wrapText="1"/>
    </xf>
    <xf numFmtId="0" fontId="348" fillId="6" borderId="140" xfId="2" applyFont="1" applyFill="1" applyBorder="1" applyAlignment="1">
      <alignment horizontal="center" vertical="center"/>
    </xf>
    <xf numFmtId="0" fontId="348" fillId="6" borderId="0" xfId="2" applyFont="1" applyFill="1" applyBorder="1" applyAlignment="1">
      <alignment horizontal="center" vertical="center"/>
    </xf>
    <xf numFmtId="169" fontId="348" fillId="6" borderId="0" xfId="1" applyNumberFormat="1" applyFont="1" applyFill="1" applyBorder="1" applyAlignment="1">
      <alignment horizontal="center" vertical="center"/>
    </xf>
    <xf numFmtId="169" fontId="172" fillId="8" borderId="0" xfId="2" applyNumberFormat="1" applyFont="1" applyFill="1" applyBorder="1" applyAlignment="1">
      <alignment horizontal="center" vertical="center"/>
    </xf>
    <xf numFmtId="169" fontId="348" fillId="6" borderId="0" xfId="2" applyNumberFormat="1" applyFont="1" applyFill="1" applyBorder="1" applyAlignment="1">
      <alignment horizontal="center" vertical="center"/>
    </xf>
    <xf numFmtId="0" fontId="147" fillId="2" borderId="4" xfId="1" applyFont="1" applyFill="1" applyBorder="1" applyAlignment="1">
      <alignment horizontal="center" vertical="center" wrapText="1"/>
    </xf>
    <xf numFmtId="0" fontId="147" fillId="2" borderId="18" xfId="1" applyFont="1" applyFill="1" applyBorder="1" applyAlignment="1">
      <alignment horizontal="center" vertical="center" wrapText="1"/>
    </xf>
    <xf numFmtId="164" fontId="114" fillId="3" borderId="18" xfId="2" applyNumberFormat="1" applyFont="1" applyFill="1" applyBorder="1" applyAlignment="1">
      <alignment horizontal="center" vertical="center"/>
    </xf>
    <xf numFmtId="0" fontId="119" fillId="3" borderId="18" xfId="3" applyFont="1" applyFill="1" applyBorder="1" applyAlignment="1">
      <alignment horizontal="center" vertical="center"/>
    </xf>
    <xf numFmtId="172" fontId="117" fillId="3" borderId="18" xfId="2" applyNumberFormat="1" applyFont="1" applyFill="1" applyBorder="1" applyAlignment="1">
      <alignment horizontal="center" vertical="center"/>
    </xf>
    <xf numFmtId="170" fontId="348" fillId="6" borderId="0" xfId="2" applyNumberFormat="1" applyFont="1" applyFill="1" applyBorder="1" applyAlignment="1">
      <alignment horizontal="center" vertical="center"/>
    </xf>
    <xf numFmtId="2" fontId="147" fillId="7" borderId="0" xfId="3" applyNumberFormat="1" applyFont="1" applyFill="1" applyBorder="1" applyAlignment="1" applyProtection="1">
      <alignment horizontal="center" vertical="center" wrapText="1"/>
      <protection locked="0"/>
    </xf>
    <xf numFmtId="173" fontId="68" fillId="3" borderId="144" xfId="2" applyNumberFormat="1" applyFont="1" applyFill="1" applyBorder="1" applyAlignment="1">
      <alignment horizontal="center" vertical="center"/>
    </xf>
    <xf numFmtId="173" fontId="68" fillId="3" borderId="145" xfId="2" applyNumberFormat="1" applyFont="1" applyFill="1" applyBorder="1" applyAlignment="1">
      <alignment horizontal="center" vertical="center"/>
    </xf>
    <xf numFmtId="0" fontId="41" fillId="2" borderId="0" xfId="1" applyFont="1" applyFill="1" applyBorder="1" applyAlignment="1">
      <alignment horizontal="center" vertical="center" wrapText="1"/>
    </xf>
    <xf numFmtId="164" fontId="110" fillId="3" borderId="0" xfId="2" applyNumberFormat="1" applyFont="1" applyFill="1" applyBorder="1" applyAlignment="1">
      <alignment horizontal="center" vertical="center"/>
    </xf>
    <xf numFmtId="0" fontId="10" fillId="2" borderId="52" xfId="0" applyFont="1" applyFill="1" applyBorder="1" applyAlignment="1">
      <alignment horizontal="center" vertical="center" wrapText="1"/>
    </xf>
    <xf numFmtId="0" fontId="111" fillId="0" borderId="68" xfId="0" applyFont="1" applyBorder="1" applyAlignment="1">
      <alignment horizontal="center" vertical="center" wrapText="1"/>
    </xf>
    <xf numFmtId="0" fontId="111" fillId="0" borderId="8" xfId="0" applyFont="1" applyBorder="1" applyAlignment="1">
      <alignment horizontal="center" vertical="center" wrapText="1"/>
    </xf>
    <xf numFmtId="0" fontId="111" fillId="0" borderId="69" xfId="0" applyFont="1" applyBorder="1" applyAlignment="1">
      <alignment horizontal="center" vertical="center" wrapText="1"/>
    </xf>
    <xf numFmtId="0" fontId="111" fillId="0" borderId="17"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28" xfId="0" applyFont="1" applyBorder="1" applyAlignment="1">
      <alignment horizontal="center" vertical="center" wrapText="1"/>
    </xf>
    <xf numFmtId="0" fontId="111" fillId="0" borderId="121" xfId="0" applyFont="1" applyBorder="1" applyAlignment="1">
      <alignment horizontal="center" vertical="center" wrapText="1"/>
    </xf>
    <xf numFmtId="0" fontId="111" fillId="0" borderId="119" xfId="0" applyFont="1" applyBorder="1" applyAlignment="1">
      <alignment horizontal="center" vertical="center" wrapText="1"/>
    </xf>
    <xf numFmtId="0" fontId="111" fillId="0" borderId="120" xfId="0" applyFont="1" applyBorder="1" applyAlignment="1">
      <alignment horizontal="center" vertical="center" wrapText="1"/>
    </xf>
    <xf numFmtId="0" fontId="65" fillId="5" borderId="0" xfId="2" applyFont="1" applyFill="1" applyBorder="1" applyAlignment="1">
      <alignment horizontal="center" vertical="center" textRotation="90"/>
    </xf>
    <xf numFmtId="0" fontId="65" fillId="5" borderId="119" xfId="2" applyFont="1" applyFill="1" applyBorder="1" applyAlignment="1">
      <alignment horizontal="center" vertical="center" textRotation="90"/>
    </xf>
    <xf numFmtId="0" fontId="340" fillId="0" borderId="122" xfId="2" applyFont="1" applyBorder="1" applyAlignment="1">
      <alignment horizontal="center" vertical="center"/>
    </xf>
    <xf numFmtId="0" fontId="340" fillId="0" borderId="38" xfId="2" applyFont="1" applyBorder="1" applyAlignment="1">
      <alignment horizontal="center" vertical="center"/>
    </xf>
    <xf numFmtId="0" fontId="340" fillId="0" borderId="27" xfId="2" applyFont="1" applyBorder="1" applyAlignment="1">
      <alignment horizontal="center" vertical="center"/>
    </xf>
    <xf numFmtId="0" fontId="340" fillId="0" borderId="121" xfId="2" applyFont="1" applyBorder="1" applyAlignment="1">
      <alignment horizontal="center" vertical="center"/>
    </xf>
    <xf numFmtId="0" fontId="340" fillId="0" borderId="119" xfId="2" applyFont="1" applyBorder="1" applyAlignment="1">
      <alignment horizontal="center" vertical="center"/>
    </xf>
    <xf numFmtId="0" fontId="340" fillId="0" borderId="120" xfId="2" applyFont="1" applyBorder="1" applyAlignment="1">
      <alignment horizontal="center" vertical="center"/>
    </xf>
    <xf numFmtId="0" fontId="36" fillId="2" borderId="122" xfId="1" applyFont="1" applyFill="1" applyBorder="1" applyAlignment="1">
      <alignment horizontal="center" vertical="center" wrapText="1"/>
    </xf>
    <xf numFmtId="0" fontId="36" fillId="2" borderId="17" xfId="1" applyFont="1" applyFill="1" applyBorder="1" applyAlignment="1">
      <alignment horizontal="center" vertical="center" wrapText="1"/>
    </xf>
    <xf numFmtId="0" fontId="341" fillId="2" borderId="122" xfId="1" applyFont="1" applyFill="1" applyBorder="1" applyAlignment="1">
      <alignment horizontal="center" vertical="center" wrapText="1"/>
    </xf>
    <xf numFmtId="0" fontId="341" fillId="2" borderId="17" xfId="1" applyFont="1" applyFill="1" applyBorder="1" applyAlignment="1">
      <alignment horizontal="center" vertical="center" wrapText="1"/>
    </xf>
    <xf numFmtId="177" fontId="42" fillId="6" borderId="123" xfId="2" applyNumberFormat="1" applyFont="1" applyFill="1" applyBorder="1" applyAlignment="1">
      <alignment horizontal="center" vertical="center"/>
    </xf>
    <xf numFmtId="177" fontId="42" fillId="6" borderId="28" xfId="2" applyNumberFormat="1" applyFont="1" applyFill="1" applyBorder="1" applyAlignment="1">
      <alignment horizontal="center" vertical="center"/>
    </xf>
    <xf numFmtId="177" fontId="42" fillId="6" borderId="125" xfId="2" applyNumberFormat="1" applyFont="1" applyFill="1" applyBorder="1" applyAlignment="1">
      <alignment horizontal="center" vertical="center"/>
    </xf>
    <xf numFmtId="177" fontId="42" fillId="6" borderId="126" xfId="2" applyNumberFormat="1" applyFont="1" applyFill="1" applyBorder="1" applyAlignment="1">
      <alignment horizontal="center" vertical="center"/>
    </xf>
    <xf numFmtId="0" fontId="46" fillId="2" borderId="122" xfId="1" applyFont="1" applyFill="1" applyBorder="1" applyAlignment="1">
      <alignment horizontal="center" vertical="center" wrapText="1"/>
    </xf>
    <xf numFmtId="0" fontId="46" fillId="2" borderId="27" xfId="1" applyFont="1" applyFill="1" applyBorder="1" applyAlignment="1">
      <alignment horizontal="center" vertical="center" wrapText="1"/>
    </xf>
    <xf numFmtId="0" fontId="46" fillId="2" borderId="17" xfId="1" applyFont="1" applyFill="1" applyBorder="1" applyAlignment="1">
      <alignment horizontal="center" vertical="center" wrapText="1"/>
    </xf>
    <xf numFmtId="0" fontId="46" fillId="2" borderId="28" xfId="1" applyFont="1" applyFill="1" applyBorder="1" applyAlignment="1">
      <alignment horizontal="center" vertical="center" wrapText="1"/>
    </xf>
    <xf numFmtId="0" fontId="8" fillId="23" borderId="107" xfId="1" applyFont="1" applyFill="1" applyBorder="1" applyAlignment="1">
      <alignment horizontal="center" vertical="center"/>
    </xf>
    <xf numFmtId="0" fontId="8" fillId="23" borderId="123" xfId="1" applyFont="1" applyFill="1" applyBorder="1" applyAlignment="1">
      <alignment horizontal="center" vertical="center"/>
    </xf>
    <xf numFmtId="0" fontId="8" fillId="2" borderId="107" xfId="1" applyFont="1" applyFill="1" applyBorder="1" applyAlignment="1">
      <alignment horizontal="center" vertical="center" wrapText="1"/>
    </xf>
    <xf numFmtId="0" fontId="8" fillId="2" borderId="123" xfId="1" applyFont="1" applyFill="1" applyBorder="1" applyAlignment="1">
      <alignment horizontal="center" vertical="center" wrapText="1"/>
    </xf>
    <xf numFmtId="0" fontId="337" fillId="2" borderId="0" xfId="8" applyFont="1" applyFill="1" applyBorder="1" applyAlignment="1">
      <alignment horizontal="center" vertical="center" wrapText="1"/>
    </xf>
    <xf numFmtId="0" fontId="337" fillId="2" borderId="28" xfId="8" applyFont="1" applyFill="1" applyBorder="1" applyAlignment="1">
      <alignment horizontal="center" vertical="center" wrapText="1"/>
    </xf>
    <xf numFmtId="0" fontId="124" fillId="4" borderId="33" xfId="0" applyFont="1" applyFill="1" applyBorder="1" applyAlignment="1">
      <alignment horizontal="center" vertical="center" wrapText="1"/>
    </xf>
    <xf numFmtId="0" fontId="124" fillId="4" borderId="38" xfId="0" applyFont="1" applyFill="1" applyBorder="1" applyAlignment="1">
      <alignment horizontal="center" vertical="center" wrapText="1"/>
    </xf>
    <xf numFmtId="0" fontId="124" fillId="4" borderId="27" xfId="0" applyFont="1" applyFill="1" applyBorder="1" applyAlignment="1">
      <alignment horizontal="center" vertical="center" wrapText="1"/>
    </xf>
    <xf numFmtId="0" fontId="124" fillId="4" borderId="28" xfId="0" applyFont="1" applyFill="1" applyBorder="1" applyAlignment="1">
      <alignment horizontal="center" vertical="center" wrapText="1"/>
    </xf>
    <xf numFmtId="164" fontId="55" fillId="2" borderId="0" xfId="2" applyNumberFormat="1" applyFont="1" applyFill="1" applyBorder="1" applyAlignment="1">
      <alignment horizontal="center" vertical="center"/>
    </xf>
    <xf numFmtId="0" fontId="148" fillId="2" borderId="22" xfId="1" applyFont="1" applyFill="1" applyBorder="1" applyAlignment="1">
      <alignment horizontal="center" vertical="center" wrapText="1"/>
    </xf>
    <xf numFmtId="0" fontId="95" fillId="2" borderId="0" xfId="1" applyFont="1" applyFill="1" applyBorder="1" applyAlignment="1">
      <alignment horizontal="center" vertical="center"/>
    </xf>
    <xf numFmtId="0" fontId="113" fillId="2" borderId="0" xfId="1" applyFont="1" applyFill="1" applyBorder="1" applyAlignment="1">
      <alignment horizontal="center" vertical="center"/>
    </xf>
    <xf numFmtId="0" fontId="38" fillId="2" borderId="8" xfId="3" applyFont="1" applyFill="1" applyBorder="1" applyAlignment="1">
      <alignment horizontal="center" vertical="center"/>
    </xf>
    <xf numFmtId="0" fontId="38" fillId="2" borderId="15" xfId="3" applyFont="1" applyFill="1" applyBorder="1" applyAlignment="1">
      <alignment horizontal="center" vertical="center"/>
    </xf>
    <xf numFmtId="0" fontId="37" fillId="2" borderId="22" xfId="2" applyFont="1" applyFill="1" applyBorder="1" applyAlignment="1">
      <alignment horizontal="right" vertical="center"/>
    </xf>
    <xf numFmtId="0" fontId="37" fillId="2" borderId="0" xfId="2" applyFont="1" applyFill="1" applyBorder="1" applyAlignment="1">
      <alignment horizontal="right" vertical="center"/>
    </xf>
    <xf numFmtId="0" fontId="0" fillId="30" borderId="0" xfId="0" applyFill="1" applyAlignment="1">
      <alignment horizontal="center" vertical="center" textRotation="90"/>
    </xf>
    <xf numFmtId="0" fontId="261" fillId="23" borderId="0" xfId="3" applyFont="1" applyFill="1" applyBorder="1" applyAlignment="1">
      <alignment horizontal="center" vertical="center" wrapText="1"/>
    </xf>
    <xf numFmtId="0" fontId="261" fillId="23" borderId="10" xfId="3" applyFont="1" applyFill="1" applyBorder="1" applyAlignment="1">
      <alignment horizontal="center" vertical="center"/>
    </xf>
    <xf numFmtId="0" fontId="261" fillId="23" borderId="0" xfId="3" applyFont="1" applyFill="1" applyBorder="1" applyAlignment="1">
      <alignment horizontal="center" vertical="center"/>
    </xf>
    <xf numFmtId="0" fontId="9" fillId="23" borderId="0" xfId="3" applyFont="1" applyFill="1" applyBorder="1" applyAlignment="1">
      <alignment horizontal="center" vertical="center"/>
    </xf>
    <xf numFmtId="0" fontId="66" fillId="23" borderId="2" xfId="3" applyFont="1" applyFill="1" applyBorder="1" applyAlignment="1">
      <alignment horizontal="center" vertical="center"/>
    </xf>
    <xf numFmtId="0" fontId="112" fillId="2" borderId="22" xfId="1" applyFont="1" applyFill="1" applyBorder="1" applyAlignment="1">
      <alignment horizontal="center" vertical="center" wrapText="1"/>
    </xf>
    <xf numFmtId="0" fontId="143" fillId="2" borderId="0" xfId="1" applyFont="1" applyFill="1" applyBorder="1" applyAlignment="1">
      <alignment horizontal="center" vertical="center"/>
    </xf>
    <xf numFmtId="0" fontId="111" fillId="5" borderId="0" xfId="3" applyFont="1" applyFill="1" applyBorder="1" applyAlignment="1">
      <alignment horizontal="center" vertical="center"/>
    </xf>
    <xf numFmtId="0" fontId="44" fillId="5" borderId="0" xfId="3" applyFont="1" applyFill="1" applyBorder="1" applyAlignment="1">
      <alignment horizontal="left" vertical="center"/>
    </xf>
    <xf numFmtId="173" fontId="65" fillId="17" borderId="0" xfId="3" applyNumberFormat="1" applyFont="1" applyFill="1" applyBorder="1" applyAlignment="1">
      <alignment horizontal="center" vertical="center"/>
    </xf>
    <xf numFmtId="0" fontId="42" fillId="6" borderId="0" xfId="1" applyFont="1" applyFill="1" applyBorder="1" applyAlignment="1">
      <alignment horizontal="center" vertical="center" wrapText="1"/>
    </xf>
    <xf numFmtId="2" fontId="8" fillId="7" borderId="0" xfId="3" applyNumberFormat="1" applyFont="1" applyFill="1" applyBorder="1" applyAlignment="1" applyProtection="1">
      <alignment horizontal="center" vertical="center" wrapText="1"/>
      <protection locked="0"/>
    </xf>
    <xf numFmtId="173" fontId="119" fillId="3" borderId="0" xfId="3" applyNumberFormat="1" applyFont="1" applyFill="1" applyBorder="1" applyAlignment="1">
      <alignment horizontal="center" vertical="center"/>
    </xf>
    <xf numFmtId="175" fontId="334" fillId="3" borderId="4" xfId="0" applyNumberFormat="1" applyFont="1" applyFill="1" applyBorder="1" applyAlignment="1">
      <alignment horizontal="center" vertical="center"/>
    </xf>
    <xf numFmtId="175" fontId="333" fillId="3" borderId="0" xfId="0" applyNumberFormat="1" applyFont="1" applyFill="1" applyBorder="1" applyAlignment="1">
      <alignment horizontal="center" vertical="center"/>
    </xf>
    <xf numFmtId="0" fontId="77" fillId="5" borderId="0" xfId="2" applyFont="1" applyFill="1" applyAlignment="1">
      <alignment horizontal="center" vertical="center"/>
    </xf>
    <xf numFmtId="0" fontId="190" fillId="5" borderId="0" xfId="3" applyFont="1" applyFill="1" applyBorder="1" applyAlignment="1">
      <alignment horizontal="center" vertical="center"/>
    </xf>
    <xf numFmtId="169" fontId="115" fillId="6" borderId="0" xfId="1" applyNumberFormat="1" applyFont="1" applyFill="1" applyBorder="1" applyAlignment="1">
      <alignment horizontal="center" vertical="center"/>
    </xf>
    <xf numFmtId="2" fontId="117" fillId="7" borderId="0" xfId="3" applyNumberFormat="1" applyFont="1" applyFill="1" applyBorder="1" applyAlignment="1" applyProtection="1">
      <alignment horizontal="center" vertical="center" wrapText="1"/>
      <protection locked="0"/>
    </xf>
    <xf numFmtId="0" fontId="0" fillId="30" borderId="0" xfId="0" applyFill="1" applyAlignment="1">
      <alignment horizontal="center"/>
    </xf>
    <xf numFmtId="0" fontId="48" fillId="5" borderId="33" xfId="0" applyFont="1" applyFill="1" applyBorder="1" applyAlignment="1">
      <alignment horizontal="center" vertical="center" wrapText="1"/>
    </xf>
    <xf numFmtId="0" fontId="48" fillId="5" borderId="38" xfId="0" applyFont="1" applyFill="1" applyBorder="1" applyAlignment="1">
      <alignment horizontal="center" vertical="center" wrapText="1"/>
    </xf>
    <xf numFmtId="0" fontId="48" fillId="5" borderId="39" xfId="0" applyFont="1" applyFill="1" applyBorder="1" applyAlignment="1">
      <alignment horizontal="center" vertical="center" wrapText="1"/>
    </xf>
    <xf numFmtId="0" fontId="48" fillId="5" borderId="9" xfId="0" applyFont="1" applyFill="1" applyBorder="1" applyAlignment="1">
      <alignment horizontal="center" vertical="center" wrapText="1"/>
    </xf>
    <xf numFmtId="0" fontId="48" fillId="5" borderId="10" xfId="0" applyFont="1" applyFill="1" applyBorder="1" applyAlignment="1">
      <alignment horizontal="center" vertical="center" wrapText="1"/>
    </xf>
    <xf numFmtId="0" fontId="48" fillId="5" borderId="11" xfId="0" applyFont="1" applyFill="1" applyBorder="1" applyAlignment="1">
      <alignment horizontal="center" vertical="center" wrapText="1"/>
    </xf>
    <xf numFmtId="0" fontId="17" fillId="2" borderId="33" xfId="0" applyFont="1" applyFill="1" applyBorder="1" applyAlignment="1">
      <alignment horizontal="center"/>
    </xf>
    <xf numFmtId="0" fontId="17" fillId="2" borderId="27" xfId="0" applyFont="1" applyFill="1" applyBorder="1" applyAlignment="1">
      <alignment horizontal="center"/>
    </xf>
    <xf numFmtId="0" fontId="25" fillId="2" borderId="122" xfId="0" applyFont="1" applyFill="1" applyBorder="1" applyAlignment="1">
      <alignment horizontal="center"/>
    </xf>
    <xf numFmtId="0" fontId="25" fillId="2" borderId="38" xfId="0" applyFont="1" applyFill="1" applyBorder="1" applyAlignment="1">
      <alignment horizontal="center"/>
    </xf>
    <xf numFmtId="0" fontId="48" fillId="2" borderId="53" xfId="0" applyFont="1" applyFill="1" applyBorder="1" applyAlignment="1">
      <alignment horizontal="center"/>
    </xf>
    <xf numFmtId="0" fontId="48" fillId="2" borderId="10" xfId="0" applyFont="1" applyFill="1" applyBorder="1" applyAlignment="1">
      <alignment horizontal="center"/>
    </xf>
    <xf numFmtId="0" fontId="6" fillId="20" borderId="122" xfId="2" applyFont="1" applyFill="1" applyBorder="1" applyAlignment="1">
      <alignment horizontal="center"/>
    </xf>
    <xf numFmtId="0" fontId="6" fillId="20" borderId="38" xfId="2" applyFont="1" applyFill="1" applyBorder="1" applyAlignment="1">
      <alignment horizontal="center"/>
    </xf>
    <xf numFmtId="0" fontId="6" fillId="20" borderId="27" xfId="2" applyFont="1" applyFill="1" applyBorder="1" applyAlignment="1">
      <alignment horizontal="center"/>
    </xf>
    <xf numFmtId="0" fontId="338" fillId="16" borderId="17" xfId="2" applyFont="1" applyFill="1" applyBorder="1" applyAlignment="1">
      <alignment horizontal="center" vertical="center" wrapText="1"/>
    </xf>
    <xf numFmtId="0" fontId="338" fillId="16" borderId="0" xfId="2" applyFont="1" applyFill="1" applyBorder="1" applyAlignment="1">
      <alignment horizontal="center" vertical="center" wrapText="1"/>
    </xf>
    <xf numFmtId="0" fontId="338" fillId="16" borderId="28" xfId="2" applyFont="1" applyFill="1" applyBorder="1" applyAlignment="1">
      <alignment horizontal="center" vertical="center" wrapText="1"/>
    </xf>
    <xf numFmtId="0" fontId="338" fillId="16" borderId="121" xfId="2" applyFont="1" applyFill="1" applyBorder="1" applyAlignment="1">
      <alignment horizontal="center" vertical="center" wrapText="1"/>
    </xf>
    <xf numFmtId="0" fontId="338" fillId="16" borderId="119" xfId="2" applyFont="1" applyFill="1" applyBorder="1" applyAlignment="1">
      <alignment horizontal="center" vertical="center" wrapText="1"/>
    </xf>
    <xf numFmtId="0" fontId="338" fillId="16" borderId="120" xfId="2" applyFont="1" applyFill="1" applyBorder="1" applyAlignment="1">
      <alignment horizontal="center" vertical="center" wrapText="1"/>
    </xf>
    <xf numFmtId="0" fontId="339" fillId="2" borderId="1" xfId="3" applyFont="1" applyFill="1" applyBorder="1" applyAlignment="1">
      <alignment horizontal="center" vertical="center"/>
    </xf>
    <xf numFmtId="0" fontId="339" fillId="2" borderId="2" xfId="3" applyFont="1" applyFill="1" applyBorder="1" applyAlignment="1">
      <alignment horizontal="center" vertical="center"/>
    </xf>
    <xf numFmtId="0" fontId="339" fillId="2" borderId="3" xfId="3" applyFont="1" applyFill="1" applyBorder="1" applyAlignment="1">
      <alignment horizontal="center" vertical="center"/>
    </xf>
    <xf numFmtId="0" fontId="339" fillId="2" borderId="22" xfId="3" applyFont="1" applyFill="1" applyBorder="1" applyAlignment="1">
      <alignment horizontal="center" vertical="center"/>
    </xf>
    <xf numFmtId="0" fontId="339" fillId="2" borderId="0" xfId="3" applyFont="1" applyFill="1" applyBorder="1" applyAlignment="1">
      <alignment horizontal="center" vertical="center"/>
    </xf>
    <xf numFmtId="0" fontId="339" fillId="2" borderId="4" xfId="3" applyFont="1" applyFill="1" applyBorder="1" applyAlignment="1">
      <alignment horizontal="center" vertical="center"/>
    </xf>
    <xf numFmtId="0" fontId="137" fillId="32" borderId="22" xfId="3" applyFont="1" applyFill="1" applyBorder="1" applyAlignment="1">
      <alignment horizontal="center" vertical="center"/>
    </xf>
    <xf numFmtId="0" fontId="137" fillId="32" borderId="0" xfId="3" applyFont="1" applyFill="1" applyBorder="1" applyAlignment="1">
      <alignment horizontal="center" vertical="center"/>
    </xf>
    <xf numFmtId="2" fontId="65" fillId="21" borderId="0" xfId="3" applyNumberFormat="1" applyFont="1" applyFill="1" applyBorder="1" applyAlignment="1" applyProtection="1">
      <alignment horizontal="center" vertical="center" wrapText="1"/>
      <protection locked="0"/>
    </xf>
    <xf numFmtId="175" fontId="335" fillId="17" borderId="0" xfId="0" applyNumberFormat="1" applyFont="1" applyFill="1" applyBorder="1" applyAlignment="1">
      <alignment horizontal="center" vertical="center"/>
    </xf>
    <xf numFmtId="0" fontId="107" fillId="5" borderId="0" xfId="1" applyFont="1" applyFill="1" applyBorder="1" applyAlignment="1">
      <alignment horizontal="left" vertical="center"/>
    </xf>
    <xf numFmtId="2" fontId="117" fillId="7" borderId="4" xfId="3" applyNumberFormat="1" applyFont="1" applyFill="1" applyBorder="1" applyAlignment="1" applyProtection="1">
      <alignment horizontal="center" vertical="center" wrapText="1"/>
      <protection locked="0"/>
    </xf>
    <xf numFmtId="0" fontId="172" fillId="3" borderId="22" xfId="2" applyFont="1" applyFill="1" applyBorder="1" applyAlignment="1">
      <alignment horizontal="center" vertical="center"/>
    </xf>
    <xf numFmtId="0" fontId="172" fillId="3" borderId="0" xfId="2" applyFont="1" applyFill="1" applyBorder="1" applyAlignment="1">
      <alignment horizontal="center" vertical="center"/>
    </xf>
    <xf numFmtId="169" fontId="223" fillId="3" borderId="0" xfId="3" applyNumberFormat="1" applyFont="1" applyFill="1" applyBorder="1" applyAlignment="1">
      <alignment horizontal="center" vertical="center"/>
    </xf>
    <xf numFmtId="170" fontId="223" fillId="3" borderId="0" xfId="3" applyNumberFormat="1" applyFont="1" applyFill="1" applyBorder="1" applyAlignment="1">
      <alignment horizontal="center" vertical="center"/>
    </xf>
    <xf numFmtId="164" fontId="87" fillId="6" borderId="0" xfId="3" applyNumberFormat="1" applyFont="1" applyFill="1" applyBorder="1" applyAlignment="1">
      <alignment horizontal="center" vertical="center"/>
    </xf>
    <xf numFmtId="0" fontId="122" fillId="4" borderId="4" xfId="0" applyFont="1" applyFill="1" applyBorder="1" applyAlignment="1">
      <alignment horizontal="center" vertical="center" wrapText="1"/>
    </xf>
    <xf numFmtId="0" fontId="87" fillId="6" borderId="0" xfId="0" applyFont="1" applyFill="1" applyBorder="1" applyAlignment="1">
      <alignment horizontal="center" vertical="center" wrapText="1"/>
    </xf>
    <xf numFmtId="0" fontId="87" fillId="6" borderId="4" xfId="0" applyFont="1" applyFill="1" applyBorder="1" applyAlignment="1">
      <alignment horizontal="center" vertical="center" wrapText="1"/>
    </xf>
    <xf numFmtId="0" fontId="355" fillId="2" borderId="0" xfId="0" applyFont="1" applyFill="1" applyBorder="1" applyAlignment="1">
      <alignment horizontal="center" vertical="center" wrapText="1"/>
    </xf>
    <xf numFmtId="0" fontId="355" fillId="2" borderId="4" xfId="0" applyFont="1" applyFill="1" applyBorder="1" applyAlignment="1">
      <alignment horizontal="center" vertical="center" wrapText="1"/>
    </xf>
    <xf numFmtId="0" fontId="12" fillId="2" borderId="0" xfId="3" applyFont="1" applyFill="1" applyBorder="1" applyAlignment="1">
      <alignment horizontal="center" vertical="center"/>
    </xf>
    <xf numFmtId="0" fontId="12" fillId="2" borderId="4" xfId="3" applyFont="1" applyFill="1" applyBorder="1" applyAlignment="1">
      <alignment horizontal="center" vertical="center"/>
    </xf>
    <xf numFmtId="0" fontId="163" fillId="2" borderId="0" xfId="1" applyFont="1" applyFill="1" applyBorder="1" applyAlignment="1">
      <alignment horizontal="center" vertical="center" wrapText="1"/>
    </xf>
    <xf numFmtId="0" fontId="164" fillId="2" borderId="0" xfId="1" applyFont="1" applyFill="1" applyBorder="1" applyAlignment="1">
      <alignment horizontal="center" vertical="center"/>
    </xf>
    <xf numFmtId="0" fontId="347" fillId="2" borderId="0" xfId="1" applyFont="1" applyFill="1" applyBorder="1" applyAlignment="1">
      <alignment horizontal="center" vertical="center"/>
    </xf>
    <xf numFmtId="2" fontId="147" fillId="21" borderId="0" xfId="3" applyNumberFormat="1" applyFont="1" applyFill="1" applyBorder="1" applyAlignment="1" applyProtection="1">
      <alignment horizontal="center" vertical="center" wrapText="1"/>
      <protection locked="0"/>
    </xf>
    <xf numFmtId="0" fontId="9" fillId="3" borderId="0" xfId="1" applyFont="1" applyFill="1" applyBorder="1" applyAlignment="1">
      <alignment horizontal="center" vertical="center" wrapText="1"/>
    </xf>
    <xf numFmtId="0" fontId="81" fillId="3" borderId="0" xfId="1" applyFont="1" applyFill="1" applyBorder="1" applyAlignment="1">
      <alignment horizontal="center" vertical="center" wrapText="1"/>
    </xf>
    <xf numFmtId="0" fontId="81" fillId="3" borderId="4" xfId="1" applyFont="1" applyFill="1" applyBorder="1" applyAlignment="1">
      <alignment horizontal="center" vertical="center" wrapText="1"/>
    </xf>
    <xf numFmtId="169" fontId="115" fillId="6" borderId="0" xfId="2" applyNumberFormat="1" applyFont="1" applyFill="1" applyBorder="1" applyAlignment="1">
      <alignment horizontal="center" vertical="center"/>
    </xf>
    <xf numFmtId="0" fontId="150" fillId="2" borderId="8" xfId="3" applyFont="1" applyFill="1" applyBorder="1" applyAlignment="1">
      <alignment horizontal="center" vertical="center"/>
    </xf>
    <xf numFmtId="0" fontId="150" fillId="2" borderId="15" xfId="3" applyFont="1" applyFill="1" applyBorder="1" applyAlignment="1">
      <alignment horizontal="center" vertical="center"/>
    </xf>
    <xf numFmtId="0" fontId="223" fillId="2" borderId="0" xfId="3" applyFont="1" applyFill="1" applyBorder="1" applyAlignment="1">
      <alignment horizontal="center" vertical="center"/>
    </xf>
    <xf numFmtId="0" fontId="223" fillId="2" borderId="4" xfId="3" applyFont="1" applyFill="1" applyBorder="1" applyAlignment="1">
      <alignment horizontal="center" vertical="center"/>
    </xf>
    <xf numFmtId="0" fontId="26" fillId="2" borderId="0" xfId="2" applyFont="1" applyFill="1" applyBorder="1" applyAlignment="1">
      <alignment horizontal="center" vertical="center" wrapText="1"/>
    </xf>
    <xf numFmtId="0" fontId="26" fillId="2" borderId="4" xfId="2" applyFont="1" applyFill="1" applyBorder="1" applyAlignment="1">
      <alignment horizontal="center" vertical="center" wrapText="1"/>
    </xf>
    <xf numFmtId="0" fontId="51" fillId="2" borderId="0" xfId="2" applyFont="1" applyFill="1" applyBorder="1" applyAlignment="1">
      <alignment horizontal="center" vertical="center" wrapText="1"/>
    </xf>
    <xf numFmtId="0" fontId="51" fillId="2" borderId="4" xfId="2" applyFont="1" applyFill="1" applyBorder="1" applyAlignment="1">
      <alignment horizontal="center" vertical="center" wrapText="1"/>
    </xf>
    <xf numFmtId="0" fontId="9" fillId="8" borderId="0" xfId="1" applyFont="1" applyFill="1" applyBorder="1" applyAlignment="1">
      <alignment horizontal="center" vertical="center" wrapText="1"/>
    </xf>
    <xf numFmtId="0" fontId="81" fillId="14" borderId="0" xfId="1" applyFont="1" applyFill="1" applyBorder="1" applyAlignment="1">
      <alignment horizontal="center" vertical="center" wrapText="1"/>
    </xf>
    <xf numFmtId="0" fontId="81" fillId="14" borderId="4" xfId="1" applyFont="1" applyFill="1" applyBorder="1" applyAlignment="1">
      <alignment horizontal="center" vertical="center" wrapText="1"/>
    </xf>
    <xf numFmtId="0" fontId="120" fillId="2" borderId="0" xfId="3" applyFont="1" applyFill="1" applyBorder="1" applyAlignment="1">
      <alignment horizontal="center" vertical="center"/>
    </xf>
    <xf numFmtId="0" fontId="120" fillId="2" borderId="4" xfId="3" applyFont="1" applyFill="1" applyBorder="1" applyAlignment="1">
      <alignment horizontal="center" vertical="center"/>
    </xf>
    <xf numFmtId="169" fontId="172" fillId="3" borderId="0" xfId="1" applyNumberFormat="1" applyFont="1" applyFill="1" applyBorder="1" applyAlignment="1">
      <alignment horizontal="center" vertical="center"/>
    </xf>
    <xf numFmtId="169" fontId="172" fillId="3" borderId="0" xfId="2" applyNumberFormat="1" applyFont="1" applyFill="1" applyBorder="1" applyAlignment="1">
      <alignment horizontal="center" vertical="center"/>
    </xf>
    <xf numFmtId="170" fontId="172" fillId="3" borderId="0" xfId="2" applyNumberFormat="1" applyFont="1" applyFill="1" applyBorder="1" applyAlignment="1">
      <alignment horizontal="center" vertical="center"/>
    </xf>
    <xf numFmtId="164" fontId="115" fillId="8" borderId="0" xfId="2" applyNumberFormat="1" applyFont="1" applyFill="1" applyBorder="1" applyAlignment="1">
      <alignment horizontal="center" vertical="center"/>
    </xf>
    <xf numFmtId="164" fontId="115" fillId="6" borderId="0" xfId="2" applyNumberFormat="1" applyFont="1" applyFill="1" applyBorder="1" applyAlignment="1">
      <alignment horizontal="center" vertical="center"/>
    </xf>
    <xf numFmtId="164" fontId="115" fillId="6" borderId="4" xfId="2" applyNumberFormat="1" applyFont="1" applyFill="1" applyBorder="1" applyAlignment="1">
      <alignment horizontal="center" vertical="center"/>
    </xf>
    <xf numFmtId="0" fontId="137" fillId="4" borderId="0" xfId="3" applyFont="1" applyFill="1" applyBorder="1" applyAlignment="1">
      <alignment horizontal="center"/>
    </xf>
    <xf numFmtId="0" fontId="138" fillId="17" borderId="0" xfId="1" applyNumberFormat="1" applyFont="1" applyFill="1" applyBorder="1" applyAlignment="1" applyProtection="1">
      <alignment horizontal="center" vertical="center"/>
      <protection locked="0"/>
    </xf>
    <xf numFmtId="0" fontId="356" fillId="2" borderId="0" xfId="3" applyFont="1" applyFill="1" applyBorder="1" applyAlignment="1">
      <alignment horizontal="center"/>
    </xf>
    <xf numFmtId="173" fontId="66" fillId="17" borderId="6" xfId="2" applyNumberFormat="1" applyFont="1" applyFill="1" applyBorder="1" applyAlignment="1">
      <alignment horizontal="center" vertical="center"/>
    </xf>
    <xf numFmtId="173" fontId="66" fillId="17" borderId="52" xfId="2" applyNumberFormat="1" applyFont="1" applyFill="1" applyBorder="1" applyAlignment="1">
      <alignment horizontal="center" vertical="center"/>
    </xf>
    <xf numFmtId="2" fontId="9" fillId="7" borderId="0" xfId="3" applyNumberFormat="1" applyFont="1" applyFill="1" applyBorder="1" applyAlignment="1" applyProtection="1">
      <alignment horizontal="center" vertical="center" wrapText="1"/>
      <protection locked="0"/>
    </xf>
    <xf numFmtId="0" fontId="9" fillId="2" borderId="0" xfId="1" applyFont="1" applyFill="1" applyBorder="1" applyAlignment="1">
      <alignment horizontal="center" vertical="center" wrapText="1"/>
    </xf>
    <xf numFmtId="2" fontId="9" fillId="7" borderId="4" xfId="3" applyNumberFormat="1" applyFont="1" applyFill="1" applyBorder="1" applyAlignment="1" applyProtection="1">
      <alignment horizontal="center" vertical="center" wrapText="1"/>
      <protection locked="0"/>
    </xf>
    <xf numFmtId="167" fontId="70" fillId="17" borderId="0" xfId="2" applyNumberFormat="1" applyFont="1" applyFill="1" applyBorder="1" applyAlignment="1">
      <alignment horizontal="center" vertical="center"/>
    </xf>
    <xf numFmtId="171" fontId="70" fillId="17" borderId="0" xfId="2" applyNumberFormat="1" applyFont="1" applyFill="1" applyBorder="1" applyAlignment="1">
      <alignment horizontal="center" vertical="center"/>
    </xf>
    <xf numFmtId="167" fontId="70" fillId="17" borderId="4" xfId="2" applyNumberFormat="1" applyFont="1" applyFill="1" applyBorder="1" applyAlignment="1">
      <alignment horizontal="center" vertical="center"/>
    </xf>
    <xf numFmtId="0" fontId="3" fillId="5" borderId="0" xfId="3" applyFill="1" applyBorder="1" applyAlignment="1">
      <alignment horizontal="center" vertical="center" textRotation="90"/>
    </xf>
    <xf numFmtId="0" fontId="139" fillId="14" borderId="0" xfId="1" applyFont="1" applyFill="1" applyBorder="1" applyAlignment="1">
      <alignment horizontal="center" vertical="center" wrapText="1"/>
    </xf>
    <xf numFmtId="0" fontId="139" fillId="14" borderId="4" xfId="1" applyFont="1" applyFill="1" applyBorder="1" applyAlignment="1">
      <alignment horizontal="center" vertical="center" wrapText="1"/>
    </xf>
    <xf numFmtId="0" fontId="0" fillId="0" borderId="0" xfId="0" applyBorder="1" applyAlignment="1">
      <alignment horizontal="center"/>
    </xf>
    <xf numFmtId="0" fontId="0" fillId="0" borderId="4" xfId="0" applyBorder="1" applyAlignment="1">
      <alignment horizontal="center"/>
    </xf>
    <xf numFmtId="0" fontId="111" fillId="2" borderId="6" xfId="3" applyFont="1" applyFill="1" applyBorder="1" applyAlignment="1">
      <alignment horizontal="center" vertical="center"/>
    </xf>
    <xf numFmtId="0" fontId="111" fillId="2" borderId="0" xfId="3" applyFont="1" applyFill="1" applyBorder="1" applyAlignment="1">
      <alignment horizontal="center" vertical="center"/>
    </xf>
    <xf numFmtId="0" fontId="102" fillId="2" borderId="38" xfId="0" applyFont="1" applyFill="1" applyBorder="1" applyAlignment="1">
      <alignment horizontal="center" vertical="center" wrapText="1"/>
    </xf>
    <xf numFmtId="0" fontId="102" fillId="2" borderId="39" xfId="0" applyFont="1" applyFill="1" applyBorder="1" applyAlignment="1">
      <alignment horizontal="center" vertical="center" wrapText="1"/>
    </xf>
    <xf numFmtId="0" fontId="102" fillId="2" borderId="10" xfId="0" applyFont="1" applyFill="1" applyBorder="1" applyAlignment="1">
      <alignment horizontal="center" vertical="center" wrapText="1"/>
    </xf>
    <xf numFmtId="0" fontId="102" fillId="2" borderId="11" xfId="0" applyFont="1" applyFill="1" applyBorder="1" applyAlignment="1">
      <alignment horizontal="center" vertical="center" wrapText="1"/>
    </xf>
    <xf numFmtId="164" fontId="117" fillId="17" borderId="0" xfId="2" applyNumberFormat="1" applyFont="1" applyFill="1" applyBorder="1" applyAlignment="1">
      <alignment horizontal="center" vertical="center"/>
    </xf>
    <xf numFmtId="164" fontId="117" fillId="17" borderId="4" xfId="2" applyNumberFormat="1" applyFont="1" applyFill="1" applyBorder="1" applyAlignment="1">
      <alignment horizontal="center" vertical="center"/>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9" xfId="0" applyFont="1" applyBorder="1" applyAlignment="1">
      <alignment horizontal="center" vertical="center" wrapText="1"/>
    </xf>
    <xf numFmtId="0" fontId="17" fillId="0" borderId="32" xfId="0" applyFont="1" applyBorder="1" applyAlignment="1">
      <alignment horizontal="center" vertical="center" wrapText="1"/>
    </xf>
    <xf numFmtId="0" fontId="17" fillId="2" borderId="38" xfId="0" applyFont="1" applyFill="1" applyBorder="1" applyAlignment="1">
      <alignment horizontal="center"/>
    </xf>
    <xf numFmtId="0" fontId="26" fillId="2" borderId="0" xfId="3" applyFont="1" applyFill="1" applyBorder="1" applyAlignment="1">
      <alignment horizontal="center" vertical="center"/>
    </xf>
    <xf numFmtId="0" fontId="26" fillId="2" borderId="4" xfId="3" applyFont="1" applyFill="1" applyBorder="1" applyAlignment="1">
      <alignment horizontal="center" vertical="center"/>
    </xf>
    <xf numFmtId="0" fontId="53" fillId="2" borderId="0" xfId="0" applyFont="1" applyFill="1" applyBorder="1" applyAlignment="1">
      <alignment horizontal="center" vertical="center" wrapText="1"/>
    </xf>
    <xf numFmtId="0" fontId="53" fillId="2" borderId="4" xfId="0" applyFont="1" applyFill="1" applyBorder="1" applyAlignment="1">
      <alignment horizontal="center" vertical="center" wrapText="1"/>
    </xf>
    <xf numFmtId="0" fontId="233" fillId="6" borderId="0" xfId="2" applyFont="1" applyFill="1" applyBorder="1" applyAlignment="1">
      <alignment horizontal="center" vertical="center"/>
    </xf>
    <xf numFmtId="0" fontId="233" fillId="6" borderId="4" xfId="2" applyFont="1" applyFill="1" applyBorder="1" applyAlignment="1">
      <alignment horizontal="center" vertical="center"/>
    </xf>
    <xf numFmtId="167" fontId="70" fillId="17" borderId="20" xfId="2" applyNumberFormat="1" applyFont="1" applyFill="1" applyBorder="1" applyAlignment="1">
      <alignment horizontal="center" vertical="center"/>
    </xf>
    <xf numFmtId="171" fontId="70" fillId="17" borderId="20" xfId="2" applyNumberFormat="1" applyFont="1" applyFill="1" applyBorder="1" applyAlignment="1">
      <alignment horizontal="center" vertical="center"/>
    </xf>
    <xf numFmtId="167" fontId="70" fillId="17" borderId="46" xfId="2" applyNumberFormat="1" applyFont="1" applyFill="1" applyBorder="1" applyAlignment="1">
      <alignment horizontal="center" vertical="center"/>
    </xf>
    <xf numFmtId="0" fontId="137" fillId="4" borderId="6" xfId="3" applyFont="1" applyFill="1" applyBorder="1" applyAlignment="1">
      <alignment horizontal="center"/>
    </xf>
    <xf numFmtId="167" fontId="202" fillId="17" borderId="6" xfId="2" applyNumberFormat="1" applyFont="1" applyFill="1" applyBorder="1" applyAlignment="1">
      <alignment horizontal="center" vertical="center"/>
    </xf>
    <xf numFmtId="164" fontId="30" fillId="14" borderId="0" xfId="3" applyNumberFormat="1" applyFont="1" applyFill="1" applyBorder="1" applyAlignment="1">
      <alignment horizontal="center" vertical="center"/>
    </xf>
    <xf numFmtId="164" fontId="30" fillId="14" borderId="4" xfId="3" applyNumberFormat="1" applyFont="1" applyFill="1" applyBorder="1" applyAlignment="1">
      <alignment horizontal="center" vertical="center"/>
    </xf>
    <xf numFmtId="0" fontId="44" fillId="6" borderId="0" xfId="3" applyFont="1" applyFill="1" applyBorder="1" applyAlignment="1">
      <alignment horizontal="center" vertical="center"/>
    </xf>
    <xf numFmtId="169" fontId="54" fillId="6" borderId="0" xfId="1" applyNumberFormat="1" applyFont="1" applyFill="1" applyBorder="1" applyAlignment="1">
      <alignment horizontal="center" vertical="center"/>
    </xf>
    <xf numFmtId="169" fontId="37" fillId="3" borderId="0" xfId="3" applyNumberFormat="1" applyFont="1" applyFill="1" applyBorder="1" applyAlignment="1">
      <alignment horizontal="center" vertical="center"/>
    </xf>
    <xf numFmtId="170" fontId="54" fillId="6" borderId="0" xfId="3" applyNumberFormat="1" applyFont="1" applyFill="1" applyBorder="1" applyAlignment="1">
      <alignment horizontal="center" vertical="center"/>
    </xf>
    <xf numFmtId="170" fontId="37" fillId="3" borderId="0" xfId="3" applyNumberFormat="1" applyFont="1" applyFill="1" applyBorder="1" applyAlignment="1">
      <alignment horizontal="center" vertical="center"/>
    </xf>
    <xf numFmtId="175" fontId="334" fillId="3" borderId="0" xfId="0" applyNumberFormat="1" applyFont="1" applyFill="1" applyBorder="1" applyAlignment="1">
      <alignment horizontal="center" vertical="center"/>
    </xf>
    <xf numFmtId="164" fontId="44" fillId="6" borderId="0" xfId="3" applyNumberFormat="1" applyFont="1" applyFill="1" applyBorder="1" applyAlignment="1">
      <alignment horizontal="center" vertical="center"/>
    </xf>
    <xf numFmtId="164" fontId="44" fillId="6" borderId="4" xfId="3" applyNumberFormat="1" applyFont="1" applyFill="1" applyBorder="1" applyAlignment="1">
      <alignment horizontal="center" vertical="center"/>
    </xf>
    <xf numFmtId="0" fontId="51" fillId="3" borderId="0" xfId="2" applyFont="1" applyFill="1" applyBorder="1" applyAlignment="1">
      <alignment horizontal="center" vertical="center"/>
    </xf>
    <xf numFmtId="169" fontId="51" fillId="3" borderId="0" xfId="1" applyNumberFormat="1" applyFont="1" applyFill="1" applyBorder="1" applyAlignment="1">
      <alignment horizontal="center" vertical="center"/>
    </xf>
    <xf numFmtId="169" fontId="51" fillId="3" borderId="0" xfId="2" applyNumberFormat="1" applyFont="1" applyFill="1" applyBorder="1" applyAlignment="1">
      <alignment horizontal="center" vertical="center"/>
    </xf>
    <xf numFmtId="170" fontId="51" fillId="3" borderId="0" xfId="2" applyNumberFormat="1" applyFont="1" applyFill="1" applyBorder="1" applyAlignment="1">
      <alignment horizontal="center" vertical="center"/>
    </xf>
    <xf numFmtId="0" fontId="44" fillId="6" borderId="6" xfId="1" applyFont="1" applyFill="1" applyBorder="1" applyAlignment="1">
      <alignment horizontal="center" vertical="center" wrapText="1"/>
    </xf>
    <xf numFmtId="0" fontId="44" fillId="6" borderId="52" xfId="1" applyFont="1" applyFill="1" applyBorder="1" applyAlignment="1">
      <alignment horizontal="center" vertical="center" wrapText="1"/>
    </xf>
    <xf numFmtId="0" fontId="44" fillId="6" borderId="0" xfId="1" applyFont="1" applyFill="1" applyBorder="1" applyAlignment="1">
      <alignment horizontal="center" vertical="center" wrapText="1"/>
    </xf>
    <xf numFmtId="0" fontId="44" fillId="6" borderId="4" xfId="1" applyFont="1" applyFill="1" applyBorder="1" applyAlignment="1">
      <alignment horizontal="center" vertical="center" wrapText="1"/>
    </xf>
    <xf numFmtId="0" fontId="50" fillId="2" borderId="4" xfId="3" applyFont="1" applyFill="1" applyBorder="1" applyAlignment="1" applyProtection="1">
      <alignment horizontal="center"/>
      <protection hidden="1"/>
    </xf>
    <xf numFmtId="0" fontId="51" fillId="2" borderId="0" xfId="1" applyFont="1" applyFill="1" applyBorder="1" applyAlignment="1">
      <alignment horizontal="center" vertical="center" wrapText="1"/>
    </xf>
    <xf numFmtId="0" fontId="155" fillId="2" borderId="0" xfId="3" applyFont="1" applyFill="1" applyBorder="1" applyAlignment="1" applyProtection="1">
      <alignment horizontal="center"/>
      <protection hidden="1"/>
    </xf>
    <xf numFmtId="0" fontId="137" fillId="4" borderId="6" xfId="3" applyFont="1" applyFill="1" applyBorder="1" applyAlignment="1">
      <alignment horizontal="center" vertical="center"/>
    </xf>
    <xf numFmtId="0" fontId="137" fillId="4" borderId="0" xfId="3" applyFont="1" applyFill="1" applyBorder="1" applyAlignment="1">
      <alignment horizontal="center" vertical="center"/>
    </xf>
    <xf numFmtId="0" fontId="137" fillId="4" borderId="20" xfId="3" applyFont="1" applyFill="1" applyBorder="1" applyAlignment="1">
      <alignment horizontal="center" vertical="center"/>
    </xf>
    <xf numFmtId="2" fontId="51" fillId="7" borderId="0" xfId="3" applyNumberFormat="1" applyFont="1" applyFill="1" applyBorder="1" applyAlignment="1" applyProtection="1">
      <alignment horizontal="center" vertical="center" wrapText="1"/>
      <protection locked="0"/>
    </xf>
    <xf numFmtId="2" fontId="9" fillId="21" borderId="0" xfId="3" applyNumberFormat="1" applyFont="1" applyFill="1" applyBorder="1" applyAlignment="1" applyProtection="1">
      <alignment horizontal="center" vertical="center" wrapText="1"/>
      <protection locked="0"/>
    </xf>
    <xf numFmtId="175" fontId="349" fillId="17" borderId="0" xfId="0" applyNumberFormat="1" applyFont="1" applyFill="1" applyBorder="1" applyAlignment="1">
      <alignment horizontal="center" vertical="center"/>
    </xf>
    <xf numFmtId="0" fontId="103" fillId="4" borderId="0" xfId="3" applyFont="1" applyFill="1" applyBorder="1" applyAlignment="1">
      <alignment horizontal="center" vertical="center"/>
    </xf>
    <xf numFmtId="0" fontId="140" fillId="2" borderId="0" xfId="0" applyFont="1" applyFill="1" applyBorder="1" applyAlignment="1">
      <alignment horizontal="center" vertical="center" wrapText="1"/>
    </xf>
    <xf numFmtId="0" fontId="140" fillId="2" borderId="4" xfId="0" applyFont="1" applyFill="1" applyBorder="1" applyAlignment="1">
      <alignment horizontal="center" vertical="center" wrapText="1"/>
    </xf>
    <xf numFmtId="0" fontId="140" fillId="2" borderId="20" xfId="0" applyFont="1" applyFill="1" applyBorder="1" applyAlignment="1">
      <alignment horizontal="center" vertical="center" wrapText="1"/>
    </xf>
    <xf numFmtId="0" fontId="140" fillId="2" borderId="46" xfId="0" applyFont="1" applyFill="1" applyBorder="1" applyAlignment="1">
      <alignment horizontal="center" vertical="center" wrapText="1"/>
    </xf>
    <xf numFmtId="2" fontId="114" fillId="7" borderId="6" xfId="3" applyNumberFormat="1" applyFont="1" applyFill="1" applyBorder="1" applyAlignment="1" applyProtection="1">
      <alignment horizontal="center" vertical="center" wrapText="1"/>
      <protection locked="0"/>
    </xf>
    <xf numFmtId="0" fontId="292" fillId="2" borderId="0" xfId="3" applyFont="1" applyFill="1" applyBorder="1" applyAlignment="1">
      <alignment horizontal="center" vertical="center" wrapText="1"/>
    </xf>
    <xf numFmtId="0" fontId="292" fillId="2" borderId="4" xfId="3" applyFont="1" applyFill="1" applyBorder="1" applyAlignment="1">
      <alignment horizontal="center" vertical="center" wrapText="1"/>
    </xf>
    <xf numFmtId="0" fontId="331" fillId="2" borderId="0" xfId="3" applyFont="1" applyFill="1" applyBorder="1" applyAlignment="1">
      <alignment horizontal="center" vertical="center"/>
    </xf>
    <xf numFmtId="0" fontId="331" fillId="2" borderId="4" xfId="3" applyFont="1" applyFill="1" applyBorder="1" applyAlignment="1">
      <alignment horizontal="center" vertical="center"/>
    </xf>
    <xf numFmtId="0" fontId="332" fillId="2" borderId="0" xfId="3" applyFont="1" applyFill="1" applyBorder="1" applyAlignment="1">
      <alignment horizontal="center" vertical="center" wrapText="1"/>
    </xf>
    <xf numFmtId="0" fontId="332" fillId="2" borderId="4" xfId="3" applyFont="1" applyFill="1" applyBorder="1" applyAlignment="1">
      <alignment horizontal="center" vertical="center" wrapText="1"/>
    </xf>
    <xf numFmtId="0" fontId="102" fillId="2" borderId="0" xfId="0" applyFont="1" applyFill="1" applyBorder="1" applyAlignment="1">
      <alignment horizontal="left" vertical="center"/>
    </xf>
    <xf numFmtId="0" fontId="102" fillId="2" borderId="4" xfId="0" applyFont="1" applyFill="1" applyBorder="1" applyAlignment="1">
      <alignment horizontal="left" vertical="center"/>
    </xf>
    <xf numFmtId="0" fontId="102" fillId="2" borderId="0" xfId="0" applyFont="1" applyFill="1" applyBorder="1" applyAlignment="1">
      <alignment horizontal="left" vertical="center" wrapText="1"/>
    </xf>
    <xf numFmtId="0" fontId="102" fillId="2" borderId="4" xfId="0" applyFont="1" applyFill="1" applyBorder="1" applyAlignment="1">
      <alignment horizontal="left" vertical="center" wrapText="1"/>
    </xf>
    <xf numFmtId="0" fontId="102" fillId="2" borderId="0" xfId="0" applyFont="1" applyFill="1" applyBorder="1" applyAlignment="1">
      <alignment horizontal="center" vertical="center" wrapText="1"/>
    </xf>
    <xf numFmtId="0" fontId="102" fillId="2" borderId="4" xfId="0" applyFont="1" applyFill="1" applyBorder="1" applyAlignment="1">
      <alignment horizontal="center" vertical="center" wrapText="1"/>
    </xf>
    <xf numFmtId="0" fontId="354" fillId="2" borderId="0" xfId="3" applyFont="1" applyFill="1" applyBorder="1" applyAlignment="1">
      <alignment horizontal="center" vertical="center"/>
    </xf>
    <xf numFmtId="0" fontId="354" fillId="2" borderId="4" xfId="3" applyFont="1" applyFill="1" applyBorder="1" applyAlignment="1">
      <alignment horizontal="center" vertical="center"/>
    </xf>
    <xf numFmtId="0" fontId="151" fillId="2" borderId="0" xfId="3" applyFont="1" applyFill="1" applyBorder="1" applyAlignment="1" applyProtection="1">
      <alignment horizontal="center"/>
      <protection hidden="1"/>
    </xf>
    <xf numFmtId="0" fontId="150" fillId="2" borderId="38" xfId="3" applyFont="1" applyFill="1" applyBorder="1" applyAlignment="1">
      <alignment horizontal="center" vertical="center"/>
    </xf>
    <xf numFmtId="0" fontId="150" fillId="2" borderId="0" xfId="3" applyFont="1" applyFill="1" applyBorder="1" applyAlignment="1">
      <alignment horizontal="center" vertical="center"/>
    </xf>
    <xf numFmtId="0" fontId="38" fillId="2" borderId="38" xfId="2" applyFont="1" applyFill="1" applyBorder="1" applyAlignment="1">
      <alignment horizontal="center" vertical="center" wrapText="1"/>
    </xf>
    <xf numFmtId="0" fontId="38" fillId="2" borderId="39" xfId="2" applyFont="1" applyFill="1" applyBorder="1" applyAlignment="1">
      <alignment horizontal="center" vertical="center" wrapText="1"/>
    </xf>
    <xf numFmtId="0" fontId="38" fillId="2" borderId="0" xfId="2" applyFont="1" applyFill="1" applyBorder="1" applyAlignment="1">
      <alignment horizontal="center" vertical="center" wrapText="1"/>
    </xf>
    <xf numFmtId="0" fontId="38" fillId="2" borderId="4" xfId="2" applyFont="1" applyFill="1" applyBorder="1" applyAlignment="1">
      <alignment horizontal="center" vertical="center" wrapText="1"/>
    </xf>
    <xf numFmtId="0" fontId="66" fillId="2" borderId="0" xfId="2" applyFont="1" applyFill="1" applyBorder="1" applyAlignment="1">
      <alignment horizontal="center" vertical="center" wrapText="1"/>
    </xf>
    <xf numFmtId="0" fontId="66" fillId="2" borderId="4" xfId="2" applyFont="1" applyFill="1" applyBorder="1" applyAlignment="1">
      <alignment horizontal="center" vertical="center" wrapText="1"/>
    </xf>
    <xf numFmtId="0" fontId="102" fillId="2" borderId="6" xfId="0" applyFont="1" applyFill="1" applyBorder="1" applyAlignment="1">
      <alignment horizontal="left" vertical="center" wrapText="1"/>
    </xf>
    <xf numFmtId="0" fontId="102" fillId="2" borderId="52"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53" fillId="2" borderId="4" xfId="0" applyFont="1" applyFill="1" applyBorder="1" applyAlignment="1">
      <alignment horizontal="left" vertical="center" wrapText="1"/>
    </xf>
    <xf numFmtId="0" fontId="111" fillId="2" borderId="0" xfId="3" applyFont="1" applyFill="1" applyBorder="1" applyAlignment="1">
      <alignment horizontal="left" vertical="center" wrapText="1"/>
    </xf>
    <xf numFmtId="0" fontId="111" fillId="2" borderId="4" xfId="3" applyFont="1" applyFill="1" applyBorder="1" applyAlignment="1">
      <alignment horizontal="left" vertical="center" wrapText="1"/>
    </xf>
    <xf numFmtId="0" fontId="38" fillId="2" borderId="0" xfId="3" applyFont="1" applyFill="1" applyBorder="1" applyAlignment="1">
      <alignment horizontal="center" vertical="center"/>
    </xf>
    <xf numFmtId="0" fontId="38" fillId="2" borderId="4" xfId="3" applyFont="1" applyFill="1" applyBorder="1" applyAlignment="1">
      <alignment horizontal="center" vertical="center"/>
    </xf>
    <xf numFmtId="0" fontId="32" fillId="2" borderId="0" xfId="3" applyFont="1" applyFill="1" applyBorder="1" applyAlignment="1">
      <alignment horizontal="center" vertical="center" wrapText="1"/>
    </xf>
    <xf numFmtId="0" fontId="32" fillId="2" borderId="4" xfId="3" applyFont="1" applyFill="1" applyBorder="1" applyAlignment="1">
      <alignment horizontal="center" vertical="center" wrapText="1"/>
    </xf>
    <xf numFmtId="0" fontId="344" fillId="6" borderId="0" xfId="2" applyFont="1" applyFill="1" applyBorder="1" applyAlignment="1">
      <alignment horizontal="center" vertical="center"/>
    </xf>
    <xf numFmtId="0" fontId="135" fillId="4" borderId="1" xfId="1" applyNumberFormat="1" applyFont="1" applyFill="1" applyBorder="1" applyAlignment="1">
      <alignment horizontal="center" vertical="center" wrapText="1"/>
    </xf>
    <xf numFmtId="0" fontId="135" fillId="4" borderId="2" xfId="1" applyNumberFormat="1" applyFont="1" applyFill="1" applyBorder="1" applyAlignment="1">
      <alignment horizontal="center" vertical="center" wrapText="1"/>
    </xf>
    <xf numFmtId="0" fontId="135" fillId="4" borderId="3" xfId="1" applyNumberFormat="1" applyFont="1" applyFill="1" applyBorder="1" applyAlignment="1">
      <alignment horizontal="center" vertical="center" wrapText="1"/>
    </xf>
    <xf numFmtId="0" fontId="135" fillId="4" borderId="22" xfId="1" applyNumberFormat="1" applyFont="1" applyFill="1" applyBorder="1" applyAlignment="1">
      <alignment horizontal="center" vertical="center" wrapText="1"/>
    </xf>
    <xf numFmtId="0" fontId="135" fillId="4" borderId="0" xfId="1" applyNumberFormat="1" applyFont="1" applyFill="1" applyBorder="1" applyAlignment="1">
      <alignment horizontal="center" vertical="center" wrapText="1"/>
    </xf>
    <xf numFmtId="0" fontId="135" fillId="4" borderId="4" xfId="1" applyNumberFormat="1" applyFont="1" applyFill="1" applyBorder="1" applyAlignment="1">
      <alignment horizontal="center" vertical="center" wrapText="1"/>
    </xf>
    <xf numFmtId="0" fontId="52" fillId="5" borderId="4" xfId="2" applyFont="1" applyFill="1" applyBorder="1" applyAlignment="1">
      <alignment horizontal="center" vertical="center" textRotation="90"/>
    </xf>
    <xf numFmtId="0" fontId="87" fillId="2" borderId="22" xfId="3" applyFont="1" applyFill="1" applyBorder="1" applyAlignment="1">
      <alignment horizontal="center" vertical="center"/>
    </xf>
    <xf numFmtId="0" fontId="87" fillId="2" borderId="4" xfId="3" applyFont="1" applyFill="1" applyBorder="1" applyAlignment="1">
      <alignment horizontal="center" vertical="center"/>
    </xf>
    <xf numFmtId="0" fontId="27" fillId="2" borderId="0" xfId="1" applyNumberFormat="1" applyFont="1" applyFill="1" applyBorder="1" applyAlignment="1">
      <alignment horizontal="center" vertical="center" wrapText="1"/>
    </xf>
    <xf numFmtId="0" fontId="26" fillId="14" borderId="0" xfId="2" applyFont="1" applyFill="1" applyBorder="1" applyAlignment="1">
      <alignment horizontal="center" vertical="center" wrapText="1"/>
    </xf>
    <xf numFmtId="0" fontId="66" fillId="2" borderId="0" xfId="1" applyNumberFormat="1" applyFont="1" applyFill="1" applyBorder="1" applyAlignment="1">
      <alignment horizontal="center" vertical="center" wrapText="1"/>
    </xf>
    <xf numFmtId="0" fontId="66" fillId="2" borderId="4" xfId="1" applyNumberFormat="1" applyFont="1" applyFill="1" applyBorder="1" applyAlignment="1">
      <alignment horizontal="center" vertical="center" wrapText="1"/>
    </xf>
    <xf numFmtId="0" fontId="190" fillId="6" borderId="22" xfId="3" applyFont="1" applyFill="1" applyBorder="1" applyAlignment="1">
      <alignment horizontal="center" vertical="center"/>
    </xf>
    <xf numFmtId="173" fontId="66" fillId="2" borderId="0" xfId="2" applyNumberFormat="1" applyFont="1" applyFill="1" applyBorder="1" applyAlignment="1">
      <alignment horizontal="center" vertical="center"/>
    </xf>
    <xf numFmtId="173" fontId="66" fillId="2" borderId="4" xfId="2" applyNumberFormat="1" applyFont="1" applyFill="1" applyBorder="1" applyAlignment="1">
      <alignment horizontal="center" vertical="center"/>
    </xf>
    <xf numFmtId="0" fontId="210" fillId="0" borderId="22" xfId="2" applyFont="1" applyBorder="1" applyAlignment="1">
      <alignment horizontal="center" vertical="center"/>
    </xf>
    <xf numFmtId="0" fontId="210" fillId="0" borderId="0" xfId="2" applyFont="1" applyBorder="1" applyAlignment="1">
      <alignment horizontal="center" vertical="center"/>
    </xf>
    <xf numFmtId="0" fontId="209" fillId="2" borderId="22" xfId="3" applyFont="1" applyFill="1" applyBorder="1" applyAlignment="1">
      <alignment horizontal="center" vertical="center"/>
    </xf>
    <xf numFmtId="0" fontId="9" fillId="2" borderId="0"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3"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15" xfId="0" applyFont="1" applyFill="1" applyBorder="1" applyAlignment="1">
      <alignment horizontal="center" wrapText="1"/>
    </xf>
    <xf numFmtId="0" fontId="10" fillId="2" borderId="22" xfId="0" applyFont="1" applyFill="1" applyBorder="1" applyAlignment="1">
      <alignment horizontal="center" wrapText="1"/>
    </xf>
    <xf numFmtId="0" fontId="10" fillId="2" borderId="0" xfId="0" applyFont="1" applyFill="1" applyBorder="1" applyAlignment="1">
      <alignment horizontal="center" wrapText="1"/>
    </xf>
    <xf numFmtId="0" fontId="10" fillId="2" borderId="4" xfId="0" applyFont="1" applyFill="1" applyBorder="1" applyAlignment="1">
      <alignment horizontal="center" wrapText="1"/>
    </xf>
    <xf numFmtId="0" fontId="0" fillId="2" borderId="2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174" fontId="115" fillId="6" borderId="0" xfId="2" applyNumberFormat="1" applyFont="1" applyFill="1" applyBorder="1" applyAlignment="1">
      <alignment horizontal="center" vertical="center"/>
    </xf>
    <xf numFmtId="164" fontId="167" fillId="14" borderId="0" xfId="1" applyNumberFormat="1" applyFont="1" applyFill="1" applyBorder="1" applyAlignment="1">
      <alignment horizontal="center" vertical="center"/>
    </xf>
    <xf numFmtId="0" fontId="172" fillId="2" borderId="7" xfId="3" applyFont="1" applyFill="1" applyBorder="1" applyAlignment="1">
      <alignment horizontal="center" vertical="center"/>
    </xf>
    <xf numFmtId="0" fontId="172" fillId="2" borderId="8" xfId="3" applyFont="1" applyFill="1" applyBorder="1" applyAlignment="1">
      <alignment horizontal="center" vertical="center"/>
    </xf>
    <xf numFmtId="0" fontId="172" fillId="2" borderId="15" xfId="3" applyFont="1" applyFill="1" applyBorder="1" applyAlignment="1">
      <alignment horizontal="center" vertical="center"/>
    </xf>
    <xf numFmtId="0" fontId="209" fillId="23" borderId="22" xfId="3" applyFont="1" applyFill="1" applyBorder="1" applyAlignment="1">
      <alignment horizontal="center" vertical="center"/>
    </xf>
    <xf numFmtId="0" fontId="172" fillId="23" borderId="0" xfId="2" applyFont="1" applyFill="1" applyBorder="1" applyAlignment="1">
      <alignment horizontal="center" vertical="center"/>
    </xf>
    <xf numFmtId="174" fontId="172" fillId="23" borderId="0" xfId="2" applyNumberFormat="1" applyFont="1" applyFill="1" applyBorder="1" applyAlignment="1">
      <alignment horizontal="center" vertical="center"/>
    </xf>
    <xf numFmtId="164" fontId="347" fillId="6" borderId="0" xfId="1" applyNumberFormat="1" applyFont="1" applyFill="1" applyBorder="1" applyAlignment="1">
      <alignment horizontal="center" vertical="center"/>
    </xf>
    <xf numFmtId="0" fontId="215" fillId="4" borderId="1" xfId="2" applyFont="1" applyFill="1" applyBorder="1" applyAlignment="1">
      <alignment horizontal="center" vertical="center" wrapText="1"/>
    </xf>
    <xf numFmtId="0" fontId="215" fillId="4" borderId="2" xfId="2" applyFont="1" applyFill="1" applyBorder="1" applyAlignment="1">
      <alignment horizontal="center" vertical="center" wrapText="1"/>
    </xf>
    <xf numFmtId="0" fontId="215" fillId="4" borderId="3" xfId="2" applyFont="1" applyFill="1" applyBorder="1" applyAlignment="1">
      <alignment horizontal="center" vertical="center" wrapText="1"/>
    </xf>
    <xf numFmtId="0" fontId="215" fillId="4" borderId="22" xfId="2" applyFont="1" applyFill="1" applyBorder="1" applyAlignment="1">
      <alignment horizontal="center" vertical="center" wrapText="1"/>
    </xf>
    <xf numFmtId="0" fontId="215" fillId="4" borderId="0" xfId="2" applyFont="1" applyFill="1" applyBorder="1" applyAlignment="1">
      <alignment horizontal="center" vertical="center" wrapText="1"/>
    </xf>
    <xf numFmtId="0" fontId="215" fillId="4" borderId="4" xfId="2" applyFont="1" applyFill="1" applyBorder="1" applyAlignment="1">
      <alignment horizontal="center" vertical="center" wrapText="1"/>
    </xf>
    <xf numFmtId="0" fontId="3" fillId="5" borderId="4" xfId="2" applyFill="1" applyBorder="1" applyAlignment="1">
      <alignment horizontal="center" vertical="center" textRotation="90"/>
    </xf>
    <xf numFmtId="0" fontId="187" fillId="2" borderId="22" xfId="2" applyFont="1" applyFill="1" applyBorder="1" applyAlignment="1">
      <alignment horizontal="center" vertical="center"/>
    </xf>
    <xf numFmtId="0" fontId="187" fillId="2" borderId="0" xfId="2" applyFont="1" applyFill="1" applyBorder="1" applyAlignment="1">
      <alignment horizontal="center" vertical="center"/>
    </xf>
    <xf numFmtId="0" fontId="187" fillId="2" borderId="4" xfId="2" applyFont="1" applyFill="1" applyBorder="1" applyAlignment="1">
      <alignment horizontal="center" vertical="center"/>
    </xf>
    <xf numFmtId="0" fontId="54" fillId="2" borderId="22" xfId="2" applyFont="1" applyFill="1" applyBorder="1" applyAlignment="1">
      <alignment horizontal="center"/>
    </xf>
    <xf numFmtId="0" fontId="54" fillId="2" borderId="0" xfId="2" applyFont="1" applyFill="1" applyBorder="1" applyAlignment="1">
      <alignment horizontal="center"/>
    </xf>
    <xf numFmtId="0" fontId="54" fillId="2" borderId="4" xfId="2" applyFont="1" applyFill="1" applyBorder="1" applyAlignment="1">
      <alignment horizontal="center"/>
    </xf>
    <xf numFmtId="0" fontId="220" fillId="2" borderId="0" xfId="3" applyFont="1" applyFill="1" applyBorder="1" applyAlignment="1">
      <alignment horizontal="center" vertical="center"/>
    </xf>
    <xf numFmtId="0" fontId="170" fillId="2" borderId="22" xfId="1" applyFont="1" applyFill="1" applyBorder="1" applyAlignment="1">
      <alignment horizontal="center" vertical="center" wrapText="1"/>
    </xf>
    <xf numFmtId="0" fontId="170" fillId="2" borderId="0" xfId="1" applyFont="1" applyFill="1" applyBorder="1" applyAlignment="1">
      <alignment horizontal="center" vertical="center" wrapText="1"/>
    </xf>
    <xf numFmtId="0" fontId="93" fillId="2" borderId="0" xfId="1" applyFont="1" applyFill="1" applyBorder="1" applyAlignment="1">
      <alignment horizontal="center" vertical="center"/>
    </xf>
    <xf numFmtId="0" fontId="81" fillId="2" borderId="0" xfId="1" applyFont="1" applyFill="1" applyBorder="1" applyAlignment="1">
      <alignment horizontal="center" vertical="center"/>
    </xf>
    <xf numFmtId="0" fontId="32" fillId="2" borderId="0" xfId="1" applyFont="1" applyFill="1" applyBorder="1" applyAlignment="1">
      <alignment horizontal="center" vertical="center" wrapText="1"/>
    </xf>
    <xf numFmtId="2" fontId="149" fillId="7" borderId="0" xfId="3" applyNumberFormat="1" applyFont="1" applyFill="1" applyBorder="1" applyAlignment="1" applyProtection="1">
      <alignment horizontal="center" vertical="center" wrapText="1"/>
      <protection locked="0"/>
    </xf>
    <xf numFmtId="2" fontId="30" fillId="7" borderId="0" xfId="3" applyNumberFormat="1" applyFont="1" applyFill="1" applyBorder="1" applyAlignment="1" applyProtection="1">
      <alignment horizontal="center" vertical="center" wrapText="1"/>
      <protection locked="0"/>
    </xf>
    <xf numFmtId="0" fontId="30" fillId="2" borderId="0" xfId="1" applyNumberFormat="1" applyFont="1" applyFill="1" applyBorder="1" applyAlignment="1">
      <alignment horizontal="center" vertical="center" wrapText="1"/>
    </xf>
    <xf numFmtId="0" fontId="30" fillId="2" borderId="4" xfId="1" applyNumberFormat="1" applyFont="1" applyFill="1" applyBorder="1" applyAlignment="1">
      <alignment horizontal="center" vertical="center" wrapText="1"/>
    </xf>
    <xf numFmtId="0" fontId="87" fillId="6" borderId="22" xfId="2" applyFont="1" applyFill="1" applyBorder="1" applyAlignment="1">
      <alignment horizontal="center" vertical="center"/>
    </xf>
    <xf numFmtId="169" fontId="87" fillId="6" borderId="0" xfId="2" applyNumberFormat="1" applyFont="1" applyFill="1" applyBorder="1" applyAlignment="1">
      <alignment horizontal="center" vertical="center"/>
    </xf>
    <xf numFmtId="164" fontId="27" fillId="22" borderId="0" xfId="2" applyNumberFormat="1" applyFont="1" applyFill="1" applyBorder="1" applyAlignment="1">
      <alignment horizontal="center" vertical="center"/>
    </xf>
    <xf numFmtId="165" fontId="115" fillId="6" borderId="0" xfId="1" applyNumberFormat="1" applyFont="1" applyFill="1" applyBorder="1" applyAlignment="1" applyProtection="1">
      <alignment horizontal="center" vertical="center"/>
      <protection locked="0"/>
    </xf>
    <xf numFmtId="1" fontId="27" fillId="5" borderId="0" xfId="2" applyNumberFormat="1" applyFont="1" applyFill="1" applyBorder="1" applyAlignment="1">
      <alignment horizontal="center" vertical="center"/>
    </xf>
    <xf numFmtId="1" fontId="27" fillId="5" borderId="4" xfId="2" applyNumberFormat="1" applyFont="1" applyFill="1" applyBorder="1" applyAlignment="1">
      <alignment horizontal="center" vertical="center"/>
    </xf>
    <xf numFmtId="0" fontId="58" fillId="3" borderId="22" xfId="2" applyFont="1" applyFill="1" applyBorder="1" applyAlignment="1">
      <alignment horizontal="center"/>
    </xf>
    <xf numFmtId="0" fontId="58" fillId="3" borderId="0" xfId="2" applyFont="1" applyFill="1" applyBorder="1" applyAlignment="1">
      <alignment horizontal="center"/>
    </xf>
    <xf numFmtId="164" fontId="144" fillId="12" borderId="0" xfId="2" applyNumberFormat="1" applyFont="1" applyFill="1" applyBorder="1" applyAlignment="1">
      <alignment horizontal="center" vertical="center"/>
    </xf>
    <xf numFmtId="164" fontId="58" fillId="3" borderId="0" xfId="2" applyNumberFormat="1" applyFont="1" applyFill="1" applyBorder="1" applyAlignment="1">
      <alignment horizontal="center" vertical="center"/>
    </xf>
    <xf numFmtId="167" fontId="58" fillId="3" borderId="0" xfId="2" applyNumberFormat="1" applyFont="1" applyFill="1" applyBorder="1" applyAlignment="1">
      <alignment horizontal="center" vertical="center"/>
    </xf>
    <xf numFmtId="167" fontId="58" fillId="3" borderId="4" xfId="2" applyNumberFormat="1" applyFont="1" applyFill="1" applyBorder="1" applyAlignment="1">
      <alignment horizontal="center" vertical="center"/>
    </xf>
    <xf numFmtId="2" fontId="30" fillId="7" borderId="22" xfId="3" applyNumberFormat="1" applyFont="1" applyFill="1" applyBorder="1" applyAlignment="1" applyProtection="1">
      <alignment horizontal="center" vertical="center" wrapText="1"/>
      <protection locked="0"/>
    </xf>
    <xf numFmtId="0" fontId="221" fillId="2" borderId="22" xfId="2" applyFont="1" applyFill="1" applyBorder="1" applyAlignment="1">
      <alignment horizontal="center" vertical="center" wrapText="1"/>
    </xf>
    <xf numFmtId="0" fontId="221" fillId="2" borderId="0" xfId="2" applyFont="1" applyFill="1" applyBorder="1" applyAlignment="1">
      <alignment horizontal="center" vertical="center" wrapText="1"/>
    </xf>
    <xf numFmtId="0" fontId="221" fillId="2" borderId="4" xfId="2" applyFont="1" applyFill="1" applyBorder="1" applyAlignment="1">
      <alignment horizontal="center" vertical="center" wrapText="1"/>
    </xf>
    <xf numFmtId="0" fontId="87" fillId="2" borderId="7" xfId="3" applyFont="1" applyFill="1" applyBorder="1" applyAlignment="1">
      <alignment horizontal="center" vertical="center"/>
    </xf>
    <xf numFmtId="0" fontId="87" fillId="2" borderId="15" xfId="3" applyFont="1" applyFill="1" applyBorder="1" applyAlignment="1">
      <alignment horizontal="center" vertical="center"/>
    </xf>
    <xf numFmtId="164" fontId="9" fillId="3" borderId="22" xfId="2" applyNumberFormat="1" applyFont="1" applyFill="1" applyBorder="1" applyAlignment="1">
      <alignment horizontal="center" vertical="center"/>
    </xf>
    <xf numFmtId="164" fontId="9" fillId="3" borderId="0" xfId="2" applyNumberFormat="1" applyFont="1" applyFill="1" applyBorder="1" applyAlignment="1">
      <alignment horizontal="center" vertical="center"/>
    </xf>
    <xf numFmtId="164" fontId="9" fillId="3" borderId="4" xfId="2" applyNumberFormat="1" applyFont="1" applyFill="1" applyBorder="1" applyAlignment="1">
      <alignment horizontal="center" vertical="center"/>
    </xf>
    <xf numFmtId="2" fontId="147" fillId="7" borderId="4" xfId="3" applyNumberFormat="1" applyFont="1" applyFill="1" applyBorder="1" applyAlignment="1" applyProtection="1">
      <alignment horizontal="center" vertical="center" wrapText="1"/>
      <protection locked="0"/>
    </xf>
    <xf numFmtId="164" fontId="27" fillId="2" borderId="22" xfId="1" applyNumberFormat="1" applyFont="1" applyFill="1" applyBorder="1" applyAlignment="1">
      <alignment horizontal="center" vertical="top"/>
    </xf>
    <xf numFmtId="164" fontId="27" fillId="2" borderId="0" xfId="1" applyNumberFormat="1" applyFont="1" applyFill="1" applyBorder="1" applyAlignment="1">
      <alignment horizontal="center" vertical="top"/>
    </xf>
    <xf numFmtId="165" fontId="27" fillId="2" borderId="0" xfId="2" applyNumberFormat="1" applyFont="1" applyFill="1" applyBorder="1" applyAlignment="1">
      <alignment horizontal="center" vertical="top"/>
    </xf>
    <xf numFmtId="167" fontId="202" fillId="2" borderId="0" xfId="2" applyNumberFormat="1" applyFont="1" applyFill="1" applyBorder="1" applyAlignment="1">
      <alignment horizontal="center" vertical="top"/>
    </xf>
    <xf numFmtId="173" fontId="66" fillId="2" borderId="0" xfId="2" applyNumberFormat="1" applyFont="1" applyFill="1" applyBorder="1" applyAlignment="1">
      <alignment horizontal="center" vertical="top"/>
    </xf>
    <xf numFmtId="167" fontId="199" fillId="2" borderId="0" xfId="2" applyNumberFormat="1" applyFont="1" applyFill="1" applyBorder="1" applyAlignment="1">
      <alignment horizontal="center" vertical="top"/>
    </xf>
    <xf numFmtId="167" fontId="199" fillId="2" borderId="4" xfId="2" applyNumberFormat="1" applyFont="1" applyFill="1" applyBorder="1" applyAlignment="1">
      <alignment horizontal="center" vertical="top"/>
    </xf>
    <xf numFmtId="0" fontId="13" fillId="3" borderId="22" xfId="3" applyFont="1" applyFill="1" applyBorder="1" applyAlignment="1">
      <alignment horizontal="center" vertical="center"/>
    </xf>
    <xf numFmtId="0" fontId="38" fillId="6" borderId="22" xfId="2" applyFont="1" applyFill="1" applyBorder="1" applyAlignment="1">
      <alignment horizontal="center" vertical="center"/>
    </xf>
    <xf numFmtId="0" fontId="38" fillId="6" borderId="0" xfId="2" applyFont="1" applyFill="1" applyBorder="1" applyAlignment="1">
      <alignment horizontal="center" vertical="center"/>
    </xf>
    <xf numFmtId="169" fontId="38" fillId="6" borderId="0" xfId="1" applyNumberFormat="1" applyFont="1" applyFill="1" applyBorder="1" applyAlignment="1">
      <alignment horizontal="center" vertical="center"/>
    </xf>
    <xf numFmtId="0" fontId="3" fillId="3" borderId="0" xfId="2" applyFont="1" applyFill="1" applyBorder="1" applyAlignment="1">
      <alignment horizontal="center"/>
    </xf>
    <xf numFmtId="164" fontId="51" fillId="6" borderId="0" xfId="2" applyNumberFormat="1" applyFont="1" applyFill="1" applyBorder="1" applyAlignment="1">
      <alignment horizontal="center" vertical="center"/>
    </xf>
    <xf numFmtId="165" fontId="65" fillId="3" borderId="0" xfId="1" applyNumberFormat="1" applyFont="1" applyFill="1" applyBorder="1" applyAlignment="1" applyProtection="1">
      <alignment horizontal="center" vertical="center"/>
    </xf>
    <xf numFmtId="1" fontId="223" fillId="6" borderId="0" xfId="2" applyNumberFormat="1" applyFont="1" applyFill="1" applyBorder="1" applyAlignment="1">
      <alignment horizontal="center" vertical="center"/>
    </xf>
    <xf numFmtId="1" fontId="223" fillId="6" borderId="4" xfId="2" applyNumberFormat="1" applyFont="1" applyFill="1" applyBorder="1" applyAlignment="1">
      <alignment horizontal="center" vertical="center"/>
    </xf>
    <xf numFmtId="164" fontId="52" fillId="3" borderId="22" xfId="2" applyNumberFormat="1" applyFont="1" applyFill="1" applyBorder="1" applyAlignment="1">
      <alignment horizontal="center" vertical="center"/>
    </xf>
    <xf numFmtId="164" fontId="52" fillId="3" borderId="0" xfId="2" applyNumberFormat="1" applyFont="1" applyFill="1" applyBorder="1" applyAlignment="1">
      <alignment horizontal="center" vertical="center"/>
    </xf>
    <xf numFmtId="164" fontId="52" fillId="3" borderId="4" xfId="2" applyNumberFormat="1" applyFont="1" applyFill="1" applyBorder="1" applyAlignment="1">
      <alignment horizontal="center" vertical="center"/>
    </xf>
    <xf numFmtId="167" fontId="152" fillId="3" borderId="13" xfId="2" applyNumberFormat="1" applyFont="1" applyFill="1" applyBorder="1" applyAlignment="1">
      <alignment horizontal="center" vertical="center"/>
    </xf>
    <xf numFmtId="167" fontId="152" fillId="3" borderId="16" xfId="2" applyNumberFormat="1" applyFont="1" applyFill="1" applyBorder="1" applyAlignment="1">
      <alignment horizontal="center" vertical="center"/>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6" xfId="0" applyFont="1" applyBorder="1" applyAlignment="1">
      <alignment horizontal="center" vertical="center" wrapText="1"/>
    </xf>
    <xf numFmtId="0" fontId="30" fillId="2" borderId="22" xfId="2" applyFont="1" applyFill="1" applyBorder="1" applyAlignment="1">
      <alignment horizontal="center" vertical="center" wrapText="1"/>
    </xf>
    <xf numFmtId="0" fontId="30" fillId="2" borderId="0" xfId="2" applyFont="1" applyFill="1" applyBorder="1" applyAlignment="1">
      <alignment horizontal="center" vertical="center" wrapText="1"/>
    </xf>
    <xf numFmtId="0" fontId="30" fillId="2" borderId="4" xfId="2" applyFont="1" applyFill="1" applyBorder="1" applyAlignment="1">
      <alignment horizontal="center" vertical="center" wrapText="1"/>
    </xf>
    <xf numFmtId="0" fontId="219" fillId="2" borderId="22" xfId="2" applyNumberFormat="1" applyFont="1" applyFill="1" applyBorder="1" applyAlignment="1">
      <alignment horizontal="left" vertical="center" wrapText="1"/>
    </xf>
    <xf numFmtId="0" fontId="219" fillId="2" borderId="0" xfId="2" applyNumberFormat="1" applyFont="1" applyFill="1" applyBorder="1" applyAlignment="1">
      <alignment horizontal="left" vertical="center" wrapText="1"/>
    </xf>
    <xf numFmtId="0" fontId="219" fillId="2" borderId="4" xfId="2" applyNumberFormat="1" applyFont="1" applyFill="1" applyBorder="1" applyAlignment="1">
      <alignment horizontal="left" vertical="center" wrapText="1"/>
    </xf>
    <xf numFmtId="0" fontId="228" fillId="2" borderId="22" xfId="8" applyFont="1" applyFill="1" applyBorder="1" applyAlignment="1">
      <alignment horizontal="center" vertical="center" wrapText="1"/>
    </xf>
    <xf numFmtId="0" fontId="228" fillId="2" borderId="0" xfId="8"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 xfId="0" applyFont="1" applyFill="1" applyBorder="1" applyAlignment="1">
      <alignment horizontal="center" vertical="center"/>
    </xf>
    <xf numFmtId="164" fontId="52" fillId="3" borderId="12" xfId="1" applyNumberFormat="1" applyFont="1" applyFill="1" applyBorder="1" applyAlignment="1">
      <alignment horizontal="center" vertical="center"/>
    </xf>
    <xf numFmtId="164" fontId="52" fillId="3" borderId="13" xfId="1" applyNumberFormat="1" applyFont="1" applyFill="1" applyBorder="1" applyAlignment="1">
      <alignment horizontal="center" vertical="center"/>
    </xf>
    <xf numFmtId="165" fontId="52" fillId="3" borderId="13" xfId="2" applyNumberFormat="1" applyFont="1" applyFill="1" applyBorder="1" applyAlignment="1">
      <alignment horizontal="center" vertical="center"/>
    </xf>
    <xf numFmtId="173" fontId="52" fillId="3" borderId="13" xfId="2" applyNumberFormat="1" applyFont="1" applyFill="1" applyBorder="1" applyAlignment="1">
      <alignment horizontal="center" vertical="center"/>
    </xf>
    <xf numFmtId="0" fontId="26" fillId="2" borderId="5" xfId="2" applyFont="1" applyFill="1" applyBorder="1" applyAlignment="1">
      <alignment horizontal="center" vertical="center" wrapText="1"/>
    </xf>
    <xf numFmtId="0" fontId="302" fillId="2" borderId="5" xfId="2" applyFont="1" applyFill="1" applyBorder="1" applyAlignment="1">
      <alignment horizontal="right" vertical="center"/>
    </xf>
    <xf numFmtId="0" fontId="302" fillId="2" borderId="0" xfId="2" applyFont="1" applyFill="1" applyBorder="1" applyAlignment="1">
      <alignment horizontal="right" vertical="center"/>
    </xf>
    <xf numFmtId="0" fontId="20" fillId="2" borderId="7" xfId="2" applyFont="1" applyFill="1" applyBorder="1" applyAlignment="1">
      <alignment horizontal="center" vertical="center" wrapText="1"/>
    </xf>
    <xf numFmtId="0" fontId="20" fillId="2" borderId="8" xfId="2" applyFont="1" applyFill="1" applyBorder="1" applyAlignment="1">
      <alignment horizontal="center" vertical="center" wrapText="1"/>
    </xf>
    <xf numFmtId="0" fontId="20" fillId="2" borderId="15" xfId="2" applyFont="1" applyFill="1" applyBorder="1" applyAlignment="1">
      <alignment horizontal="center" vertical="center" wrapText="1"/>
    </xf>
    <xf numFmtId="0" fontId="20" fillId="2" borderId="5"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4" xfId="2" applyFont="1" applyFill="1" applyBorder="1" applyAlignment="1">
      <alignment horizontal="center" vertical="center" wrapText="1"/>
    </xf>
    <xf numFmtId="0" fontId="27" fillId="2" borderId="5" xfId="1" applyNumberFormat="1" applyFont="1" applyFill="1" applyBorder="1" applyAlignment="1">
      <alignment horizontal="center" vertical="center" wrapText="1"/>
    </xf>
    <xf numFmtId="0" fontId="143" fillId="2" borderId="0" xfId="1" applyFont="1" applyFill="1" applyBorder="1" applyAlignment="1">
      <alignment horizontal="center" vertical="center" wrapText="1"/>
    </xf>
    <xf numFmtId="0" fontId="8" fillId="2" borderId="0" xfId="1" applyNumberFormat="1" applyFont="1" applyFill="1" applyBorder="1" applyAlignment="1">
      <alignment horizontal="center" vertical="center" wrapText="1"/>
    </xf>
    <xf numFmtId="0" fontId="26" fillId="5" borderId="0" xfId="2" applyFont="1" applyFill="1" applyBorder="1" applyAlignment="1">
      <alignment horizontal="center" vertical="center" wrapText="1"/>
    </xf>
    <xf numFmtId="0" fontId="44" fillId="6" borderId="5" xfId="2" applyFont="1" applyFill="1" applyBorder="1" applyAlignment="1">
      <alignment horizontal="center" vertical="center"/>
    </xf>
    <xf numFmtId="174" fontId="26" fillId="23" borderId="0" xfId="2" applyNumberFormat="1" applyFont="1" applyFill="1" applyBorder="1" applyAlignment="1">
      <alignment horizontal="center" vertical="center"/>
    </xf>
    <xf numFmtId="170" fontId="26" fillId="23" borderId="0" xfId="2" applyNumberFormat="1" applyFont="1" applyFill="1" applyBorder="1" applyAlignment="1">
      <alignment horizontal="center" vertical="center"/>
    </xf>
    <xf numFmtId="164" fontId="26" fillId="3" borderId="0" xfId="1" applyNumberFormat="1" applyFont="1" applyFill="1" applyBorder="1" applyAlignment="1">
      <alignment horizontal="center" vertical="center"/>
    </xf>
    <xf numFmtId="164" fontId="27" fillId="5" borderId="0" xfId="1" applyNumberFormat="1" applyFont="1" applyFill="1" applyBorder="1" applyAlignment="1">
      <alignment horizontal="center" vertical="center"/>
    </xf>
    <xf numFmtId="175" fontId="66" fillId="2" borderId="0" xfId="2" applyNumberFormat="1" applyFont="1" applyFill="1" applyBorder="1" applyAlignment="1">
      <alignment horizontal="center" vertical="center"/>
    </xf>
    <xf numFmtId="175" fontId="66" fillId="2" borderId="4" xfId="2" applyNumberFormat="1" applyFont="1" applyFill="1" applyBorder="1" applyAlignment="1">
      <alignment horizontal="center" vertical="center"/>
    </xf>
    <xf numFmtId="0" fontId="124" fillId="4" borderId="5" xfId="2" applyFont="1" applyFill="1" applyBorder="1" applyAlignment="1">
      <alignment horizontal="center" vertical="center" wrapText="1"/>
    </xf>
    <xf numFmtId="0" fontId="124" fillId="4" borderId="0" xfId="2" applyFont="1" applyFill="1" applyBorder="1" applyAlignment="1">
      <alignment horizontal="center" vertical="center" wrapText="1"/>
    </xf>
    <xf numFmtId="0" fontId="124" fillId="4" borderId="4" xfId="2" applyFont="1" applyFill="1" applyBorder="1" applyAlignment="1">
      <alignment horizontal="center" vertical="center" wrapText="1"/>
    </xf>
    <xf numFmtId="0" fontId="306" fillId="6" borderId="5" xfId="2" applyFont="1" applyFill="1" applyBorder="1" applyAlignment="1">
      <alignment horizontal="center" vertical="center"/>
    </xf>
    <xf numFmtId="0" fontId="306" fillId="6" borderId="0" xfId="2" applyFont="1" applyFill="1" applyBorder="1" applyAlignment="1">
      <alignment horizontal="center" vertical="center"/>
    </xf>
    <xf numFmtId="0" fontId="306" fillId="6" borderId="4" xfId="2" applyFont="1" applyFill="1" applyBorder="1" applyAlignment="1">
      <alignment horizontal="center" vertical="center"/>
    </xf>
    <xf numFmtId="0" fontId="307" fillId="0" borderId="0" xfId="8" applyFont="1" applyAlignment="1">
      <alignment horizontal="center" vertical="center" wrapText="1"/>
    </xf>
    <xf numFmtId="0" fontId="261" fillId="0" borderId="0" xfId="2" applyFont="1" applyAlignment="1">
      <alignment horizontal="center" vertical="center" wrapText="1"/>
    </xf>
    <xf numFmtId="0" fontId="261" fillId="0" borderId="4" xfId="2" applyFont="1" applyBorder="1" applyAlignment="1">
      <alignment horizontal="center" vertical="center" wrapText="1"/>
    </xf>
    <xf numFmtId="169" fontId="26" fillId="23" borderId="0" xfId="2" applyNumberFormat="1" applyFont="1" applyFill="1" applyBorder="1" applyAlignment="1">
      <alignment horizontal="center" vertical="center"/>
    </xf>
    <xf numFmtId="0" fontId="31" fillId="2" borderId="5"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0" fillId="14" borderId="0" xfId="0" applyFill="1" applyAlignment="1">
      <alignment horizontal="center"/>
    </xf>
    <xf numFmtId="0" fontId="359" fillId="10" borderId="122" xfId="2" applyFont="1" applyFill="1" applyBorder="1" applyAlignment="1">
      <alignment horizontal="center" vertical="center"/>
    </xf>
    <xf numFmtId="0" fontId="359" fillId="10" borderId="38" xfId="2" applyFont="1" applyFill="1" applyBorder="1" applyAlignment="1">
      <alignment horizontal="center" vertical="center"/>
    </xf>
    <xf numFmtId="0" fontId="359" fillId="10" borderId="27" xfId="2" applyFont="1" applyFill="1" applyBorder="1" applyAlignment="1">
      <alignment horizontal="center" vertical="center"/>
    </xf>
    <xf numFmtId="0" fontId="359" fillId="10" borderId="121" xfId="2" applyFont="1" applyFill="1" applyBorder="1" applyAlignment="1">
      <alignment horizontal="center" vertical="center"/>
    </xf>
    <xf numFmtId="0" fontId="359" fillId="10" borderId="119" xfId="2" applyFont="1" applyFill="1" applyBorder="1" applyAlignment="1">
      <alignment horizontal="center" vertical="center"/>
    </xf>
    <xf numFmtId="0" fontId="359" fillId="10" borderId="120" xfId="2" applyFont="1" applyFill="1" applyBorder="1" applyAlignment="1">
      <alignment horizontal="center" vertical="center"/>
    </xf>
    <xf numFmtId="0" fontId="332" fillId="14" borderId="0" xfId="0" applyFont="1" applyFill="1" applyAlignment="1">
      <alignment horizontal="center" vertical="center" wrapText="1"/>
    </xf>
    <xf numFmtId="1" fontId="26" fillId="17" borderId="0" xfId="2" applyNumberFormat="1" applyFont="1" applyFill="1" applyBorder="1" applyAlignment="1">
      <alignment horizontal="center" vertical="center"/>
    </xf>
    <xf numFmtId="169" fontId="51" fillId="6" borderId="0" xfId="1" applyNumberFormat="1" applyFont="1" applyFill="1" applyBorder="1" applyAlignment="1">
      <alignment horizontal="center" vertical="center"/>
    </xf>
    <xf numFmtId="169" fontId="9" fillId="17" borderId="0" xfId="2" applyNumberFormat="1" applyFont="1" applyFill="1" applyBorder="1" applyAlignment="1">
      <alignment horizontal="center" vertical="center"/>
    </xf>
    <xf numFmtId="0" fontId="7" fillId="2" borderId="0" xfId="1" applyNumberFormat="1" applyFont="1" applyFill="1" applyBorder="1" applyAlignment="1">
      <alignment horizontal="center" vertical="center" wrapText="1"/>
    </xf>
    <xf numFmtId="169" fontId="344" fillId="6" borderId="0" xfId="1" applyNumberFormat="1" applyFont="1" applyFill="1" applyBorder="1" applyAlignment="1">
      <alignment horizontal="center" vertical="center"/>
    </xf>
    <xf numFmtId="0" fontId="345" fillId="0" borderId="0" xfId="2" applyFont="1" applyBorder="1" applyAlignment="1">
      <alignment horizontal="center" vertical="center" wrapText="1"/>
    </xf>
    <xf numFmtId="167" fontId="56" fillId="3" borderId="26" xfId="2" applyNumberFormat="1" applyFont="1" applyFill="1" applyBorder="1" applyAlignment="1">
      <alignment horizontal="center" vertical="center"/>
    </xf>
    <xf numFmtId="167" fontId="56" fillId="3" borderId="19" xfId="2" applyNumberFormat="1" applyFont="1" applyFill="1" applyBorder="1" applyAlignment="1">
      <alignment horizontal="center" vertical="center"/>
    </xf>
    <xf numFmtId="175" fontId="65" fillId="17" borderId="38" xfId="2" applyNumberFormat="1" applyFont="1" applyFill="1" applyBorder="1" applyAlignment="1">
      <alignment horizontal="center" vertical="center"/>
    </xf>
    <xf numFmtId="175" fontId="65" fillId="17" borderId="0" xfId="2" applyNumberFormat="1" applyFont="1" applyFill="1" applyBorder="1" applyAlignment="1">
      <alignment horizontal="center" vertical="center"/>
    </xf>
    <xf numFmtId="175" fontId="65" fillId="3" borderId="38" xfId="2" applyNumberFormat="1" applyFont="1" applyFill="1" applyBorder="1" applyAlignment="1">
      <alignment horizontal="center" vertical="center"/>
    </xf>
    <xf numFmtId="175" fontId="65" fillId="3" borderId="0" xfId="2" applyNumberFormat="1" applyFont="1" applyFill="1" applyBorder="1" applyAlignment="1">
      <alignment horizontal="center" vertical="center"/>
    </xf>
    <xf numFmtId="173" fontId="65" fillId="17" borderId="38" xfId="2" applyNumberFormat="1" applyFont="1" applyFill="1" applyBorder="1" applyAlignment="1">
      <alignment horizontal="center" vertical="center"/>
    </xf>
    <xf numFmtId="173" fontId="65" fillId="17" borderId="0" xfId="2" applyNumberFormat="1" applyFont="1" applyFill="1" applyBorder="1" applyAlignment="1">
      <alignment horizontal="center" vertical="center"/>
    </xf>
    <xf numFmtId="0" fontId="343" fillId="2" borderId="0" xfId="2" applyFont="1" applyFill="1" applyBorder="1" applyAlignment="1">
      <alignment horizontal="center" vertical="center"/>
    </xf>
    <xf numFmtId="0" fontId="223" fillId="23" borderId="0" xfId="3" applyFont="1" applyFill="1" applyBorder="1" applyAlignment="1">
      <alignment horizontal="center" vertical="center"/>
    </xf>
    <xf numFmtId="173" fontId="65" fillId="3" borderId="86" xfId="2" applyNumberFormat="1" applyFont="1" applyFill="1" applyBorder="1" applyAlignment="1">
      <alignment horizontal="center" vertical="center"/>
    </xf>
    <xf numFmtId="173" fontId="65" fillId="3" borderId="50" xfId="2" applyNumberFormat="1" applyFont="1" applyFill="1" applyBorder="1" applyAlignment="1">
      <alignment horizontal="center" vertical="center"/>
    </xf>
    <xf numFmtId="0" fontId="223" fillId="2" borderId="0" xfId="1" applyFont="1" applyFill="1" applyBorder="1" applyAlignment="1">
      <alignment horizontal="center" vertical="center" wrapText="1"/>
    </xf>
    <xf numFmtId="0" fontId="223" fillId="2" borderId="0" xfId="1" applyFont="1" applyFill="1" applyBorder="1" applyAlignment="1">
      <alignment horizontal="center" vertical="center"/>
    </xf>
    <xf numFmtId="0" fontId="223" fillId="2" borderId="0" xfId="1" applyNumberFormat="1" applyFont="1" applyFill="1" applyBorder="1" applyAlignment="1">
      <alignment horizontal="center" vertical="center" wrapText="1"/>
    </xf>
    <xf numFmtId="1" fontId="344" fillId="6" borderId="0" xfId="2" applyNumberFormat="1" applyFont="1" applyFill="1" applyBorder="1" applyAlignment="1">
      <alignment horizontal="center" vertical="center"/>
    </xf>
    <xf numFmtId="0" fontId="7" fillId="2" borderId="6" xfId="1" applyNumberFormat="1" applyFont="1" applyFill="1" applyBorder="1" applyAlignment="1">
      <alignment horizontal="center" vertical="center" wrapText="1"/>
    </xf>
    <xf numFmtId="0" fontId="7" fillId="2" borderId="47" xfId="1" applyNumberFormat="1" applyFont="1" applyFill="1" applyBorder="1" applyAlignment="1">
      <alignment horizontal="center" vertical="center" wrapText="1"/>
    </xf>
    <xf numFmtId="0" fontId="7" fillId="2" borderId="50" xfId="1" applyNumberFormat="1" applyFont="1" applyFill="1" applyBorder="1" applyAlignment="1">
      <alignment horizontal="center" vertical="center" wrapText="1"/>
    </xf>
    <xf numFmtId="0" fontId="7" fillId="2" borderId="49" xfId="1" applyNumberFormat="1" applyFont="1" applyFill="1" applyBorder="1" applyAlignment="1">
      <alignment horizontal="center" vertical="center" wrapText="1"/>
    </xf>
    <xf numFmtId="0" fontId="7" fillId="2" borderId="19" xfId="1" applyNumberFormat="1" applyFont="1" applyFill="1" applyBorder="1" applyAlignment="1">
      <alignment horizontal="center" vertical="center" wrapText="1"/>
    </xf>
    <xf numFmtId="0" fontId="56" fillId="2" borderId="49" xfId="1" applyNumberFormat="1" applyFont="1" applyFill="1" applyBorder="1" applyAlignment="1">
      <alignment horizontal="center" vertical="center" wrapText="1"/>
    </xf>
    <xf numFmtId="0" fontId="56" fillId="2" borderId="19" xfId="1" applyNumberFormat="1" applyFont="1" applyFill="1" applyBorder="1" applyAlignment="1">
      <alignment horizontal="center" vertical="center" wrapText="1"/>
    </xf>
    <xf numFmtId="0" fontId="165" fillId="2" borderId="0" xfId="1" applyNumberFormat="1" applyFont="1" applyFill="1" applyBorder="1" applyAlignment="1">
      <alignment horizontal="center" vertical="center" wrapText="1"/>
    </xf>
    <xf numFmtId="169" fontId="26" fillId="14" borderId="0" xfId="1" applyNumberFormat="1" applyFont="1" applyFill="1" applyBorder="1" applyAlignment="1">
      <alignment horizontal="center" vertical="center" wrapText="1"/>
    </xf>
    <xf numFmtId="169" fontId="26" fillId="14" borderId="28" xfId="1" applyNumberFormat="1" applyFont="1" applyFill="1" applyBorder="1" applyAlignment="1">
      <alignment horizontal="center" vertical="center" wrapText="1"/>
    </xf>
    <xf numFmtId="0" fontId="169" fillId="0" borderId="14" xfId="2" applyFont="1" applyBorder="1" applyAlignment="1">
      <alignment horizontal="center" vertical="center" wrapText="1"/>
    </xf>
    <xf numFmtId="0" fontId="169" fillId="0" borderId="38" xfId="2" applyFont="1" applyBorder="1" applyAlignment="1">
      <alignment horizontal="center" vertical="center" wrapText="1"/>
    </xf>
    <xf numFmtId="0" fontId="169" fillId="0" borderId="27" xfId="2" applyFont="1" applyBorder="1" applyAlignment="1">
      <alignment horizontal="center" vertical="center" wrapText="1"/>
    </xf>
    <xf numFmtId="0" fontId="169" fillId="0" borderId="17" xfId="2" applyFont="1" applyBorder="1" applyAlignment="1">
      <alignment horizontal="center" vertical="center" wrapText="1"/>
    </xf>
    <xf numFmtId="0" fontId="169" fillId="0" borderId="0" xfId="2" applyFont="1" applyBorder="1" applyAlignment="1">
      <alignment horizontal="center" vertical="center" wrapText="1"/>
    </xf>
    <xf numFmtId="0" fontId="169" fillId="0" borderId="28" xfId="2" applyFont="1" applyBorder="1" applyAlignment="1">
      <alignment horizontal="center" vertical="center" wrapText="1"/>
    </xf>
    <xf numFmtId="0" fontId="169" fillId="0" borderId="30" xfId="2" applyFont="1" applyBorder="1" applyAlignment="1">
      <alignment horizontal="center" vertical="center" wrapText="1"/>
    </xf>
    <xf numFmtId="0" fontId="169" fillId="0" borderId="25" xfId="2" applyFont="1" applyBorder="1" applyAlignment="1">
      <alignment horizontal="center" vertical="center" wrapText="1"/>
    </xf>
    <xf numFmtId="0" fontId="169" fillId="0" borderId="42" xfId="2" applyFont="1" applyBorder="1" applyAlignment="1">
      <alignment horizontal="center" vertical="center" wrapText="1"/>
    </xf>
    <xf numFmtId="0" fontId="21" fillId="5" borderId="0" xfId="2" applyFont="1" applyFill="1" applyAlignment="1">
      <alignment horizontal="center" vertical="center" textRotation="90"/>
    </xf>
    <xf numFmtId="0" fontId="186" fillId="19" borderId="14" xfId="2" applyFont="1" applyFill="1" applyBorder="1" applyAlignment="1">
      <alignment horizontal="center" vertical="center" wrapText="1"/>
    </xf>
    <xf numFmtId="0" fontId="186" fillId="19" borderId="38" xfId="2" applyFont="1" applyFill="1" applyBorder="1" applyAlignment="1">
      <alignment horizontal="center" vertical="center" wrapText="1"/>
    </xf>
    <xf numFmtId="0" fontId="186" fillId="19" borderId="27" xfId="2" applyFont="1" applyFill="1" applyBorder="1" applyAlignment="1">
      <alignment horizontal="center" vertical="center" wrapText="1"/>
    </xf>
    <xf numFmtId="0" fontId="186" fillId="19" borderId="30" xfId="2" applyFont="1" applyFill="1" applyBorder="1" applyAlignment="1">
      <alignment horizontal="center" vertical="center" wrapText="1"/>
    </xf>
    <xf numFmtId="0" fontId="186" fillId="19" borderId="25" xfId="2" applyFont="1" applyFill="1" applyBorder="1" applyAlignment="1">
      <alignment horizontal="center" vertical="center" wrapText="1"/>
    </xf>
    <xf numFmtId="0" fontId="186" fillId="19" borderId="42" xfId="2" applyFont="1" applyFill="1" applyBorder="1" applyAlignment="1">
      <alignment horizontal="center" vertical="center" wrapText="1"/>
    </xf>
    <xf numFmtId="0" fontId="265" fillId="2" borderId="22" xfId="3" applyFont="1" applyFill="1" applyBorder="1" applyAlignment="1">
      <alignment horizontal="center" vertical="center"/>
    </xf>
    <xf numFmtId="0" fontId="265" fillId="2" borderId="0" xfId="3" applyFont="1" applyFill="1" applyBorder="1" applyAlignment="1">
      <alignment horizontal="center" vertical="center"/>
    </xf>
    <xf numFmtId="0" fontId="265" fillId="2" borderId="28" xfId="3" applyFont="1" applyFill="1" applyBorder="1" applyAlignment="1">
      <alignment horizontal="center" vertical="center"/>
    </xf>
    <xf numFmtId="0" fontId="34" fillId="2" borderId="0" xfId="1" applyNumberFormat="1" applyFont="1" applyFill="1" applyBorder="1" applyAlignment="1">
      <alignment horizontal="center" vertical="center" wrapText="1"/>
    </xf>
    <xf numFmtId="1" fontId="51" fillId="8" borderId="25" xfId="2" applyNumberFormat="1" applyFont="1" applyFill="1" applyBorder="1" applyAlignment="1">
      <alignment horizontal="center" vertical="center"/>
    </xf>
    <xf numFmtId="0" fontId="15" fillId="2" borderId="59" xfId="1" applyNumberFormat="1" applyFont="1" applyFill="1" applyBorder="1" applyAlignment="1">
      <alignment horizontal="center" vertical="center" wrapText="1"/>
    </xf>
    <xf numFmtId="0" fontId="15" fillId="2" borderId="26" xfId="1" applyNumberFormat="1" applyFont="1" applyFill="1" applyBorder="1" applyAlignment="1">
      <alignment horizontal="center" vertical="center" wrapText="1"/>
    </xf>
    <xf numFmtId="0" fontId="179" fillId="0" borderId="17" xfId="2" applyFont="1" applyBorder="1" applyAlignment="1">
      <alignment horizontal="center" vertical="center" wrapText="1"/>
    </xf>
    <xf numFmtId="0" fontId="179" fillId="0" borderId="0" xfId="2" applyFont="1" applyBorder="1" applyAlignment="1">
      <alignment horizontal="center" vertical="center" wrapText="1"/>
    </xf>
    <xf numFmtId="0" fontId="185" fillId="2" borderId="0" xfId="8" applyFont="1" applyFill="1" applyBorder="1" applyAlignment="1">
      <alignment horizontal="center" vertical="center" wrapText="1"/>
    </xf>
    <xf numFmtId="0" fontId="185" fillId="2" borderId="119" xfId="8" applyFont="1" applyFill="1" applyBorder="1" applyAlignment="1">
      <alignment horizontal="center" vertical="center" wrapText="1"/>
    </xf>
    <xf numFmtId="0" fontId="3" fillId="5" borderId="28" xfId="2" applyFill="1" applyBorder="1" applyAlignment="1">
      <alignment horizontal="center" textRotation="90"/>
    </xf>
    <xf numFmtId="0" fontId="169" fillId="0" borderId="119" xfId="2" applyFont="1" applyBorder="1" applyAlignment="1">
      <alignment horizontal="center" vertical="center" wrapText="1"/>
    </xf>
    <xf numFmtId="0" fontId="191" fillId="19" borderId="14" xfId="2" applyFont="1" applyFill="1" applyBorder="1" applyAlignment="1">
      <alignment horizontal="center" vertical="center" wrapText="1"/>
    </xf>
    <xf numFmtId="0" fontId="191" fillId="19" borderId="38" xfId="2" applyFont="1" applyFill="1" applyBorder="1" applyAlignment="1">
      <alignment horizontal="center" vertical="center" wrapText="1"/>
    </xf>
    <xf numFmtId="0" fontId="191" fillId="19" borderId="27" xfId="2" applyFont="1" applyFill="1" applyBorder="1" applyAlignment="1">
      <alignment horizontal="center" vertical="center" wrapText="1"/>
    </xf>
    <xf numFmtId="0" fontId="191" fillId="19" borderId="30" xfId="2" applyFont="1" applyFill="1" applyBorder="1" applyAlignment="1">
      <alignment horizontal="center" vertical="center" wrapText="1"/>
    </xf>
    <xf numFmtId="0" fontId="191" fillId="19" borderId="119" xfId="2" applyFont="1" applyFill="1" applyBorder="1" applyAlignment="1">
      <alignment horizontal="center" vertical="center" wrapText="1"/>
    </xf>
    <xf numFmtId="0" fontId="191" fillId="19" borderId="25" xfId="2" applyFont="1" applyFill="1" applyBorder="1" applyAlignment="1">
      <alignment horizontal="center" vertical="center" wrapText="1"/>
    </xf>
    <xf numFmtId="0" fontId="191" fillId="19" borderId="42" xfId="2" applyFont="1" applyFill="1" applyBorder="1" applyAlignment="1">
      <alignment horizontal="center" vertical="center" wrapText="1"/>
    </xf>
    <xf numFmtId="0" fontId="170" fillId="2" borderId="17" xfId="1" applyFont="1" applyFill="1" applyBorder="1" applyAlignment="1">
      <alignment horizontal="center" vertical="center" wrapText="1"/>
    </xf>
    <xf numFmtId="0" fontId="124" fillId="14" borderId="0" xfId="3" applyFont="1" applyFill="1" applyBorder="1" applyAlignment="1">
      <alignment horizontal="center" vertical="center"/>
    </xf>
    <xf numFmtId="0" fontId="27" fillId="14" borderId="0" xfId="3" applyFont="1" applyFill="1" applyBorder="1" applyAlignment="1">
      <alignment horizontal="center" vertical="center"/>
    </xf>
    <xf numFmtId="0" fontId="137" fillId="14" borderId="0" xfId="2" applyFont="1" applyFill="1" applyBorder="1" applyAlignment="1">
      <alignment horizontal="center" vertical="center"/>
    </xf>
    <xf numFmtId="169" fontId="137" fillId="14" borderId="0" xfId="2" applyNumberFormat="1" applyFont="1" applyFill="1" applyBorder="1" applyAlignment="1">
      <alignment horizontal="center" vertical="center"/>
    </xf>
    <xf numFmtId="1" fontId="137" fillId="14" borderId="0" xfId="2" applyNumberFormat="1" applyFont="1" applyFill="1" applyBorder="1" applyAlignment="1">
      <alignment horizontal="center" vertical="center"/>
    </xf>
    <xf numFmtId="0" fontId="87" fillId="14" borderId="0" xfId="3" applyFont="1" applyFill="1" applyBorder="1" applyAlignment="1">
      <alignment horizontal="center" vertical="center"/>
    </xf>
    <xf numFmtId="0" fontId="175" fillId="2" borderId="122" xfId="2" applyFont="1" applyFill="1" applyBorder="1" applyAlignment="1">
      <alignment horizontal="center" vertical="center" wrapText="1"/>
    </xf>
    <xf numFmtId="0" fontId="175" fillId="2" borderId="38" xfId="2" applyFont="1" applyFill="1" applyBorder="1" applyAlignment="1">
      <alignment horizontal="center" vertical="center" wrapText="1"/>
    </xf>
    <xf numFmtId="0" fontId="175" fillId="2" borderId="17" xfId="2" applyFont="1" applyFill="1" applyBorder="1" applyAlignment="1">
      <alignment horizontal="center" vertical="center" wrapText="1"/>
    </xf>
    <xf numFmtId="0" fontId="175" fillId="2" borderId="0" xfId="2" applyFont="1" applyFill="1" applyBorder="1" applyAlignment="1">
      <alignment horizontal="center" vertical="center" wrapText="1"/>
    </xf>
    <xf numFmtId="0" fontId="177" fillId="2" borderId="17" xfId="2" applyFont="1" applyFill="1" applyBorder="1" applyAlignment="1">
      <alignment horizontal="center" vertical="center"/>
    </xf>
    <xf numFmtId="0" fontId="177" fillId="2" borderId="0" xfId="2" applyFont="1" applyFill="1" applyBorder="1" applyAlignment="1">
      <alignment horizontal="center" vertical="center"/>
    </xf>
    <xf numFmtId="0" fontId="178" fillId="0" borderId="17" xfId="2" applyFont="1" applyBorder="1" applyAlignment="1">
      <alignment horizontal="center" vertical="center"/>
    </xf>
    <xf numFmtId="0" fontId="178" fillId="0" borderId="0" xfId="2" applyFont="1" applyBorder="1" applyAlignment="1">
      <alignment horizontal="center" vertical="center"/>
    </xf>
    <xf numFmtId="0" fontId="45" fillId="2" borderId="0" xfId="1" applyFont="1" applyFill="1" applyBorder="1" applyAlignment="1">
      <alignment horizontal="center" vertical="center"/>
    </xf>
    <xf numFmtId="0" fontId="148" fillId="2" borderId="122" xfId="1" applyFont="1" applyFill="1" applyBorder="1" applyAlignment="1">
      <alignment horizontal="center" vertical="center" wrapText="1"/>
    </xf>
    <xf numFmtId="0" fontId="148" fillId="2" borderId="86" xfId="1" applyFont="1" applyFill="1" applyBorder="1" applyAlignment="1">
      <alignment horizontal="center" vertical="center" wrapText="1"/>
    </xf>
    <xf numFmtId="0" fontId="95" fillId="2" borderId="26" xfId="1" applyFont="1" applyFill="1" applyBorder="1" applyAlignment="1">
      <alignment horizontal="center" vertical="center"/>
    </xf>
    <xf numFmtId="0" fontId="95" fillId="2" borderId="86" xfId="1" applyFont="1" applyFill="1" applyBorder="1" applyAlignment="1">
      <alignment horizontal="center" vertical="center"/>
    </xf>
    <xf numFmtId="0" fontId="113" fillId="2" borderId="26" xfId="1" applyFont="1" applyFill="1" applyBorder="1" applyAlignment="1">
      <alignment horizontal="center" vertical="center"/>
    </xf>
    <xf numFmtId="0" fontId="113" fillId="2" borderId="86" xfId="1" applyFont="1" applyFill="1" applyBorder="1" applyAlignment="1">
      <alignment horizontal="center" vertical="center"/>
    </xf>
    <xf numFmtId="169" fontId="172" fillId="8" borderId="51" xfId="1" applyNumberFormat="1" applyFont="1" applyFill="1" applyBorder="1" applyAlignment="1">
      <alignment horizontal="center" vertical="center"/>
    </xf>
    <xf numFmtId="169" fontId="236" fillId="2" borderId="51" xfId="1" applyNumberFormat="1" applyFont="1" applyFill="1" applyBorder="1" applyAlignment="1">
      <alignment horizontal="center" vertical="center"/>
    </xf>
    <xf numFmtId="0" fontId="87" fillId="6" borderId="17" xfId="2" applyFont="1" applyFill="1" applyBorder="1" applyAlignment="1">
      <alignment horizontal="center" vertical="center"/>
    </xf>
    <xf numFmtId="0" fontId="87" fillId="6" borderId="50" xfId="2" applyFont="1" applyFill="1" applyBorder="1" applyAlignment="1">
      <alignment horizontal="center" vertical="center"/>
    </xf>
    <xf numFmtId="167" fontId="56" fillId="17" borderId="0" xfId="2" applyNumberFormat="1" applyFont="1" applyFill="1" applyBorder="1" applyAlignment="1">
      <alignment horizontal="center" vertical="center"/>
    </xf>
    <xf numFmtId="167" fontId="56" fillId="17" borderId="28" xfId="2" applyNumberFormat="1" applyFont="1" applyFill="1" applyBorder="1" applyAlignment="1">
      <alignment horizontal="center" vertical="center"/>
    </xf>
    <xf numFmtId="167" fontId="56" fillId="17" borderId="119" xfId="2" applyNumberFormat="1" applyFont="1" applyFill="1" applyBorder="1" applyAlignment="1">
      <alignment horizontal="center" vertical="center"/>
    </xf>
    <xf numFmtId="167" fontId="56" fillId="17" borderId="120" xfId="2" applyNumberFormat="1" applyFont="1" applyFill="1" applyBorder="1" applyAlignment="1">
      <alignment horizontal="center" vertical="center"/>
    </xf>
    <xf numFmtId="0" fontId="358" fillId="2" borderId="38" xfId="3" applyFont="1" applyFill="1" applyBorder="1" applyAlignment="1">
      <alignment horizontal="center" vertical="center"/>
    </xf>
    <xf numFmtId="0" fontId="358" fillId="2" borderId="27" xfId="3" applyFont="1" applyFill="1" applyBorder="1" applyAlignment="1">
      <alignment horizontal="center" vertical="center"/>
    </xf>
    <xf numFmtId="0" fontId="358" fillId="2" borderId="0" xfId="3" applyFont="1" applyFill="1" applyBorder="1" applyAlignment="1">
      <alignment horizontal="center" vertical="center"/>
    </xf>
    <xf numFmtId="0" fontId="358" fillId="2" borderId="28" xfId="3" applyFont="1" applyFill="1" applyBorder="1" applyAlignment="1">
      <alignment horizontal="center" vertical="center"/>
    </xf>
    <xf numFmtId="0" fontId="187" fillId="6" borderId="121" xfId="2" applyFont="1" applyFill="1" applyBorder="1" applyAlignment="1">
      <alignment horizontal="center" vertical="center"/>
    </xf>
    <xf numFmtId="0" fontId="187" fillId="6" borderId="119" xfId="2" applyFont="1" applyFill="1" applyBorder="1" applyAlignment="1">
      <alignment horizontal="center" vertical="center"/>
    </xf>
    <xf numFmtId="0" fontId="51" fillId="8" borderId="17" xfId="2" applyFont="1" applyFill="1" applyBorder="1" applyAlignment="1">
      <alignment horizontal="center" vertical="center"/>
    </xf>
    <xf numFmtId="0" fontId="51" fillId="8" borderId="0" xfId="2" applyFont="1" applyFill="1" applyBorder="1" applyAlignment="1">
      <alignment horizontal="center" vertical="center"/>
    </xf>
    <xf numFmtId="0" fontId="51" fillId="8" borderId="121" xfId="2" applyFont="1" applyFill="1" applyBorder="1" applyAlignment="1">
      <alignment horizontal="center" vertical="center"/>
    </xf>
    <xf numFmtId="0" fontId="51" fillId="8" borderId="119" xfId="2" applyFont="1" applyFill="1" applyBorder="1" applyAlignment="1">
      <alignment horizontal="center" vertical="center"/>
    </xf>
    <xf numFmtId="169" fontId="51" fillId="8" borderId="0" xfId="2" applyNumberFormat="1" applyFont="1" applyFill="1" applyBorder="1" applyAlignment="1">
      <alignment horizontal="center" vertical="center"/>
    </xf>
    <xf numFmtId="169" fontId="51" fillId="8" borderId="119" xfId="2" applyNumberFormat="1" applyFont="1" applyFill="1" applyBorder="1" applyAlignment="1">
      <alignment horizontal="center" vertical="center"/>
    </xf>
    <xf numFmtId="1" fontId="51" fillId="8" borderId="0" xfId="2" applyNumberFormat="1" applyFont="1" applyFill="1" applyBorder="1" applyAlignment="1">
      <alignment horizontal="center" vertical="center"/>
    </xf>
    <xf numFmtId="1" fontId="51" fillId="8" borderId="119" xfId="2" applyNumberFormat="1" applyFont="1" applyFill="1" applyBorder="1" applyAlignment="1">
      <alignment horizontal="center" vertical="center"/>
    </xf>
    <xf numFmtId="166" fontId="65" fillId="3" borderId="0" xfId="2" applyNumberFormat="1" applyFont="1" applyFill="1" applyBorder="1" applyAlignment="1">
      <alignment horizontal="center" vertical="center"/>
    </xf>
    <xf numFmtId="166" fontId="65" fillId="3" borderId="119" xfId="2" applyNumberFormat="1" applyFont="1" applyFill="1" applyBorder="1" applyAlignment="1">
      <alignment horizontal="center" vertical="center"/>
    </xf>
    <xf numFmtId="0" fontId="44" fillId="6" borderId="17" xfId="2" applyFont="1" applyFill="1" applyBorder="1" applyAlignment="1">
      <alignment horizontal="center" vertical="center"/>
    </xf>
    <xf numFmtId="0" fontId="44" fillId="6" borderId="50" xfId="2" applyFont="1" applyFill="1" applyBorder="1" applyAlignment="1">
      <alignment horizontal="center" vertical="center"/>
    </xf>
    <xf numFmtId="169" fontId="51" fillId="8" borderId="51" xfId="1" applyNumberFormat="1" applyFont="1" applyFill="1" applyBorder="1" applyAlignment="1">
      <alignment horizontal="center" vertical="center"/>
    </xf>
    <xf numFmtId="169" fontId="52" fillId="2" borderId="51" xfId="1" applyNumberFormat="1" applyFont="1" applyFill="1" applyBorder="1" applyAlignment="1">
      <alignment horizontal="center" vertical="center"/>
    </xf>
    <xf numFmtId="1" fontId="30" fillId="5" borderId="0" xfId="2" applyNumberFormat="1" applyFont="1" applyFill="1" applyBorder="1" applyAlignment="1">
      <alignment horizontal="center" vertical="center"/>
    </xf>
    <xf numFmtId="0" fontId="161" fillId="25" borderId="0" xfId="0" applyFont="1" applyFill="1" applyAlignment="1">
      <alignment horizontal="center" vertical="center"/>
    </xf>
    <xf numFmtId="0" fontId="189" fillId="5" borderId="0" xfId="3" applyFont="1" applyFill="1" applyBorder="1" applyAlignment="1">
      <alignment horizontal="center" vertical="center"/>
    </xf>
    <xf numFmtId="0" fontId="190" fillId="6" borderId="0" xfId="3" applyFont="1" applyFill="1" applyBorder="1" applyAlignment="1">
      <alignment horizontal="center" vertical="center"/>
    </xf>
    <xf numFmtId="0" fontId="44" fillId="25" borderId="0" xfId="3" applyFont="1" applyFill="1" applyBorder="1" applyAlignment="1">
      <alignment horizontal="center" vertical="center"/>
    </xf>
    <xf numFmtId="0" fontId="30" fillId="2" borderId="0" xfId="1" applyFont="1" applyFill="1" applyBorder="1" applyAlignment="1">
      <alignment horizontal="center" vertical="center" wrapText="1"/>
    </xf>
    <xf numFmtId="2" fontId="54" fillId="7" borderId="0" xfId="3" applyNumberFormat="1" applyFont="1" applyFill="1" applyBorder="1" applyAlignment="1" applyProtection="1">
      <alignment horizontal="center" vertical="center" wrapText="1"/>
      <protection locked="0"/>
    </xf>
    <xf numFmtId="164" fontId="27" fillId="5" borderId="0" xfId="2" applyNumberFormat="1" applyFont="1" applyFill="1" applyBorder="1" applyAlignment="1">
      <alignment horizontal="center" vertical="center"/>
    </xf>
    <xf numFmtId="0" fontId="9" fillId="5" borderId="0" xfId="1" applyNumberFormat="1" applyFont="1" applyFill="1" applyBorder="1" applyAlignment="1">
      <alignment horizontal="center" vertical="center" wrapText="1"/>
    </xf>
    <xf numFmtId="165" fontId="26" fillId="26" borderId="0" xfId="2" applyNumberFormat="1" applyFont="1" applyFill="1" applyBorder="1" applyAlignment="1">
      <alignment horizontal="center" vertical="center"/>
    </xf>
    <xf numFmtId="1" fontId="167" fillId="5" borderId="0" xfId="2" applyNumberFormat="1" applyFont="1" applyFill="1" applyBorder="1" applyAlignment="1">
      <alignment horizontal="center" vertical="center"/>
    </xf>
    <xf numFmtId="0" fontId="27" fillId="25" borderId="0" xfId="3" applyFont="1" applyFill="1" applyBorder="1" applyAlignment="1">
      <alignment horizontal="left" vertical="center" wrapText="1"/>
    </xf>
    <xf numFmtId="0" fontId="124" fillId="27" borderId="0" xfId="0" applyFont="1" applyFill="1" applyAlignment="1">
      <alignment horizontal="center"/>
    </xf>
    <xf numFmtId="0" fontId="292" fillId="2" borderId="1" xfId="2" applyFont="1" applyFill="1" applyBorder="1" applyAlignment="1">
      <alignment horizontal="center" vertical="center" wrapText="1"/>
    </xf>
    <xf numFmtId="0" fontId="292" fillId="2" borderId="2" xfId="2" applyFont="1" applyFill="1" applyBorder="1" applyAlignment="1">
      <alignment horizontal="center" vertical="center" wrapText="1"/>
    </xf>
    <xf numFmtId="0" fontId="292" fillId="2" borderId="3" xfId="2" applyFont="1" applyFill="1" applyBorder="1" applyAlignment="1">
      <alignment horizontal="center" vertical="center" wrapText="1"/>
    </xf>
    <xf numFmtId="0" fontId="292" fillId="2" borderId="22" xfId="2" applyFont="1" applyFill="1" applyBorder="1" applyAlignment="1">
      <alignment horizontal="center" vertical="center" wrapText="1"/>
    </xf>
    <xf numFmtId="0" fontId="292" fillId="2" borderId="0" xfId="2" applyFont="1" applyFill="1" applyBorder="1" applyAlignment="1">
      <alignment horizontal="center" vertical="center" wrapText="1"/>
    </xf>
    <xf numFmtId="0" fontId="292" fillId="2" borderId="4" xfId="2" applyFont="1" applyFill="1" applyBorder="1" applyAlignment="1">
      <alignment horizontal="center" vertical="center" wrapText="1"/>
    </xf>
    <xf numFmtId="0" fontId="292" fillId="2" borderId="45" xfId="2" applyFont="1" applyFill="1" applyBorder="1" applyAlignment="1">
      <alignment horizontal="center" vertical="center" wrapText="1"/>
    </xf>
    <xf numFmtId="0" fontId="292" fillId="2" borderId="20" xfId="2" applyFont="1" applyFill="1" applyBorder="1" applyAlignment="1">
      <alignment horizontal="center" vertical="center" wrapText="1"/>
    </xf>
    <xf numFmtId="0" fontId="292" fillId="2" borderId="46" xfId="2" applyFont="1" applyFill="1" applyBorder="1" applyAlignment="1">
      <alignment horizontal="center" vertical="center" wrapText="1"/>
    </xf>
    <xf numFmtId="0" fontId="223" fillId="2" borderId="22" xfId="1" applyFont="1" applyFill="1" applyBorder="1" applyAlignment="1">
      <alignment horizontal="center" vertical="center" wrapText="1"/>
    </xf>
    <xf numFmtId="0" fontId="38" fillId="2" borderId="0" xfId="1" applyFont="1" applyFill="1" applyBorder="1" applyAlignment="1">
      <alignment horizontal="center" vertical="center" wrapText="1"/>
    </xf>
    <xf numFmtId="164" fontId="9" fillId="34" borderId="0" xfId="2" applyNumberFormat="1" applyFont="1" applyFill="1" applyBorder="1" applyAlignment="1">
      <alignment horizontal="center" vertical="center" wrapText="1"/>
    </xf>
    <xf numFmtId="164" fontId="222" fillId="34" borderId="0" xfId="1" applyNumberFormat="1" applyFont="1" applyFill="1" applyBorder="1" applyAlignment="1">
      <alignment horizontal="center" vertical="center" wrapText="1"/>
    </xf>
    <xf numFmtId="164" fontId="222" fillId="34" borderId="4" xfId="1" applyNumberFormat="1" applyFont="1" applyFill="1" applyBorder="1" applyAlignment="1">
      <alignment horizontal="center" vertical="center" wrapText="1"/>
    </xf>
    <xf numFmtId="165" fontId="66" fillId="34" borderId="0" xfId="1" applyNumberFormat="1" applyFont="1" applyFill="1" applyBorder="1" applyAlignment="1" applyProtection="1">
      <alignment horizontal="center" vertical="center"/>
    </xf>
    <xf numFmtId="173" fontId="9" fillId="3" borderId="0" xfId="2" applyNumberFormat="1" applyFont="1" applyFill="1" applyBorder="1" applyAlignment="1">
      <alignment horizontal="center" vertical="center"/>
    </xf>
    <xf numFmtId="173" fontId="9" fillId="3" borderId="119" xfId="2" applyNumberFormat="1" applyFont="1" applyFill="1" applyBorder="1" applyAlignment="1">
      <alignment horizontal="center" vertical="center"/>
    </xf>
    <xf numFmtId="167" fontId="70" fillId="3" borderId="0" xfId="2" applyNumberFormat="1" applyFont="1" applyFill="1" applyBorder="1" applyAlignment="1">
      <alignment horizontal="center" vertical="center"/>
    </xf>
    <xf numFmtId="167" fontId="70" fillId="3" borderId="4" xfId="2" applyNumberFormat="1" applyFont="1" applyFill="1" applyBorder="1" applyAlignment="1">
      <alignment horizontal="center" vertical="center"/>
    </xf>
    <xf numFmtId="167" fontId="70" fillId="3" borderId="119" xfId="2" applyNumberFormat="1" applyFont="1" applyFill="1" applyBorder="1" applyAlignment="1">
      <alignment horizontal="center" vertical="center"/>
    </xf>
    <xf numFmtId="167" fontId="70" fillId="3" borderId="32" xfId="2" applyNumberFormat="1" applyFont="1" applyFill="1" applyBorder="1" applyAlignment="1">
      <alignment horizontal="center" vertical="center"/>
    </xf>
    <xf numFmtId="164" fontId="9" fillId="34" borderId="22" xfId="2" applyNumberFormat="1" applyFont="1" applyFill="1" applyBorder="1" applyAlignment="1">
      <alignment horizontal="center" vertical="center"/>
    </xf>
    <xf numFmtId="164" fontId="9" fillId="34" borderId="0" xfId="2" applyNumberFormat="1" applyFont="1" applyFill="1" applyBorder="1" applyAlignment="1">
      <alignment horizontal="center" vertical="center"/>
    </xf>
    <xf numFmtId="167" fontId="58" fillId="34" borderId="0" xfId="2" applyNumberFormat="1" applyFont="1" applyFill="1" applyBorder="1" applyAlignment="1">
      <alignment horizontal="center" vertical="center"/>
    </xf>
    <xf numFmtId="167" fontId="58" fillId="34" borderId="4" xfId="2" applyNumberFormat="1" applyFont="1" applyFill="1" applyBorder="1" applyAlignment="1">
      <alignment horizontal="center" vertical="center"/>
    </xf>
    <xf numFmtId="2" fontId="8" fillId="35" borderId="22" xfId="3" applyNumberFormat="1" applyFont="1" applyFill="1" applyBorder="1" applyAlignment="1" applyProtection="1">
      <alignment horizontal="center" vertical="center" wrapText="1"/>
      <protection locked="0"/>
    </xf>
    <xf numFmtId="2" fontId="8" fillId="35" borderId="0" xfId="3" applyNumberFormat="1" applyFont="1" applyFill="1" applyBorder="1" applyAlignment="1" applyProtection="1">
      <alignment horizontal="center" vertical="center" wrapText="1"/>
      <protection locked="0"/>
    </xf>
    <xf numFmtId="2" fontId="117" fillId="35" borderId="0" xfId="3" applyNumberFormat="1" applyFont="1" applyFill="1" applyBorder="1" applyAlignment="1" applyProtection="1">
      <alignment horizontal="center" vertical="center" wrapText="1"/>
      <protection locked="0"/>
    </xf>
    <xf numFmtId="2" fontId="65" fillId="35" borderId="0" xfId="3" applyNumberFormat="1" applyFont="1" applyFill="1" applyBorder="1" applyAlignment="1" applyProtection="1">
      <alignment horizontal="center" vertical="center" wrapText="1"/>
      <protection locked="0"/>
    </xf>
    <xf numFmtId="2" fontId="117" fillId="35" borderId="4" xfId="3" applyNumberFormat="1" applyFont="1" applyFill="1" applyBorder="1" applyAlignment="1" applyProtection="1">
      <alignment horizontal="center" vertical="center" wrapText="1"/>
      <protection locked="0"/>
    </xf>
    <xf numFmtId="0" fontId="58" fillId="34" borderId="22" xfId="2" applyFont="1" applyFill="1" applyBorder="1" applyAlignment="1">
      <alignment horizontal="center"/>
    </xf>
    <xf numFmtId="0" fontId="58" fillId="34" borderId="0" xfId="2" applyFont="1" applyFill="1" applyBorder="1" applyAlignment="1">
      <alignment horizontal="center"/>
    </xf>
    <xf numFmtId="0" fontId="3" fillId="34" borderId="0" xfId="2" applyFill="1" applyBorder="1" applyAlignment="1">
      <alignment horizontal="center"/>
    </xf>
    <xf numFmtId="1" fontId="8" fillId="34" borderId="0" xfId="2" applyNumberFormat="1" applyFont="1" applyFill="1" applyBorder="1" applyAlignment="1">
      <alignment horizontal="right" vertical="center"/>
    </xf>
    <xf numFmtId="164" fontId="8" fillId="34" borderId="0" xfId="2" applyNumberFormat="1" applyFont="1" applyFill="1" applyBorder="1" applyAlignment="1">
      <alignment horizontal="center" vertical="center"/>
    </xf>
    <xf numFmtId="164" fontId="196" fillId="34" borderId="0" xfId="2" applyNumberFormat="1" applyFont="1" applyFill="1" applyBorder="1" applyAlignment="1">
      <alignment horizontal="center" vertical="center"/>
    </xf>
    <xf numFmtId="164" fontId="58" fillId="34" borderId="0" xfId="2" applyNumberFormat="1" applyFont="1" applyFill="1" applyBorder="1" applyAlignment="1">
      <alignment horizontal="center" vertical="center"/>
    </xf>
    <xf numFmtId="0" fontId="135" fillId="4" borderId="1" xfId="1" applyNumberFormat="1" applyFont="1" applyFill="1" applyBorder="1" applyAlignment="1">
      <alignment horizontal="center" vertical="center"/>
    </xf>
    <xf numFmtId="0" fontId="135" fillId="4" borderId="2" xfId="1" applyNumberFormat="1" applyFont="1" applyFill="1" applyBorder="1" applyAlignment="1">
      <alignment horizontal="center" vertical="center"/>
    </xf>
    <xf numFmtId="0" fontId="135" fillId="4" borderId="3" xfId="1" applyNumberFormat="1" applyFont="1" applyFill="1" applyBorder="1" applyAlignment="1">
      <alignment horizontal="center" vertical="center"/>
    </xf>
    <xf numFmtId="0" fontId="0" fillId="16" borderId="128" xfId="0" applyFill="1" applyBorder="1" applyAlignment="1">
      <alignment horizontal="center"/>
    </xf>
    <xf numFmtId="0" fontId="0" fillId="16" borderId="129" xfId="0" applyFill="1" applyBorder="1" applyAlignment="1">
      <alignment horizontal="center"/>
    </xf>
    <xf numFmtId="0" fontId="0" fillId="16" borderId="127" xfId="0" applyFill="1" applyBorder="1" applyAlignment="1">
      <alignment horizontal="center"/>
    </xf>
    <xf numFmtId="164" fontId="30" fillId="34" borderId="22" xfId="1" applyNumberFormat="1" applyFont="1" applyFill="1" applyBorder="1" applyAlignment="1">
      <alignment horizontal="center" vertical="center"/>
    </xf>
    <xf numFmtId="164" fontId="30" fillId="34" borderId="0" xfId="1" applyNumberFormat="1" applyFont="1" applyFill="1" applyBorder="1" applyAlignment="1">
      <alignment horizontal="center" vertical="center"/>
    </xf>
    <xf numFmtId="165" fontId="26" fillId="34" borderId="0" xfId="2" applyNumberFormat="1" applyFont="1" applyFill="1" applyBorder="1" applyAlignment="1">
      <alignment horizontal="center" vertical="center"/>
    </xf>
    <xf numFmtId="167" fontId="67" fillId="34" borderId="0" xfId="2" applyNumberFormat="1" applyFont="1" applyFill="1" applyBorder="1" applyAlignment="1">
      <alignment horizontal="center" vertical="center"/>
    </xf>
    <xf numFmtId="173" fontId="65" fillId="34" borderId="0" xfId="2" applyNumberFormat="1" applyFont="1" applyFill="1" applyBorder="1" applyAlignment="1">
      <alignment horizontal="center" vertical="center"/>
    </xf>
    <xf numFmtId="0" fontId="135" fillId="4" borderId="1" xfId="3" applyFont="1" applyFill="1" applyBorder="1" applyAlignment="1" applyProtection="1">
      <alignment horizontal="center" vertical="center"/>
      <protection hidden="1"/>
    </xf>
    <xf numFmtId="0" fontId="135" fillId="4" borderId="2" xfId="3" applyFont="1" applyFill="1" applyBorder="1" applyAlignment="1" applyProtection="1">
      <alignment horizontal="center" vertical="center"/>
      <protection hidden="1"/>
    </xf>
    <xf numFmtId="0" fontId="135" fillId="4" borderId="3" xfId="3" applyFont="1" applyFill="1" applyBorder="1" applyAlignment="1" applyProtection="1">
      <alignment horizontal="center" vertical="center"/>
      <protection hidden="1"/>
    </xf>
    <xf numFmtId="0" fontId="65" fillId="5" borderId="4" xfId="2" applyFont="1" applyFill="1" applyBorder="1" applyAlignment="1">
      <alignment horizontal="center" vertical="center" textRotation="90"/>
    </xf>
    <xf numFmtId="0" fontId="13" fillId="2" borderId="22" xfId="3" applyFont="1" applyFill="1" applyBorder="1" applyAlignment="1">
      <alignment horizontal="center" vertical="center"/>
    </xf>
    <xf numFmtId="0" fontId="115" fillId="6" borderId="0" xfId="2" applyFont="1" applyFill="1" applyBorder="1" applyAlignment="1">
      <alignment horizontal="center" vertical="center"/>
    </xf>
    <xf numFmtId="1" fontId="27" fillId="14" borderId="0" xfId="2" applyNumberFormat="1" applyFont="1" applyFill="1" applyBorder="1" applyAlignment="1">
      <alignment horizontal="center" vertical="center"/>
    </xf>
    <xf numFmtId="0" fontId="212" fillId="2" borderId="22" xfId="3" applyFont="1" applyFill="1" applyBorder="1" applyAlignment="1">
      <alignment horizontal="center" vertical="center"/>
    </xf>
    <xf numFmtId="0" fontId="213" fillId="23" borderId="0" xfId="2" applyFont="1" applyFill="1" applyBorder="1" applyAlignment="1">
      <alignment horizontal="center" vertical="center"/>
    </xf>
    <xf numFmtId="169" fontId="213" fillId="23" borderId="0" xfId="2" applyNumberFormat="1" applyFont="1" applyFill="1" applyBorder="1" applyAlignment="1">
      <alignment horizontal="center" vertical="center"/>
    </xf>
    <xf numFmtId="167" fontId="45" fillId="6" borderId="0" xfId="1" applyNumberFormat="1" applyFont="1" applyFill="1" applyBorder="1" applyAlignment="1">
      <alignment horizontal="center" vertical="center"/>
    </xf>
    <xf numFmtId="1" fontId="27" fillId="17" borderId="0" xfId="2" applyNumberFormat="1" applyFont="1" applyFill="1" applyBorder="1" applyAlignment="1">
      <alignment horizontal="center" vertical="center"/>
    </xf>
    <xf numFmtId="167" fontId="56" fillId="2" borderId="0" xfId="2" applyNumberFormat="1" applyFont="1" applyFill="1" applyBorder="1" applyAlignment="1">
      <alignment horizontal="center" vertical="center"/>
    </xf>
    <xf numFmtId="167" fontId="199" fillId="2" borderId="0" xfId="2" applyNumberFormat="1" applyFont="1" applyFill="1" applyBorder="1" applyAlignment="1">
      <alignment horizontal="center" vertical="center"/>
    </xf>
    <xf numFmtId="167" fontId="199" fillId="2" borderId="4" xfId="2" applyNumberFormat="1" applyFont="1" applyFill="1" applyBorder="1" applyAlignment="1">
      <alignment horizontal="center" vertical="center"/>
    </xf>
    <xf numFmtId="0" fontId="216" fillId="2" borderId="22" xfId="2" applyFont="1" applyFill="1" applyBorder="1" applyAlignment="1">
      <alignment horizontal="center" vertical="center" wrapText="1"/>
    </xf>
    <xf numFmtId="0" fontId="216" fillId="2" borderId="0" xfId="2" applyFont="1" applyFill="1" applyBorder="1" applyAlignment="1">
      <alignment horizontal="center" vertical="center" wrapText="1"/>
    </xf>
    <xf numFmtId="0" fontId="216" fillId="2" borderId="4" xfId="2" applyFont="1" applyFill="1" applyBorder="1" applyAlignment="1">
      <alignment horizontal="center" vertical="center" wrapText="1"/>
    </xf>
    <xf numFmtId="167" fontId="214" fillId="3" borderId="0" xfId="1" applyNumberFormat="1" applyFont="1" applyFill="1" applyBorder="1" applyAlignment="1">
      <alignment horizontal="center" vertical="center"/>
    </xf>
    <xf numFmtId="0" fontId="18" fillId="5" borderId="4" xfId="2" applyFont="1" applyFill="1" applyBorder="1" applyAlignment="1">
      <alignment horizontal="center" vertical="center" textRotation="90"/>
    </xf>
    <xf numFmtId="2" fontId="114" fillId="7" borderId="4" xfId="3" applyNumberFormat="1" applyFont="1" applyFill="1" applyBorder="1" applyAlignment="1" applyProtection="1">
      <alignment horizontal="center" vertical="center" wrapText="1"/>
      <protection locked="0"/>
    </xf>
    <xf numFmtId="0" fontId="12" fillId="6" borderId="22" xfId="3" applyFont="1" applyFill="1" applyBorder="1" applyAlignment="1">
      <alignment horizontal="center" vertical="center"/>
    </xf>
    <xf numFmtId="0" fontId="100" fillId="2" borderId="22" xfId="2" applyFont="1" applyFill="1" applyBorder="1" applyAlignment="1">
      <alignment horizontal="center" vertical="center"/>
    </xf>
    <xf numFmtId="0" fontId="100" fillId="2" borderId="0" xfId="2" applyFont="1" applyFill="1" applyBorder="1" applyAlignment="1">
      <alignment horizontal="center" vertical="center"/>
    </xf>
    <xf numFmtId="0" fontId="41" fillId="2" borderId="22" xfId="3" applyFont="1" applyFill="1" applyBorder="1" applyAlignment="1">
      <alignment horizontal="center" vertical="center"/>
    </xf>
    <xf numFmtId="0" fontId="9" fillId="2" borderId="0" xfId="2" applyFont="1" applyFill="1" applyBorder="1" applyAlignment="1">
      <alignment horizontal="left" vertical="center" wrapText="1"/>
    </xf>
    <xf numFmtId="0" fontId="9" fillId="2" borderId="4" xfId="2" applyFont="1" applyFill="1" applyBorder="1" applyAlignment="1">
      <alignment horizontal="left" vertical="center" wrapText="1"/>
    </xf>
    <xf numFmtId="0" fontId="219" fillId="2" borderId="22" xfId="2" applyNumberFormat="1" applyFont="1" applyFill="1" applyBorder="1" applyAlignment="1">
      <alignment horizontal="left" vertical="center"/>
    </xf>
    <xf numFmtId="0" fontId="219" fillId="2" borderId="0" xfId="2" applyNumberFormat="1" applyFont="1" applyFill="1" applyBorder="1" applyAlignment="1">
      <alignment horizontal="left" vertical="center"/>
    </xf>
    <xf numFmtId="0" fontId="219" fillId="2" borderId="4" xfId="2" applyNumberFormat="1" applyFont="1" applyFill="1" applyBorder="1" applyAlignment="1">
      <alignment horizontal="left" vertical="center"/>
    </xf>
    <xf numFmtId="0" fontId="208" fillId="2" borderId="22" xfId="8" applyFont="1" applyFill="1" applyBorder="1" applyAlignment="1">
      <alignment horizontal="center" vertical="center" wrapText="1"/>
    </xf>
    <xf numFmtId="0" fontId="208" fillId="2" borderId="0" xfId="8" applyFont="1" applyFill="1" applyBorder="1" applyAlignment="1">
      <alignment horizontal="center" vertical="center" wrapText="1"/>
    </xf>
    <xf numFmtId="0" fontId="208" fillId="2" borderId="4" xfId="8" applyFont="1" applyFill="1" applyBorder="1" applyAlignment="1">
      <alignment horizontal="center" vertical="center" wrapText="1"/>
    </xf>
    <xf numFmtId="0" fontId="217" fillId="19" borderId="22" xfId="2" applyFont="1" applyFill="1" applyBorder="1" applyAlignment="1">
      <alignment horizontal="center" vertical="center"/>
    </xf>
    <xf numFmtId="0" fontId="217" fillId="19" borderId="0" xfId="2" applyFont="1" applyFill="1" applyBorder="1" applyAlignment="1">
      <alignment horizontal="center" vertical="center"/>
    </xf>
    <xf numFmtId="0" fontId="217" fillId="19" borderId="4" xfId="2" applyFont="1" applyFill="1" applyBorder="1" applyAlignment="1">
      <alignment horizontal="center" vertical="center"/>
    </xf>
    <xf numFmtId="0" fontId="41" fillId="17" borderId="22" xfId="3" applyFont="1" applyFill="1" applyBorder="1" applyAlignment="1">
      <alignment horizontal="center" vertical="center"/>
    </xf>
    <xf numFmtId="0" fontId="51" fillId="17" borderId="0" xfId="2" applyFont="1" applyFill="1" applyBorder="1" applyAlignment="1">
      <alignment horizontal="center" vertical="center"/>
    </xf>
    <xf numFmtId="169" fontId="51" fillId="17" borderId="0" xfId="2" applyNumberFormat="1" applyFont="1" applyFill="1" applyBorder="1" applyAlignment="1">
      <alignment horizontal="center" vertical="center"/>
    </xf>
    <xf numFmtId="1" fontId="51" fillId="17" borderId="0" xfId="2" applyNumberFormat="1" applyFont="1" applyFill="1" applyBorder="1" applyAlignment="1">
      <alignment horizontal="center" vertical="center"/>
    </xf>
    <xf numFmtId="167" fontId="202" fillId="17" borderId="0" xfId="2" applyNumberFormat="1" applyFont="1" applyFill="1" applyBorder="1" applyAlignment="1">
      <alignment horizontal="center" vertical="center"/>
    </xf>
    <xf numFmtId="167" fontId="202" fillId="17" borderId="4" xfId="2" applyNumberFormat="1" applyFont="1" applyFill="1" applyBorder="1" applyAlignment="1">
      <alignment horizontal="center" vertical="center"/>
    </xf>
    <xf numFmtId="0" fontId="124" fillId="4" borderId="5" xfId="0" applyFont="1" applyFill="1" applyBorder="1" applyAlignment="1">
      <alignment horizontal="center" vertical="center" wrapText="1"/>
    </xf>
    <xf numFmtId="0" fontId="10" fillId="5" borderId="4" xfId="0" applyFont="1" applyFill="1" applyBorder="1" applyAlignment="1">
      <alignment horizontal="center" vertical="center" textRotation="90" wrapText="1"/>
    </xf>
    <xf numFmtId="0" fontId="112" fillId="2" borderId="5" xfId="1" applyNumberFormat="1" applyFont="1" applyFill="1" applyBorder="1" applyAlignment="1">
      <alignment horizontal="center" vertical="center" wrapText="1"/>
    </xf>
    <xf numFmtId="0" fontId="143" fillId="2" borderId="0" xfId="1" applyNumberFormat="1" applyFont="1" applyFill="1" applyBorder="1" applyAlignment="1">
      <alignment horizontal="center" vertical="center" wrapText="1"/>
    </xf>
    <xf numFmtId="0" fontId="26" fillId="5" borderId="17" xfId="1" applyNumberFormat="1" applyFont="1" applyFill="1" applyBorder="1" applyAlignment="1">
      <alignment horizontal="center" vertical="center" wrapText="1"/>
    </xf>
    <xf numFmtId="0" fontId="26" fillId="5" borderId="0" xfId="1" applyNumberFormat="1" applyFont="1" applyFill="1" applyBorder="1" applyAlignment="1">
      <alignment horizontal="center" vertical="center" wrapText="1"/>
    </xf>
    <xf numFmtId="0" fontId="113" fillId="0" borderId="17" xfId="2" applyFont="1" applyBorder="1" applyAlignment="1">
      <alignment horizontal="center" vertical="center"/>
    </xf>
    <xf numFmtId="0" fontId="272" fillId="2" borderId="5" xfId="2" applyNumberFormat="1" applyFont="1" applyFill="1" applyBorder="1" applyAlignment="1">
      <alignment horizontal="center" vertical="center" wrapText="1"/>
    </xf>
    <xf numFmtId="0" fontId="272" fillId="2" borderId="0" xfId="2" applyNumberFormat="1" applyFont="1" applyFill="1" applyBorder="1" applyAlignment="1">
      <alignment horizontal="center" vertical="center" wrapText="1"/>
    </xf>
    <xf numFmtId="0" fontId="272" fillId="2" borderId="4" xfId="2" applyNumberFormat="1" applyFont="1" applyFill="1" applyBorder="1" applyAlignment="1">
      <alignment horizontal="center" vertical="center" wrapText="1"/>
    </xf>
    <xf numFmtId="0" fontId="32" fillId="2" borderId="23" xfId="2" applyFont="1" applyFill="1" applyBorder="1" applyAlignment="1">
      <alignment horizontal="center"/>
    </xf>
    <xf numFmtId="0" fontId="32" fillId="2" borderId="6" xfId="2" applyFont="1" applyFill="1" applyBorder="1" applyAlignment="1">
      <alignment horizontal="center"/>
    </xf>
    <xf numFmtId="0" fontId="32" fillId="2" borderId="24" xfId="2" applyFont="1" applyFill="1" applyBorder="1" applyAlignment="1">
      <alignment horizontal="center"/>
    </xf>
    <xf numFmtId="0" fontId="208" fillId="2" borderId="5" xfId="8" applyFont="1" applyFill="1" applyBorder="1" applyAlignment="1">
      <alignment horizontal="center" vertical="center" wrapText="1"/>
    </xf>
    <xf numFmtId="0" fontId="208" fillId="2" borderId="9" xfId="8" applyFont="1" applyFill="1" applyBorder="1" applyAlignment="1">
      <alignment horizontal="center" vertical="center" wrapText="1"/>
    </xf>
    <xf numFmtId="0" fontId="208" fillId="2" borderId="10" xfId="8" applyFont="1" applyFill="1" applyBorder="1" applyAlignment="1">
      <alignment horizontal="center" vertical="center" wrapText="1"/>
    </xf>
    <xf numFmtId="0" fontId="208" fillId="2" borderId="11" xfId="8" applyFont="1" applyFill="1" applyBorder="1" applyAlignment="1">
      <alignment horizontal="center" vertical="center" wrapText="1"/>
    </xf>
    <xf numFmtId="0" fontId="39" fillId="6" borderId="5" xfId="2" applyFont="1" applyFill="1" applyBorder="1" applyAlignment="1">
      <alignment horizontal="center" vertical="center"/>
    </xf>
    <xf numFmtId="0" fontId="26" fillId="2" borderId="33" xfId="1" applyNumberFormat="1" applyFont="1" applyFill="1" applyBorder="1" applyAlignment="1">
      <alignment horizontal="center" vertical="center"/>
    </xf>
    <xf numFmtId="0" fontId="26" fillId="2" borderId="38" xfId="1" applyNumberFormat="1" applyFont="1" applyFill="1" applyBorder="1" applyAlignment="1">
      <alignment horizontal="center" vertical="center"/>
    </xf>
    <xf numFmtId="0" fontId="26" fillId="2" borderId="39" xfId="1" applyNumberFormat="1" applyFont="1" applyFill="1" applyBorder="1" applyAlignment="1">
      <alignment horizontal="center" vertical="center"/>
    </xf>
    <xf numFmtId="174" fontId="26" fillId="2" borderId="0" xfId="2" applyNumberFormat="1" applyFont="1" applyFill="1" applyBorder="1" applyAlignment="1">
      <alignment horizontal="center" vertical="center"/>
    </xf>
    <xf numFmtId="1" fontId="60" fillId="8" borderId="0" xfId="2" applyNumberFormat="1" applyFont="1" applyFill="1" applyBorder="1" applyAlignment="1">
      <alignment horizontal="center" vertical="center"/>
    </xf>
    <xf numFmtId="1" fontId="26" fillId="5" borderId="0" xfId="2" applyNumberFormat="1" applyFont="1" applyFill="1" applyBorder="1" applyAlignment="1">
      <alignment horizontal="center" vertical="center"/>
    </xf>
    <xf numFmtId="173" fontId="65" fillId="8" borderId="0" xfId="2" applyNumberFormat="1" applyFont="1" applyFill="1" applyBorder="1" applyAlignment="1">
      <alignment horizontal="center" vertical="center"/>
    </xf>
    <xf numFmtId="173" fontId="160" fillId="8" borderId="4" xfId="2" applyNumberFormat="1" applyFont="1" applyFill="1" applyBorder="1" applyAlignment="1">
      <alignment horizontal="center" vertical="center"/>
    </xf>
    <xf numFmtId="0" fontId="32" fillId="5" borderId="0" xfId="2" applyFont="1" applyFill="1" applyBorder="1" applyAlignment="1">
      <alignment horizontal="center" vertical="center"/>
    </xf>
    <xf numFmtId="0" fontId="52" fillId="0" borderId="50" xfId="2" applyFont="1" applyBorder="1" applyAlignment="1">
      <alignment horizontal="center" vertical="center" wrapText="1"/>
    </xf>
    <xf numFmtId="0" fontId="52" fillId="0" borderId="4" xfId="2" applyFont="1" applyBorder="1" applyAlignment="1">
      <alignment horizontal="center" vertical="center" wrapText="1"/>
    </xf>
    <xf numFmtId="0" fontId="26" fillId="2" borderId="23" xfId="1" applyNumberFormat="1" applyFont="1" applyFill="1" applyBorder="1" applyAlignment="1">
      <alignment horizontal="center" vertical="center"/>
    </xf>
    <xf numFmtId="0" fontId="26" fillId="2" borderId="6" xfId="1" applyNumberFormat="1" applyFont="1" applyFill="1" applyBorder="1" applyAlignment="1">
      <alignment horizontal="center" vertical="center"/>
    </xf>
    <xf numFmtId="0" fontId="26" fillId="2" borderId="24" xfId="1" applyNumberFormat="1" applyFont="1" applyFill="1" applyBorder="1" applyAlignment="1">
      <alignment horizontal="center" vertical="center"/>
    </xf>
    <xf numFmtId="1" fontId="83" fillId="8" borderId="0" xfId="2" applyNumberFormat="1" applyFont="1" applyFill="1" applyBorder="1" applyAlignment="1">
      <alignment horizontal="center" vertical="center"/>
    </xf>
    <xf numFmtId="1" fontId="26" fillId="2" borderId="0" xfId="2" applyNumberFormat="1" applyFont="1" applyFill="1" applyBorder="1" applyAlignment="1">
      <alignment horizontal="center" vertical="center"/>
    </xf>
    <xf numFmtId="0" fontId="92" fillId="6" borderId="5" xfId="2" applyFont="1" applyFill="1" applyBorder="1" applyAlignment="1">
      <alignment horizontal="center" vertical="center" wrapText="1"/>
    </xf>
    <xf numFmtId="0" fontId="92" fillId="6" borderId="0" xfId="2" applyFont="1" applyFill="1" applyBorder="1" applyAlignment="1">
      <alignment horizontal="center" vertical="center" wrapText="1"/>
    </xf>
    <xf numFmtId="0" fontId="92" fillId="6" borderId="4" xfId="2" applyFont="1" applyFill="1" applyBorder="1" applyAlignment="1">
      <alignment horizontal="center" vertical="center" wrapText="1"/>
    </xf>
    <xf numFmtId="0" fontId="251" fillId="2" borderId="5" xfId="2" applyFont="1" applyFill="1" applyBorder="1" applyAlignment="1">
      <alignment horizontal="center" vertical="center" wrapText="1"/>
    </xf>
    <xf numFmtId="0" fontId="251" fillId="2" borderId="0" xfId="2" applyFont="1" applyFill="1" applyBorder="1" applyAlignment="1">
      <alignment horizontal="center" vertical="center" wrapText="1"/>
    </xf>
    <xf numFmtId="0" fontId="251" fillId="2" borderId="4" xfId="2" applyFont="1" applyFill="1" applyBorder="1" applyAlignment="1">
      <alignment horizontal="center" vertical="center" wrapText="1"/>
    </xf>
    <xf numFmtId="0" fontId="55" fillId="2" borderId="5" xfId="3" applyFont="1" applyFill="1" applyBorder="1" applyAlignment="1">
      <alignment horizontal="left" vertical="center" wrapText="1"/>
    </xf>
    <xf numFmtId="0" fontId="55" fillId="2" borderId="0" xfId="3" applyFont="1" applyFill="1" applyBorder="1" applyAlignment="1">
      <alignment horizontal="left" vertical="center" wrapText="1"/>
    </xf>
    <xf numFmtId="0" fontId="55" fillId="2" borderId="4" xfId="3" applyFont="1" applyFill="1" applyBorder="1" applyAlignment="1">
      <alignment horizontal="left" vertical="center" wrapText="1"/>
    </xf>
    <xf numFmtId="0" fontId="10" fillId="2" borderId="5" xfId="0" applyFont="1" applyFill="1" applyBorder="1" applyAlignment="1">
      <alignment horizontal="center" vertical="center" wrapText="1"/>
    </xf>
    <xf numFmtId="0" fontId="175" fillId="2" borderId="5" xfId="2" applyFont="1" applyFill="1" applyBorder="1" applyAlignment="1">
      <alignment horizontal="center" vertical="center" wrapText="1"/>
    </xf>
    <xf numFmtId="0" fontId="175" fillId="2" borderId="4" xfId="2" applyFont="1" applyFill="1" applyBorder="1" applyAlignment="1">
      <alignment horizontal="center" vertical="center" wrapText="1"/>
    </xf>
    <xf numFmtId="0" fontId="44" fillId="2" borderId="7" xfId="3" applyFont="1" applyFill="1" applyBorder="1" applyAlignment="1">
      <alignment horizontal="center" vertical="center"/>
    </xf>
    <xf numFmtId="0" fontId="148" fillId="2" borderId="0" xfId="1" applyFont="1" applyFill="1" applyBorder="1" applyAlignment="1">
      <alignment horizontal="center" vertical="center" wrapText="1"/>
    </xf>
    <xf numFmtId="0" fontId="35" fillId="2" borderId="0" xfId="1" applyNumberFormat="1" applyFont="1" applyFill="1" applyBorder="1" applyAlignment="1">
      <alignment horizontal="center" vertical="center" wrapText="1"/>
    </xf>
    <xf numFmtId="0" fontId="35" fillId="2" borderId="4" xfId="1" applyNumberFormat="1" applyFont="1" applyFill="1" applyBorder="1" applyAlignment="1">
      <alignment horizontal="center" vertical="center" wrapText="1"/>
    </xf>
    <xf numFmtId="0" fontId="94" fillId="6" borderId="5" xfId="3" applyFont="1" applyFill="1" applyBorder="1" applyAlignment="1">
      <alignment horizontal="center" vertical="center"/>
    </xf>
    <xf numFmtId="165" fontId="44" fillId="6" borderId="0" xfId="1" applyNumberFormat="1" applyFont="1" applyFill="1" applyBorder="1" applyAlignment="1" applyProtection="1">
      <alignment horizontal="center" vertical="center"/>
      <protection locked="0"/>
    </xf>
    <xf numFmtId="1" fontId="26" fillId="5" borderId="4" xfId="2" applyNumberFormat="1" applyFont="1" applyFill="1" applyBorder="1" applyAlignment="1">
      <alignment horizontal="center" vertical="center"/>
    </xf>
    <xf numFmtId="0" fontId="96" fillId="2" borderId="0" xfId="3" applyFont="1" applyFill="1" applyBorder="1" applyAlignment="1">
      <alignment horizontal="center" vertical="center"/>
    </xf>
    <xf numFmtId="0" fontId="82" fillId="2" borderId="0" xfId="3" applyFont="1" applyFill="1" applyBorder="1" applyAlignment="1">
      <alignment horizontal="center" vertical="center"/>
    </xf>
    <xf numFmtId="167" fontId="56" fillId="2" borderId="4" xfId="2" applyNumberFormat="1" applyFont="1" applyFill="1" applyBorder="1" applyAlignment="1">
      <alignment horizontal="center" vertical="center"/>
    </xf>
    <xf numFmtId="0" fontId="200" fillId="4" borderId="1" xfId="2" applyFont="1" applyFill="1" applyBorder="1" applyAlignment="1">
      <alignment horizontal="center" vertical="center" wrapText="1"/>
    </xf>
    <xf numFmtId="0" fontId="200" fillId="4" borderId="2" xfId="2" applyFont="1" applyFill="1" applyBorder="1" applyAlignment="1">
      <alignment horizontal="center" vertical="center" wrapText="1"/>
    </xf>
    <xf numFmtId="0" fontId="200" fillId="4" borderId="3" xfId="2" applyFont="1" applyFill="1" applyBorder="1" applyAlignment="1">
      <alignment horizontal="center" vertical="center" wrapText="1"/>
    </xf>
    <xf numFmtId="0" fontId="200" fillId="4" borderId="5" xfId="2" applyFont="1" applyFill="1" applyBorder="1" applyAlignment="1">
      <alignment horizontal="center" vertical="center" wrapText="1"/>
    </xf>
    <xf numFmtId="0" fontId="200" fillId="4" borderId="0" xfId="2" applyFont="1" applyFill="1" applyBorder="1" applyAlignment="1">
      <alignment horizontal="center" vertical="center" wrapText="1"/>
    </xf>
    <xf numFmtId="0" fontId="200" fillId="4" borderId="4" xfId="2" applyFont="1" applyFill="1" applyBorder="1" applyAlignment="1">
      <alignment horizontal="center" vertical="center" wrapText="1"/>
    </xf>
    <xf numFmtId="0" fontId="216" fillId="6" borderId="5" xfId="2" applyFont="1" applyFill="1" applyBorder="1" applyAlignment="1">
      <alignment horizontal="center" vertical="center" wrapText="1"/>
    </xf>
    <xf numFmtId="0" fontId="216" fillId="6" borderId="0" xfId="2" applyFont="1" applyFill="1" applyBorder="1" applyAlignment="1">
      <alignment horizontal="center" vertical="center" wrapText="1"/>
    </xf>
    <xf numFmtId="0" fontId="216" fillId="6" borderId="4" xfId="2" applyFont="1" applyFill="1" applyBorder="1" applyAlignment="1">
      <alignment horizontal="center" vertical="center" wrapText="1"/>
    </xf>
    <xf numFmtId="0" fontId="216" fillId="6" borderId="12" xfId="2" applyFont="1" applyFill="1" applyBorder="1" applyAlignment="1">
      <alignment horizontal="center" vertical="center" wrapText="1"/>
    </xf>
    <xf numFmtId="0" fontId="216" fillId="6" borderId="13" xfId="2" applyFont="1" applyFill="1" applyBorder="1" applyAlignment="1">
      <alignment horizontal="center" vertical="center" wrapText="1"/>
    </xf>
    <xf numFmtId="0" fontId="216" fillId="6" borderId="16" xfId="2" applyFont="1" applyFill="1" applyBorder="1" applyAlignment="1">
      <alignment horizontal="center" vertical="center" wrapText="1"/>
    </xf>
    <xf numFmtId="0" fontId="51" fillId="2" borderId="7" xfId="3" applyFont="1" applyFill="1" applyBorder="1" applyAlignment="1">
      <alignment horizontal="center" vertical="center"/>
    </xf>
    <xf numFmtId="2" fontId="65" fillId="7" borderId="0" xfId="3" applyNumberFormat="1" applyFont="1" applyFill="1" applyBorder="1" applyAlignment="1" applyProtection="1">
      <alignment horizontal="center" vertical="center" wrapText="1"/>
      <protection locked="0"/>
    </xf>
    <xf numFmtId="2" fontId="65" fillId="7" borderId="4" xfId="3" applyNumberFormat="1" applyFont="1" applyFill="1" applyBorder="1" applyAlignment="1" applyProtection="1">
      <alignment horizontal="center" vertical="center" wrapText="1"/>
      <protection locked="0"/>
    </xf>
    <xf numFmtId="2" fontId="32" fillId="7" borderId="0" xfId="3" applyNumberFormat="1" applyFont="1" applyFill="1" applyBorder="1" applyAlignment="1" applyProtection="1">
      <alignment horizontal="center" vertical="center" wrapText="1"/>
      <protection locked="0"/>
    </xf>
    <xf numFmtId="2" fontId="32" fillId="7" borderId="4" xfId="3" applyNumberFormat="1" applyFont="1" applyFill="1" applyBorder="1" applyAlignment="1" applyProtection="1">
      <alignment horizontal="center" vertical="center" wrapText="1"/>
      <protection locked="0"/>
    </xf>
    <xf numFmtId="164" fontId="30" fillId="22" borderId="0" xfId="2" applyNumberFormat="1" applyFont="1" applyFill="1" applyBorder="1" applyAlignment="1">
      <alignment horizontal="center" vertical="center"/>
    </xf>
    <xf numFmtId="164" fontId="44" fillId="6" borderId="0" xfId="2" applyNumberFormat="1" applyFont="1" applyFill="1" applyBorder="1" applyAlignment="1">
      <alignment horizontal="center" vertical="center"/>
    </xf>
    <xf numFmtId="164" fontId="30" fillId="2" borderId="0" xfId="1" applyNumberFormat="1" applyFont="1" applyFill="1" applyBorder="1" applyAlignment="1">
      <alignment horizontal="center" vertical="center"/>
    </xf>
    <xf numFmtId="165" fontId="30" fillId="2" borderId="0" xfId="2" applyNumberFormat="1" applyFont="1" applyFill="1" applyBorder="1" applyAlignment="1">
      <alignment horizontal="center" vertical="center"/>
    </xf>
    <xf numFmtId="165" fontId="30" fillId="2" borderId="4" xfId="2" applyNumberFormat="1" applyFont="1" applyFill="1" applyBorder="1" applyAlignment="1">
      <alignment horizontal="center" vertical="center"/>
    </xf>
    <xf numFmtId="167" fontId="58" fillId="8" borderId="0" xfId="2" applyNumberFormat="1" applyFont="1" applyFill="1" applyBorder="1" applyAlignment="1">
      <alignment horizontal="center" vertical="center"/>
    </xf>
    <xf numFmtId="173" fontId="68" fillId="8" borderId="0" xfId="2" applyNumberFormat="1" applyFont="1" applyFill="1" applyBorder="1" applyAlignment="1">
      <alignment horizontal="center" vertical="center"/>
    </xf>
    <xf numFmtId="164" fontId="254" fillId="8" borderId="0" xfId="2" applyNumberFormat="1" applyFont="1" applyFill="1" applyBorder="1" applyAlignment="1">
      <alignment horizontal="center" vertical="center"/>
    </xf>
    <xf numFmtId="167" fontId="56" fillId="8" borderId="0" xfId="2" applyNumberFormat="1" applyFont="1" applyFill="1" applyBorder="1" applyAlignment="1">
      <alignment horizontal="center" vertical="center"/>
    </xf>
    <xf numFmtId="166" fontId="65" fillId="8" borderId="0" xfId="2" applyNumberFormat="1" applyFont="1" applyFill="1" applyBorder="1" applyAlignment="1">
      <alignment horizontal="center" vertical="center"/>
    </xf>
    <xf numFmtId="166" fontId="65" fillId="8" borderId="4" xfId="2" applyNumberFormat="1" applyFont="1" applyFill="1" applyBorder="1" applyAlignment="1">
      <alignment horizontal="center" vertical="center"/>
    </xf>
    <xf numFmtId="0" fontId="110" fillId="2" borderId="5" xfId="3" applyFont="1" applyFill="1" applyBorder="1" applyAlignment="1">
      <alignment horizontal="center" vertical="center"/>
    </xf>
    <xf numFmtId="0" fontId="39" fillId="2" borderId="0" xfId="2" applyFont="1" applyFill="1" applyBorder="1" applyAlignment="1">
      <alignment horizontal="center" vertical="center" wrapText="1"/>
    </xf>
    <xf numFmtId="0" fontId="39" fillId="2" borderId="4" xfId="2" applyFont="1" applyFill="1" applyBorder="1" applyAlignment="1">
      <alignment horizontal="center" vertical="center" wrapText="1"/>
    </xf>
    <xf numFmtId="169" fontId="38" fillId="8" borderId="0" xfId="2" applyNumberFormat="1" applyFont="1" applyFill="1" applyBorder="1" applyAlignment="1">
      <alignment horizontal="center" vertical="center"/>
    </xf>
    <xf numFmtId="1" fontId="38" fillId="8" borderId="0" xfId="2" applyNumberFormat="1" applyFont="1" applyFill="1" applyBorder="1" applyAlignment="1">
      <alignment horizontal="center" vertical="center"/>
    </xf>
    <xf numFmtId="0" fontId="30" fillId="2" borderId="5" xfId="1" applyFont="1" applyFill="1" applyBorder="1" applyAlignment="1">
      <alignment horizontal="center" vertical="center"/>
    </xf>
    <xf numFmtId="0" fontId="30" fillId="2" borderId="0" xfId="1" applyFont="1" applyFill="1" applyBorder="1" applyAlignment="1">
      <alignment horizontal="center" vertical="center"/>
    </xf>
    <xf numFmtId="2" fontId="119" fillId="29" borderId="0" xfId="3" applyNumberFormat="1" applyFont="1" applyFill="1" applyBorder="1" applyAlignment="1" applyProtection="1">
      <alignment horizontal="center" vertical="center" wrapText="1"/>
      <protection locked="0"/>
    </xf>
    <xf numFmtId="2" fontId="119" fillId="29" borderId="4" xfId="3" applyNumberFormat="1" applyFont="1" applyFill="1" applyBorder="1" applyAlignment="1" applyProtection="1">
      <alignment horizontal="center" vertical="center" wrapText="1"/>
      <protection locked="0"/>
    </xf>
    <xf numFmtId="0" fontId="258" fillId="2" borderId="5" xfId="2" applyNumberFormat="1" applyFont="1" applyFill="1" applyBorder="1" applyAlignment="1">
      <alignment horizontal="center" vertical="center" wrapText="1"/>
    </xf>
    <xf numFmtId="0" fontId="258" fillId="2" borderId="0" xfId="2" applyNumberFormat="1" applyFont="1" applyFill="1" applyBorder="1" applyAlignment="1">
      <alignment horizontal="center" vertical="center" wrapText="1"/>
    </xf>
    <xf numFmtId="0" fontId="258" fillId="2" borderId="4" xfId="2" applyNumberFormat="1" applyFont="1" applyFill="1" applyBorder="1" applyAlignment="1">
      <alignment horizontal="center" vertical="center" wrapText="1"/>
    </xf>
    <xf numFmtId="0" fontId="219" fillId="2" borderId="5" xfId="2" applyNumberFormat="1" applyFont="1" applyFill="1" applyBorder="1" applyAlignment="1">
      <alignment horizontal="center" vertical="center" wrapText="1"/>
    </xf>
    <xf numFmtId="0" fontId="219" fillId="2" borderId="0" xfId="2" applyNumberFormat="1" applyFont="1" applyFill="1" applyBorder="1" applyAlignment="1">
      <alignment horizontal="center" vertical="center" wrapText="1"/>
    </xf>
    <xf numFmtId="0" fontId="219" fillId="2" borderId="4" xfId="2" applyNumberFormat="1" applyFont="1" applyFill="1" applyBorder="1" applyAlignment="1">
      <alignment horizontal="center" vertical="center" wrapText="1"/>
    </xf>
    <xf numFmtId="0" fontId="253" fillId="2" borderId="5" xfId="8" applyFont="1" applyFill="1" applyBorder="1" applyAlignment="1">
      <alignment horizontal="center" vertical="center" wrapText="1"/>
    </xf>
    <xf numFmtId="0" fontId="253" fillId="2" borderId="0" xfId="8" applyFont="1" applyFill="1" applyBorder="1" applyAlignment="1">
      <alignment horizontal="center" vertical="center" wrapText="1"/>
    </xf>
    <xf numFmtId="0" fontId="253" fillId="2" borderId="4" xfId="8" applyFont="1" applyFill="1" applyBorder="1" applyAlignment="1">
      <alignment horizontal="center" vertical="center" wrapText="1"/>
    </xf>
    <xf numFmtId="0" fontId="29" fillId="2" borderId="5" xfId="3" applyFont="1" applyFill="1" applyBorder="1" applyAlignment="1">
      <alignment horizontal="center" vertical="center" wrapText="1"/>
    </xf>
    <xf numFmtId="0" fontId="29" fillId="2" borderId="0" xfId="3" applyFont="1" applyFill="1" applyBorder="1" applyAlignment="1">
      <alignment horizontal="center" vertical="center" wrapText="1"/>
    </xf>
    <xf numFmtId="0" fontId="29" fillId="2" borderId="4" xfId="3" applyFont="1" applyFill="1" applyBorder="1" applyAlignment="1">
      <alignment horizontal="center" vertical="center" wrapText="1"/>
    </xf>
    <xf numFmtId="0" fontId="29" fillId="2" borderId="5" xfId="3" applyFont="1" applyFill="1" applyBorder="1" applyAlignment="1">
      <alignment horizontal="center" vertical="center"/>
    </xf>
    <xf numFmtId="0" fontId="29" fillId="2" borderId="0" xfId="3" applyFont="1" applyFill="1" applyBorder="1" applyAlignment="1">
      <alignment horizontal="center" vertical="center"/>
    </xf>
    <xf numFmtId="0" fontId="29" fillId="2" borderId="4" xfId="3" applyFont="1" applyFill="1" applyBorder="1" applyAlignment="1">
      <alignment horizontal="center" vertical="center"/>
    </xf>
    <xf numFmtId="0" fontId="0" fillId="2" borderId="5" xfId="0" applyFont="1" applyFill="1" applyBorder="1" applyAlignment="1">
      <alignment horizontal="center" vertical="center" wrapText="1"/>
    </xf>
    <xf numFmtId="0" fontId="190" fillId="2" borderId="5" xfId="3" applyFont="1" applyFill="1" applyBorder="1" applyAlignment="1">
      <alignment horizontal="center" vertical="top"/>
    </xf>
    <xf numFmtId="0" fontId="157" fillId="2" borderId="0" xfId="2" applyFont="1" applyFill="1" applyBorder="1" applyAlignment="1">
      <alignment horizontal="center" vertical="center" wrapText="1"/>
    </xf>
    <xf numFmtId="0" fontId="157" fillId="2" borderId="4" xfId="2" applyFont="1" applyFill="1" applyBorder="1" applyAlignment="1">
      <alignment horizontal="center" vertical="center" wrapText="1"/>
    </xf>
    <xf numFmtId="0" fontId="255" fillId="2" borderId="5" xfId="3" applyFont="1" applyFill="1" applyBorder="1" applyAlignment="1">
      <alignment horizontal="center" vertical="center"/>
    </xf>
    <xf numFmtId="0" fontId="256" fillId="2" borderId="0" xfId="2" applyFont="1" applyFill="1" applyBorder="1" applyAlignment="1">
      <alignment horizontal="left" vertical="center" wrapText="1"/>
    </xf>
    <xf numFmtId="0" fontId="256" fillId="2" borderId="4" xfId="2" applyFont="1" applyFill="1" applyBorder="1" applyAlignment="1">
      <alignment horizontal="left" vertical="center" wrapText="1"/>
    </xf>
    <xf numFmtId="0" fontId="220" fillId="2" borderId="5" xfId="3" applyFont="1" applyFill="1" applyBorder="1" applyAlignment="1">
      <alignment horizontal="center" vertical="center"/>
    </xf>
    <xf numFmtId="0" fontId="257" fillId="2" borderId="0" xfId="2" applyFont="1" applyFill="1" applyBorder="1" applyAlignment="1">
      <alignment horizontal="center" vertical="center" wrapText="1"/>
    </xf>
    <xf numFmtId="0" fontId="257" fillId="2" borderId="4" xfId="2" applyFont="1" applyFill="1" applyBorder="1" applyAlignment="1">
      <alignment horizontal="center" vertical="center" wrapText="1"/>
    </xf>
    <xf numFmtId="2" fontId="204" fillId="7" borderId="17" xfId="3" applyNumberFormat="1" applyFont="1" applyFill="1" applyBorder="1" applyAlignment="1" applyProtection="1">
      <alignment horizontal="center" vertical="center" wrapText="1"/>
      <protection locked="0"/>
    </xf>
    <xf numFmtId="2" fontId="204" fillId="7" borderId="50" xfId="3" applyNumberFormat="1" applyFont="1" applyFill="1" applyBorder="1" applyAlignment="1" applyProtection="1">
      <alignment horizontal="center" vertical="center" wrapText="1"/>
      <protection locked="0"/>
    </xf>
    <xf numFmtId="2" fontId="11" fillId="7" borderId="0" xfId="3" applyNumberFormat="1" applyFont="1" applyFill="1" applyBorder="1" applyAlignment="1" applyProtection="1">
      <alignment horizontal="center" vertical="center" wrapText="1"/>
      <protection locked="0"/>
    </xf>
    <xf numFmtId="2" fontId="99" fillId="7" borderId="28" xfId="3" applyNumberFormat="1" applyFont="1" applyFill="1" applyBorder="1" applyAlignment="1" applyProtection="1">
      <alignment horizontal="center" vertical="center" wrapText="1"/>
      <protection locked="0"/>
    </xf>
    <xf numFmtId="2" fontId="11" fillId="7" borderId="17" xfId="3" applyNumberFormat="1" applyFont="1" applyFill="1" applyBorder="1" applyAlignment="1" applyProtection="1">
      <alignment horizontal="center" vertical="center" wrapText="1"/>
      <protection locked="0"/>
    </xf>
    <xf numFmtId="2" fontId="205" fillId="7" borderId="0" xfId="3" applyNumberFormat="1" applyFont="1" applyFill="1" applyBorder="1" applyAlignment="1" applyProtection="1">
      <alignment horizontal="center" vertical="center" wrapText="1"/>
      <protection locked="0"/>
    </xf>
    <xf numFmtId="0" fontId="6" fillId="30" borderId="4" xfId="1" applyNumberFormat="1" applyFont="1" applyFill="1" applyBorder="1" applyAlignment="1" applyProtection="1">
      <alignment horizontal="center" vertical="center"/>
    </xf>
    <xf numFmtId="0" fontId="44" fillId="2" borderId="38" xfId="3" applyFont="1" applyFill="1" applyBorder="1" applyAlignment="1">
      <alignment horizontal="center" vertical="center"/>
    </xf>
    <xf numFmtId="0" fontId="44" fillId="2" borderId="39" xfId="3" applyFont="1" applyFill="1" applyBorder="1" applyAlignment="1">
      <alignment horizontal="center" vertical="center"/>
    </xf>
    <xf numFmtId="0" fontId="112" fillId="2" borderId="5" xfId="1" applyFont="1" applyFill="1" applyBorder="1" applyAlignment="1">
      <alignment horizontal="center" vertical="center" wrapText="1"/>
    </xf>
    <xf numFmtId="2" fontId="99" fillId="7" borderId="58" xfId="3" applyNumberFormat="1" applyFont="1" applyFill="1" applyBorder="1" applyAlignment="1" applyProtection="1">
      <alignment horizontal="center" vertical="center" wrapText="1"/>
      <protection locked="0"/>
    </xf>
    <xf numFmtId="2" fontId="99" fillId="7" borderId="61" xfId="3" applyNumberFormat="1" applyFont="1" applyFill="1" applyBorder="1" applyAlignment="1" applyProtection="1">
      <alignment horizontal="center" vertical="center" wrapText="1"/>
      <protection locked="0"/>
    </xf>
    <xf numFmtId="2" fontId="117" fillId="7" borderId="26" xfId="3" applyNumberFormat="1" applyFont="1" applyFill="1" applyBorder="1" applyAlignment="1" applyProtection="1">
      <alignment horizontal="center" vertical="center" wrapText="1"/>
      <protection locked="0"/>
    </xf>
    <xf numFmtId="2" fontId="117" fillId="7" borderId="19" xfId="3" applyNumberFormat="1" applyFont="1" applyFill="1" applyBorder="1" applyAlignment="1" applyProtection="1">
      <alignment horizontal="center" vertical="center" wrapText="1"/>
      <protection locked="0"/>
    </xf>
    <xf numFmtId="2" fontId="32" fillId="7" borderId="59" xfId="3" applyNumberFormat="1" applyFont="1" applyFill="1" applyBorder="1" applyAlignment="1" applyProtection="1">
      <alignment horizontal="center" vertical="center" wrapText="1"/>
      <protection locked="0"/>
    </xf>
    <xf numFmtId="2" fontId="32" fillId="7" borderId="51" xfId="3" applyNumberFormat="1" applyFont="1" applyFill="1" applyBorder="1" applyAlignment="1" applyProtection="1">
      <alignment horizontal="center" vertical="center" wrapText="1"/>
      <protection locked="0"/>
    </xf>
    <xf numFmtId="2" fontId="99" fillId="7" borderId="26" xfId="3" applyNumberFormat="1" applyFont="1" applyFill="1" applyBorder="1" applyAlignment="1" applyProtection="1">
      <alignment horizontal="center" vertical="center" wrapText="1"/>
      <protection locked="0"/>
    </xf>
    <xf numFmtId="2" fontId="99" fillId="7" borderId="19" xfId="3" applyNumberFormat="1" applyFont="1" applyFill="1" applyBorder="1" applyAlignment="1" applyProtection="1">
      <alignment horizontal="center" vertical="center" wrapText="1"/>
      <protection locked="0"/>
    </xf>
    <xf numFmtId="2" fontId="117" fillId="7" borderId="86" xfId="3" applyNumberFormat="1" applyFont="1" applyFill="1" applyBorder="1" applyAlignment="1" applyProtection="1">
      <alignment horizontal="center" vertical="center" wrapText="1"/>
      <protection locked="0"/>
    </xf>
    <xf numFmtId="0" fontId="170" fillId="2" borderId="33" xfId="1" applyFont="1" applyFill="1" applyBorder="1" applyAlignment="1">
      <alignment horizontal="center" vertical="center" wrapText="1"/>
    </xf>
    <xf numFmtId="0" fontId="170" fillId="2" borderId="5" xfId="1" applyFont="1" applyFill="1" applyBorder="1" applyAlignment="1">
      <alignment horizontal="center" vertical="center" wrapText="1"/>
    </xf>
    <xf numFmtId="0" fontId="143" fillId="2" borderId="38" xfId="1" applyFont="1" applyFill="1" applyBorder="1" applyAlignment="1">
      <alignment horizontal="center" vertical="center"/>
    </xf>
    <xf numFmtId="0" fontId="45" fillId="2" borderId="38" xfId="1" applyFont="1" applyFill="1" applyBorder="1" applyAlignment="1">
      <alignment horizontal="center" vertical="center"/>
    </xf>
    <xf numFmtId="0" fontId="34" fillId="2" borderId="26" xfId="1" applyNumberFormat="1" applyFont="1" applyFill="1" applyBorder="1" applyAlignment="1">
      <alignment horizontal="center" vertical="center" wrapText="1"/>
    </xf>
    <xf numFmtId="0" fontId="34" fillId="2" borderId="38" xfId="1" applyNumberFormat="1" applyFont="1" applyFill="1" applyBorder="1" applyAlignment="1">
      <alignment horizontal="center" vertical="center" wrapText="1"/>
    </xf>
    <xf numFmtId="0" fontId="34" fillId="2" borderId="19" xfId="1" applyNumberFormat="1" applyFont="1" applyFill="1" applyBorder="1" applyAlignment="1">
      <alignment horizontal="center" vertical="center" wrapText="1"/>
    </xf>
    <xf numFmtId="2" fontId="118" fillId="7" borderId="26" xfId="3" applyNumberFormat="1" applyFont="1" applyFill="1" applyBorder="1" applyAlignment="1" applyProtection="1">
      <alignment horizontal="center" vertical="center" wrapText="1"/>
      <protection locked="0"/>
    </xf>
    <xf numFmtId="2" fontId="118" fillId="7" borderId="38" xfId="3" applyNumberFormat="1" applyFont="1" applyFill="1" applyBorder="1" applyAlignment="1" applyProtection="1">
      <alignment horizontal="center" vertical="center" wrapText="1"/>
      <protection locked="0"/>
    </xf>
    <xf numFmtId="2" fontId="118" fillId="7" borderId="19" xfId="3" applyNumberFormat="1" applyFont="1" applyFill="1" applyBorder="1" applyAlignment="1" applyProtection="1">
      <alignment horizontal="center" vertical="center" wrapText="1"/>
      <protection locked="0"/>
    </xf>
    <xf numFmtId="2" fontId="118" fillId="7" borderId="0" xfId="3" applyNumberFormat="1" applyFont="1" applyFill="1" applyBorder="1" applyAlignment="1" applyProtection="1">
      <alignment horizontal="center" vertical="center" wrapText="1"/>
      <protection locked="0"/>
    </xf>
    <xf numFmtId="2" fontId="55" fillId="7" borderId="27" xfId="3" applyNumberFormat="1" applyFont="1" applyFill="1" applyBorder="1" applyAlignment="1" applyProtection="1">
      <alignment horizontal="center" vertical="center" wrapText="1"/>
      <protection locked="0"/>
    </xf>
    <xf numFmtId="2" fontId="55" fillId="7" borderId="28" xfId="3" applyNumberFormat="1" applyFont="1" applyFill="1" applyBorder="1" applyAlignment="1" applyProtection="1">
      <alignment horizontal="center" vertical="center" wrapText="1"/>
      <protection locked="0"/>
    </xf>
    <xf numFmtId="0" fontId="195" fillId="2" borderId="5" xfId="2" applyFont="1" applyFill="1" applyBorder="1" applyAlignment="1">
      <alignment horizontal="center" vertical="center" wrapText="1"/>
    </xf>
    <xf numFmtId="0" fontId="195" fillId="2" borderId="0" xfId="2" applyFont="1" applyFill="1" applyBorder="1" applyAlignment="1">
      <alignment horizontal="center" vertical="center" wrapText="1"/>
    </xf>
    <xf numFmtId="0" fontId="195" fillId="2" borderId="4" xfId="2" applyFont="1" applyFill="1" applyBorder="1" applyAlignment="1">
      <alignment horizontal="center" vertical="center" wrapText="1"/>
    </xf>
    <xf numFmtId="0" fontId="186" fillId="19" borderId="43" xfId="2" applyFont="1" applyFill="1" applyBorder="1" applyAlignment="1">
      <alignment horizontal="center" vertical="center"/>
    </xf>
    <xf numFmtId="0" fontId="186" fillId="19" borderId="25" xfId="2" applyFont="1" applyFill="1" applyBorder="1" applyAlignment="1">
      <alignment horizontal="center" vertical="center"/>
    </xf>
    <xf numFmtId="0" fontId="186" fillId="19" borderId="0" xfId="2" applyFont="1" applyFill="1" applyBorder="1" applyAlignment="1">
      <alignment horizontal="center" vertical="center"/>
    </xf>
    <xf numFmtId="0" fontId="186" fillId="19" borderId="32" xfId="2" applyFont="1" applyFill="1" applyBorder="1" applyAlignment="1">
      <alignment horizontal="center" vertical="center"/>
    </xf>
    <xf numFmtId="0" fontId="39" fillId="2" borderId="33" xfId="2" applyFont="1" applyFill="1" applyBorder="1" applyAlignment="1">
      <alignment horizontal="center" vertical="center" wrapText="1"/>
    </xf>
    <xf numFmtId="0" fontId="39" fillId="2" borderId="38" xfId="2" applyFont="1" applyFill="1" applyBorder="1" applyAlignment="1">
      <alignment horizontal="center" vertical="center" wrapText="1"/>
    </xf>
    <xf numFmtId="0" fontId="39" fillId="2" borderId="27" xfId="2" applyFont="1" applyFill="1" applyBorder="1" applyAlignment="1">
      <alignment horizontal="center" vertical="center" wrapText="1"/>
    </xf>
    <xf numFmtId="0" fontId="39" fillId="2" borderId="45" xfId="2" applyFont="1" applyFill="1" applyBorder="1" applyAlignment="1">
      <alignment horizontal="center" vertical="center" wrapText="1"/>
    </xf>
    <xf numFmtId="0" fontId="39" fillId="2" borderId="20" xfId="2" applyFont="1" applyFill="1" applyBorder="1" applyAlignment="1">
      <alignment horizontal="center" vertical="center" wrapText="1"/>
    </xf>
    <xf numFmtId="0" fontId="260" fillId="2" borderId="17" xfId="3" applyFont="1" applyFill="1" applyBorder="1" applyAlignment="1">
      <alignment horizontal="center" vertical="center"/>
    </xf>
    <xf numFmtId="0" fontId="260" fillId="2" borderId="0" xfId="3" applyFont="1" applyFill="1" applyBorder="1" applyAlignment="1">
      <alignment horizontal="center" vertical="center"/>
    </xf>
    <xf numFmtId="0" fontId="260" fillId="2" borderId="4" xfId="3" applyFont="1" applyFill="1" applyBorder="1" applyAlignment="1">
      <alignment horizontal="center" vertical="center"/>
    </xf>
    <xf numFmtId="0" fontId="265" fillId="2" borderId="17" xfId="3" applyFont="1" applyFill="1" applyBorder="1" applyAlignment="1">
      <alignment horizontal="center" vertical="center"/>
    </xf>
    <xf numFmtId="0" fontId="265" fillId="2" borderId="4" xfId="3" applyFont="1" applyFill="1" applyBorder="1" applyAlignment="1">
      <alignment horizontal="center" vertical="center"/>
    </xf>
    <xf numFmtId="164" fontId="8" fillId="17" borderId="0" xfId="1" applyNumberFormat="1" applyFont="1" applyFill="1" applyBorder="1" applyAlignment="1">
      <alignment horizontal="center" vertical="center"/>
    </xf>
    <xf numFmtId="165" fontId="8" fillId="17" borderId="0" xfId="2" applyNumberFormat="1" applyFont="1" applyFill="1" applyBorder="1" applyAlignment="1">
      <alignment horizontal="center" vertical="center"/>
    </xf>
    <xf numFmtId="167" fontId="56" fillId="3" borderId="0" xfId="2" applyNumberFormat="1" applyFont="1" applyFill="1" applyBorder="1" applyAlignment="1">
      <alignment horizontal="center" vertical="center"/>
    </xf>
    <xf numFmtId="0" fontId="3" fillId="5" borderId="0" xfId="2" applyFill="1" applyBorder="1" applyAlignment="1">
      <alignment horizontal="center" textRotation="90"/>
    </xf>
    <xf numFmtId="0" fontId="175" fillId="2" borderId="0" xfId="2" applyFont="1" applyFill="1" applyBorder="1" applyAlignment="1">
      <alignment horizontal="right" vertical="center" wrapText="1"/>
    </xf>
    <xf numFmtId="0" fontId="6" fillId="30" borderId="0" xfId="1" applyNumberFormat="1" applyFont="1" applyFill="1" applyBorder="1" applyAlignment="1" applyProtection="1">
      <alignment horizontal="center" vertical="center"/>
    </xf>
    <xf numFmtId="0" fontId="39" fillId="6" borderId="0" xfId="2" applyFont="1" applyFill="1" applyBorder="1" applyAlignment="1">
      <alignment horizontal="center" vertical="center"/>
    </xf>
    <xf numFmtId="1" fontId="30" fillId="17" borderId="28" xfId="2" applyNumberFormat="1" applyFont="1" applyFill="1" applyBorder="1" applyAlignment="1">
      <alignment horizontal="center" vertical="center"/>
    </xf>
    <xf numFmtId="0" fontId="148" fillId="2" borderId="23" xfId="1" applyFont="1" applyFill="1" applyBorder="1" applyAlignment="1">
      <alignment horizontal="center" vertical="center" wrapText="1"/>
    </xf>
    <xf numFmtId="0" fontId="148" fillId="2" borderId="6" xfId="1" applyFont="1" applyFill="1" applyBorder="1" applyAlignment="1">
      <alignment horizontal="center" vertical="center" wrapText="1"/>
    </xf>
    <xf numFmtId="0" fontId="148" fillId="2" borderId="5" xfId="1" applyFont="1" applyFill="1" applyBorder="1" applyAlignment="1">
      <alignment horizontal="center" vertical="center" wrapText="1"/>
    </xf>
    <xf numFmtId="0" fontId="95" fillId="2" borderId="6" xfId="1" applyFont="1" applyFill="1" applyBorder="1" applyAlignment="1">
      <alignment horizontal="center" vertical="center"/>
    </xf>
    <xf numFmtId="0" fontId="113" fillId="2" borderId="6" xfId="1" applyFont="1" applyFill="1" applyBorder="1" applyAlignment="1">
      <alignment horizontal="center" vertical="center"/>
    </xf>
    <xf numFmtId="0" fontId="113" fillId="2" borderId="74" xfId="1" applyFont="1" applyFill="1" applyBorder="1" applyAlignment="1">
      <alignment horizontal="center" vertical="center"/>
    </xf>
    <xf numFmtId="0" fontId="113" fillId="2" borderId="28" xfId="1" applyFont="1" applyFill="1" applyBorder="1" applyAlignment="1">
      <alignment horizontal="center" vertical="center"/>
    </xf>
    <xf numFmtId="0" fontId="148" fillId="2" borderId="17" xfId="1" applyFont="1" applyFill="1" applyBorder="1" applyAlignment="1">
      <alignment horizontal="center" vertical="center" wrapText="1"/>
    </xf>
    <xf numFmtId="166" fontId="65" fillId="3" borderId="4" xfId="2" applyNumberFormat="1" applyFont="1" applyFill="1" applyBorder="1" applyAlignment="1">
      <alignment horizontal="center" vertical="center"/>
    </xf>
    <xf numFmtId="2" fontId="117" fillId="7" borderId="5" xfId="3" applyNumberFormat="1" applyFont="1" applyFill="1" applyBorder="1" applyAlignment="1" applyProtection="1">
      <alignment horizontal="center" vertical="center" wrapText="1"/>
      <protection locked="0"/>
    </xf>
    <xf numFmtId="2" fontId="117" fillId="7" borderId="50" xfId="3" applyNumberFormat="1" applyFont="1" applyFill="1" applyBorder="1" applyAlignment="1" applyProtection="1">
      <alignment horizontal="center" vertical="center" wrapText="1"/>
      <protection locked="0"/>
    </xf>
    <xf numFmtId="2" fontId="117" fillId="7" borderId="51" xfId="3" applyNumberFormat="1" applyFont="1" applyFill="1" applyBorder="1" applyAlignment="1" applyProtection="1">
      <alignment horizontal="center" vertical="center" wrapText="1"/>
      <protection locked="0"/>
    </xf>
    <xf numFmtId="0" fontId="174" fillId="0" borderId="62" xfId="2" applyFont="1" applyBorder="1" applyAlignment="1">
      <alignment horizontal="center" vertical="center" wrapText="1"/>
    </xf>
    <xf numFmtId="0" fontId="30" fillId="2" borderId="17" xfId="2" applyFont="1" applyFill="1" applyBorder="1" applyAlignment="1">
      <alignment horizontal="center" vertical="top" wrapText="1"/>
    </xf>
    <xf numFmtId="0" fontId="30" fillId="2" borderId="0" xfId="2" applyFont="1" applyFill="1" applyBorder="1" applyAlignment="1">
      <alignment horizontal="center" vertical="top" wrapText="1"/>
    </xf>
    <xf numFmtId="0" fontId="30" fillId="2" borderId="4" xfId="2" applyFont="1" applyFill="1" applyBorder="1" applyAlignment="1">
      <alignment horizontal="center" vertical="top" wrapText="1"/>
    </xf>
    <xf numFmtId="0" fontId="218" fillId="2" borderId="45" xfId="2" applyNumberFormat="1" applyFont="1" applyFill="1" applyBorder="1" applyAlignment="1">
      <alignment horizontal="center" vertical="center"/>
    </xf>
    <xf numFmtId="0" fontId="218" fillId="2" borderId="20" xfId="2" applyNumberFormat="1" applyFont="1" applyFill="1" applyBorder="1" applyAlignment="1">
      <alignment horizontal="center" vertical="center"/>
    </xf>
    <xf numFmtId="0" fontId="218" fillId="2" borderId="46" xfId="2" applyNumberFormat="1" applyFont="1" applyFill="1" applyBorder="1" applyAlignment="1">
      <alignment horizontal="center" vertical="center"/>
    </xf>
    <xf numFmtId="2" fontId="117" fillId="7" borderId="58" xfId="3" applyNumberFormat="1" applyFont="1" applyFill="1" applyBorder="1" applyAlignment="1" applyProtection="1">
      <alignment horizontal="center" vertical="center" wrapText="1"/>
      <protection locked="0"/>
    </xf>
    <xf numFmtId="2" fontId="117" fillId="7" borderId="61" xfId="3" applyNumberFormat="1" applyFont="1" applyFill="1" applyBorder="1" applyAlignment="1" applyProtection="1">
      <alignment horizontal="center" vertical="center" wrapText="1"/>
      <protection locked="0"/>
    </xf>
    <xf numFmtId="2" fontId="8" fillId="7" borderId="87" xfId="3" applyNumberFormat="1" applyFont="1" applyFill="1" applyBorder="1" applyAlignment="1" applyProtection="1">
      <alignment horizontal="center" vertical="center" wrapText="1"/>
      <protection locked="0"/>
    </xf>
    <xf numFmtId="2" fontId="8" fillId="7" borderId="56" xfId="3" applyNumberFormat="1" applyFont="1" applyFill="1" applyBorder="1" applyAlignment="1" applyProtection="1">
      <alignment horizontal="center" vertical="center" wrapText="1"/>
      <protection locked="0"/>
    </xf>
    <xf numFmtId="0" fontId="54" fillId="6" borderId="0" xfId="2" applyFont="1" applyFill="1" applyBorder="1" applyAlignment="1">
      <alignment horizontal="center" vertical="center"/>
    </xf>
    <xf numFmtId="0" fontId="54" fillId="6" borderId="4" xfId="2" applyFont="1" applyFill="1" applyBorder="1" applyAlignment="1">
      <alignment horizontal="center" vertical="center"/>
    </xf>
    <xf numFmtId="0" fontId="260" fillId="2" borderId="5" xfId="3" applyFont="1" applyFill="1" applyBorder="1" applyAlignment="1">
      <alignment horizontal="center" vertical="center"/>
    </xf>
    <xf numFmtId="0" fontId="258" fillId="2" borderId="5" xfId="2" applyNumberFormat="1" applyFont="1" applyFill="1" applyBorder="1" applyAlignment="1">
      <alignment horizontal="center" vertical="center"/>
    </xf>
    <xf numFmtId="0" fontId="258" fillId="2" borderId="0" xfId="2" applyNumberFormat="1" applyFont="1" applyFill="1" applyBorder="1" applyAlignment="1">
      <alignment horizontal="center" vertical="center"/>
    </xf>
    <xf numFmtId="0" fontId="258" fillId="2" borderId="4" xfId="2" applyNumberFormat="1" applyFont="1" applyFill="1" applyBorder="1" applyAlignment="1">
      <alignment horizontal="center" vertical="center"/>
    </xf>
    <xf numFmtId="167" fontId="109" fillId="2" borderId="43" xfId="2" applyNumberFormat="1" applyFont="1" applyFill="1" applyBorder="1" applyAlignment="1">
      <alignment horizontal="center" vertical="center"/>
    </xf>
    <xf numFmtId="167" fontId="109" fillId="2" borderId="89" xfId="2" applyNumberFormat="1" applyFont="1" applyFill="1" applyBorder="1" applyAlignment="1">
      <alignment horizontal="center" vertical="center"/>
    </xf>
    <xf numFmtId="173" fontId="126" fillId="2" borderId="88" xfId="2" applyNumberFormat="1" applyFont="1" applyFill="1" applyBorder="1" applyAlignment="1">
      <alignment horizontal="center" vertical="center"/>
    </xf>
    <xf numFmtId="173" fontId="126" fillId="2" borderId="89" xfId="2" applyNumberFormat="1" applyFont="1" applyFill="1" applyBorder="1" applyAlignment="1">
      <alignment horizontal="center" vertical="center"/>
    </xf>
    <xf numFmtId="0" fontId="148" fillId="2" borderId="14" xfId="1" applyFont="1" applyFill="1" applyBorder="1" applyAlignment="1">
      <alignment horizontal="center" vertical="center" wrapText="1"/>
    </xf>
    <xf numFmtId="0" fontId="93" fillId="2" borderId="38" xfId="1" applyFont="1" applyFill="1" applyBorder="1" applyAlignment="1">
      <alignment horizontal="center" vertical="center"/>
    </xf>
    <xf numFmtId="0" fontId="81" fillId="2" borderId="38" xfId="1" applyFont="1" applyFill="1" applyBorder="1" applyAlignment="1">
      <alignment horizontal="center" vertical="center"/>
    </xf>
    <xf numFmtId="0" fontId="35" fillId="2" borderId="38" xfId="1" applyNumberFormat="1" applyFont="1" applyFill="1" applyBorder="1" applyAlignment="1">
      <alignment horizontal="center" vertical="center" wrapText="1"/>
    </xf>
    <xf numFmtId="0" fontId="35" fillId="2" borderId="27" xfId="1" applyNumberFormat="1" applyFont="1" applyFill="1" applyBorder="1" applyAlignment="1">
      <alignment horizontal="center" vertical="center" wrapText="1"/>
    </xf>
    <xf numFmtId="0" fontId="35" fillId="2" borderId="28" xfId="1" applyNumberFormat="1" applyFont="1" applyFill="1" applyBorder="1" applyAlignment="1">
      <alignment horizontal="center" vertical="center" wrapText="1"/>
    </xf>
    <xf numFmtId="164" fontId="114" fillId="34" borderId="0" xfId="2" applyNumberFormat="1" applyFont="1" applyFill="1" applyBorder="1" applyAlignment="1">
      <alignment horizontal="center" vertical="center"/>
    </xf>
    <xf numFmtId="165" fontId="114" fillId="34" borderId="0" xfId="1" applyNumberFormat="1" applyFont="1" applyFill="1" applyBorder="1" applyAlignment="1" applyProtection="1">
      <alignment horizontal="center" vertical="center"/>
    </xf>
    <xf numFmtId="1" fontId="114" fillId="34" borderId="0" xfId="2" applyNumberFormat="1" applyFont="1" applyFill="1" applyBorder="1" applyAlignment="1">
      <alignment horizontal="center" vertical="center"/>
    </xf>
    <xf numFmtId="1" fontId="114" fillId="34" borderId="4" xfId="2" applyNumberFormat="1" applyFont="1" applyFill="1" applyBorder="1" applyAlignment="1">
      <alignment horizontal="center" vertical="center"/>
    </xf>
    <xf numFmtId="0" fontId="10" fillId="16" borderId="22" xfId="0" applyFont="1" applyFill="1" applyBorder="1" applyAlignment="1">
      <alignment horizontal="center" vertical="center" wrapText="1"/>
    </xf>
    <xf numFmtId="0" fontId="10" fillId="16" borderId="0" xfId="0" applyFont="1" applyFill="1" applyBorder="1" applyAlignment="1">
      <alignment horizontal="center" vertical="center" wrapText="1"/>
    </xf>
    <xf numFmtId="0" fontId="10" fillId="16" borderId="4" xfId="0" applyFont="1" applyFill="1" applyBorder="1" applyAlignment="1">
      <alignment horizontal="center" vertical="center" wrapText="1"/>
    </xf>
    <xf numFmtId="164" fontId="348" fillId="34" borderId="0" xfId="2" applyNumberFormat="1" applyFont="1" applyFill="1" applyBorder="1" applyAlignment="1">
      <alignment horizontal="center" vertical="center"/>
    </xf>
    <xf numFmtId="0" fontId="348" fillId="34" borderId="22" xfId="2" applyFont="1" applyFill="1" applyBorder="1" applyAlignment="1">
      <alignment horizontal="center" vertical="center"/>
    </xf>
    <xf numFmtId="0" fontId="348" fillId="34" borderId="0" xfId="2" applyFont="1" applyFill="1" applyBorder="1" applyAlignment="1">
      <alignment horizontal="center" vertical="center"/>
    </xf>
    <xf numFmtId="169" fontId="348" fillId="34" borderId="0" xfId="2" applyNumberFormat="1" applyFont="1" applyFill="1" applyBorder="1" applyAlignment="1">
      <alignment horizontal="center" vertical="center"/>
    </xf>
    <xf numFmtId="0" fontId="41" fillId="2" borderId="0" xfId="1" applyNumberFormat="1" applyFont="1" applyFill="1" applyBorder="1" applyAlignment="1">
      <alignment horizontal="center" vertical="center" wrapText="1"/>
    </xf>
    <xf numFmtId="0" fontId="41" fillId="2" borderId="4" xfId="1" applyNumberFormat="1" applyFont="1" applyFill="1" applyBorder="1" applyAlignment="1">
      <alignment horizontal="center" vertical="center" wrapText="1"/>
    </xf>
    <xf numFmtId="0" fontId="340" fillId="2" borderId="1" xfId="2" applyFont="1" applyFill="1" applyBorder="1" applyAlignment="1">
      <alignment horizontal="center" vertical="center" wrapText="1"/>
    </xf>
    <xf numFmtId="0" fontId="340" fillId="2" borderId="2" xfId="2" applyFont="1" applyFill="1" applyBorder="1" applyAlignment="1">
      <alignment horizontal="center" vertical="center" wrapText="1"/>
    </xf>
    <xf numFmtId="0" fontId="340" fillId="2" borderId="3" xfId="2" applyFont="1" applyFill="1" applyBorder="1" applyAlignment="1">
      <alignment horizontal="center" vertical="center" wrapText="1"/>
    </xf>
    <xf numFmtId="0" fontId="340" fillId="2" borderId="22" xfId="2" applyFont="1" applyFill="1" applyBorder="1" applyAlignment="1">
      <alignment horizontal="center" vertical="center" wrapText="1"/>
    </xf>
    <xf numFmtId="0" fontId="340" fillId="2" borderId="0" xfId="2" applyFont="1" applyFill="1" applyBorder="1" applyAlignment="1">
      <alignment horizontal="center" vertical="center" wrapText="1"/>
    </xf>
    <xf numFmtId="0" fontId="340" fillId="2" borderId="4" xfId="2" applyFont="1" applyFill="1" applyBorder="1" applyAlignment="1">
      <alignment horizontal="center" vertical="center" wrapText="1"/>
    </xf>
    <xf numFmtId="0" fontId="118" fillId="2" borderId="22" xfId="1" applyFont="1" applyFill="1" applyBorder="1" applyAlignment="1">
      <alignment horizontal="center" vertical="center" wrapText="1"/>
    </xf>
    <xf numFmtId="0" fontId="118" fillId="2" borderId="0" xfId="1" applyFont="1" applyFill="1" applyBorder="1" applyAlignment="1">
      <alignment horizontal="center" vertical="center" wrapText="1"/>
    </xf>
    <xf numFmtId="0" fontId="147" fillId="2" borderId="0" xfId="1" applyFont="1" applyFill="1" applyBorder="1" applyAlignment="1">
      <alignment horizontal="center" vertical="center"/>
    </xf>
    <xf numFmtId="0" fontId="128" fillId="2" borderId="0" xfId="1" applyFont="1" applyFill="1" applyBorder="1" applyAlignment="1">
      <alignment horizontal="center" vertical="center" wrapText="1"/>
    </xf>
    <xf numFmtId="2" fontId="119" fillId="7" borderId="0" xfId="3" applyNumberFormat="1" applyFont="1" applyFill="1" applyBorder="1" applyAlignment="1" applyProtection="1">
      <alignment horizontal="center" vertical="center" wrapText="1"/>
      <protection locked="0"/>
    </xf>
    <xf numFmtId="164" fontId="9" fillId="34" borderId="4" xfId="2" applyNumberFormat="1" applyFont="1" applyFill="1" applyBorder="1" applyAlignment="1">
      <alignment horizontal="center" vertical="center"/>
    </xf>
    <xf numFmtId="164" fontId="9" fillId="3" borderId="22" xfId="1" applyNumberFormat="1" applyFont="1" applyFill="1" applyBorder="1" applyAlignment="1">
      <alignment horizontal="center" vertical="center"/>
    </xf>
    <xf numFmtId="164" fontId="9" fillId="3" borderId="0" xfId="1" applyNumberFormat="1" applyFont="1" applyFill="1" applyBorder="1" applyAlignment="1">
      <alignment horizontal="center" vertical="center"/>
    </xf>
    <xf numFmtId="164" fontId="9" fillId="3" borderId="43" xfId="1" applyNumberFormat="1" applyFont="1" applyFill="1" applyBorder="1" applyAlignment="1">
      <alignment horizontal="center" vertical="center"/>
    </xf>
    <xf numFmtId="164" fontId="9" fillId="3" borderId="119" xfId="1" applyNumberFormat="1" applyFont="1" applyFill="1" applyBorder="1" applyAlignment="1">
      <alignment horizontal="center" vertical="center"/>
    </xf>
    <xf numFmtId="165" fontId="9" fillId="3" borderId="0" xfId="2" applyNumberFormat="1" applyFont="1" applyFill="1" applyBorder="1" applyAlignment="1">
      <alignment horizontal="center" vertical="center"/>
    </xf>
    <xf numFmtId="165" fontId="9" fillId="3" borderId="119" xfId="2" applyNumberFormat="1" applyFont="1" applyFill="1" applyBorder="1" applyAlignment="1">
      <alignment horizontal="center" vertical="center"/>
    </xf>
    <xf numFmtId="0" fontId="26" fillId="17" borderId="5" xfId="2" applyFont="1" applyFill="1" applyBorder="1" applyAlignment="1">
      <alignment horizontal="center" vertical="center"/>
    </xf>
    <xf numFmtId="169" fontId="26" fillId="17" borderId="0" xfId="2" applyNumberFormat="1" applyFont="1" applyFill="1" applyBorder="1" applyAlignment="1">
      <alignment horizontal="center" vertical="center"/>
    </xf>
    <xf numFmtId="0" fontId="6" fillId="4" borderId="39" xfId="3" applyFont="1" applyFill="1" applyBorder="1" applyAlignment="1">
      <alignment horizontal="center" vertical="center"/>
    </xf>
    <xf numFmtId="0" fontId="6" fillId="4" borderId="4" xfId="3" applyFont="1" applyFill="1" applyBorder="1" applyAlignment="1">
      <alignment horizontal="center" vertical="center"/>
    </xf>
    <xf numFmtId="0" fontId="200" fillId="4" borderId="22" xfId="2" applyFont="1" applyFill="1" applyBorder="1" applyAlignment="1">
      <alignment horizontal="center" vertical="center" wrapText="1"/>
    </xf>
    <xf numFmtId="0" fontId="176" fillId="2" borderId="5" xfId="2" applyFont="1" applyFill="1" applyBorder="1" applyAlignment="1">
      <alignment horizontal="center" vertical="center" wrapText="1"/>
    </xf>
    <xf numFmtId="0" fontId="176" fillId="2" borderId="0" xfId="2" applyFont="1" applyFill="1" applyBorder="1" applyAlignment="1">
      <alignment horizontal="center" vertical="center" wrapText="1"/>
    </xf>
    <xf numFmtId="0" fontId="176" fillId="2" borderId="4" xfId="2" applyFont="1" applyFill="1" applyBorder="1" applyAlignment="1">
      <alignment horizontal="center" vertical="center" wrapText="1"/>
    </xf>
    <xf numFmtId="0" fontId="260" fillId="2" borderId="23" xfId="3" applyFont="1" applyFill="1" applyBorder="1" applyAlignment="1">
      <alignment horizontal="center" vertical="center"/>
    </xf>
    <xf numFmtId="0" fontId="260" fillId="2" borderId="6" xfId="3" applyFont="1" applyFill="1" applyBorder="1" applyAlignment="1">
      <alignment horizontal="center" vertical="center"/>
    </xf>
    <xf numFmtId="0" fontId="260" fillId="2" borderId="24" xfId="3" applyFont="1" applyFill="1" applyBorder="1" applyAlignment="1">
      <alignment horizontal="center" vertical="center"/>
    </xf>
    <xf numFmtId="0" fontId="153" fillId="6" borderId="92" xfId="2" applyFont="1" applyFill="1" applyBorder="1" applyAlignment="1">
      <alignment horizontal="center" vertical="center"/>
    </xf>
    <xf numFmtId="0" fontId="153" fillId="6" borderId="31" xfId="2" applyFont="1" applyFill="1" applyBorder="1" applyAlignment="1">
      <alignment horizontal="center" vertical="center"/>
    </xf>
    <xf numFmtId="0" fontId="153" fillId="6" borderId="93" xfId="2" applyFont="1" applyFill="1" applyBorder="1" applyAlignment="1">
      <alignment horizontal="center" vertical="center"/>
    </xf>
    <xf numFmtId="0" fontId="41" fillId="2" borderId="5" xfId="3" applyFont="1" applyFill="1" applyBorder="1" applyAlignment="1">
      <alignment horizontal="center" vertical="center"/>
    </xf>
    <xf numFmtId="0" fontId="7" fillId="2" borderId="0"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218" fillId="3" borderId="5" xfId="2" applyNumberFormat="1" applyFont="1" applyFill="1" applyBorder="1" applyAlignment="1">
      <alignment horizontal="center" vertical="center" wrapText="1"/>
    </xf>
    <xf numFmtId="0" fontId="218" fillId="3" borderId="0" xfId="2" applyNumberFormat="1" applyFont="1" applyFill="1" applyBorder="1" applyAlignment="1">
      <alignment horizontal="center" vertical="center" wrapText="1"/>
    </xf>
    <xf numFmtId="0" fontId="218" fillId="3" borderId="4" xfId="2" applyNumberFormat="1" applyFont="1" applyFill="1" applyBorder="1" applyAlignment="1">
      <alignment horizontal="center" vertical="center" wrapText="1"/>
    </xf>
    <xf numFmtId="0" fontId="71" fillId="2" borderId="5" xfId="2" applyFont="1" applyFill="1" applyBorder="1" applyAlignment="1">
      <alignment horizontal="center" vertical="center" wrapText="1"/>
    </xf>
    <xf numFmtId="0" fontId="71" fillId="2" borderId="0" xfId="2" applyFont="1" applyFill="1" applyBorder="1" applyAlignment="1">
      <alignment horizontal="center" vertical="center" wrapText="1"/>
    </xf>
    <xf numFmtId="0" fontId="71" fillId="2" borderId="4" xfId="2" applyFont="1" applyFill="1" applyBorder="1" applyAlignment="1">
      <alignment horizontal="center" vertical="center" wrapText="1"/>
    </xf>
    <xf numFmtId="0" fontId="148" fillId="2" borderId="33" xfId="1" applyFont="1" applyFill="1" applyBorder="1" applyAlignment="1">
      <alignment horizontal="center" vertical="center" wrapText="1"/>
    </xf>
    <xf numFmtId="1" fontId="30" fillId="17" borderId="0" xfId="2" applyNumberFormat="1" applyFont="1" applyFill="1" applyBorder="1" applyAlignment="1">
      <alignment horizontal="center" vertical="center"/>
    </xf>
    <xf numFmtId="167" fontId="58" fillId="2" borderId="0" xfId="2" applyNumberFormat="1" applyFont="1" applyFill="1" applyBorder="1" applyAlignment="1">
      <alignment horizontal="center" vertical="center"/>
    </xf>
    <xf numFmtId="173" fontId="160" fillId="2" borderId="4" xfId="2" applyNumberFormat="1" applyFont="1" applyFill="1" applyBorder="1" applyAlignment="1">
      <alignment horizontal="center" vertical="center"/>
    </xf>
    <xf numFmtId="167" fontId="58" fillId="2" borderId="4" xfId="2" applyNumberFormat="1" applyFont="1" applyFill="1" applyBorder="1" applyAlignment="1">
      <alignment horizontal="center" vertical="center"/>
    </xf>
    <xf numFmtId="0" fontId="92" fillId="2" borderId="5" xfId="2" applyFont="1" applyFill="1" applyBorder="1" applyAlignment="1">
      <alignment horizontal="center" vertical="center" wrapText="1"/>
    </xf>
    <xf numFmtId="0" fontId="92" fillId="2" borderId="0" xfId="2" applyFont="1" applyFill="1" applyBorder="1" applyAlignment="1">
      <alignment horizontal="center" vertical="center" wrapText="1"/>
    </xf>
    <xf numFmtId="0" fontId="92" fillId="2" borderId="4" xfId="2" applyFont="1" applyFill="1" applyBorder="1" applyAlignment="1">
      <alignment horizontal="center" vertical="center" wrapText="1"/>
    </xf>
    <xf numFmtId="0" fontId="186" fillId="19" borderId="5" xfId="2" applyFont="1" applyFill="1" applyBorder="1" applyAlignment="1">
      <alignment horizontal="center" vertical="center"/>
    </xf>
    <xf numFmtId="0" fontId="186" fillId="19" borderId="4" xfId="2" applyFont="1" applyFill="1" applyBorder="1" applyAlignment="1">
      <alignment horizontal="center" vertical="center"/>
    </xf>
    <xf numFmtId="0" fontId="215" fillId="4" borderId="5" xfId="2" applyFont="1" applyFill="1" applyBorder="1" applyAlignment="1">
      <alignment horizontal="center" vertical="center" wrapText="1"/>
    </xf>
    <xf numFmtId="0" fontId="44" fillId="2" borderId="5" xfId="3" applyFont="1" applyFill="1" applyBorder="1" applyAlignment="1">
      <alignment horizontal="center" vertical="center"/>
    </xf>
    <xf numFmtId="0" fontId="44" fillId="2" borderId="0" xfId="3" applyFont="1" applyFill="1" applyBorder="1" applyAlignment="1">
      <alignment horizontal="center" vertical="center"/>
    </xf>
    <xf numFmtId="0" fontId="44" fillId="2" borderId="4" xfId="3" applyFont="1" applyFill="1" applyBorder="1" applyAlignment="1">
      <alignment horizontal="center" vertical="center"/>
    </xf>
    <xf numFmtId="0" fontId="12" fillId="6" borderId="5" xfId="3" applyFont="1" applyFill="1" applyBorder="1" applyAlignment="1">
      <alignment horizontal="center" vertical="center"/>
    </xf>
    <xf numFmtId="0" fontId="182" fillId="2" borderId="5" xfId="3" applyFont="1" applyFill="1" applyBorder="1" applyAlignment="1">
      <alignment horizontal="center" vertical="center"/>
    </xf>
    <xf numFmtId="0" fontId="182" fillId="2" borderId="43" xfId="3" applyFont="1" applyFill="1" applyBorder="1" applyAlignment="1">
      <alignment horizontal="center" vertical="center"/>
    </xf>
    <xf numFmtId="0" fontId="219" fillId="3" borderId="5" xfId="2" applyNumberFormat="1" applyFont="1" applyFill="1" applyBorder="1" applyAlignment="1">
      <alignment horizontal="center" vertical="center" wrapText="1"/>
    </xf>
    <xf numFmtId="0" fontId="219" fillId="3" borderId="0" xfId="2" applyNumberFormat="1" applyFont="1" applyFill="1" applyBorder="1" applyAlignment="1">
      <alignment horizontal="center" vertical="center" wrapText="1"/>
    </xf>
    <xf numFmtId="0" fontId="219" fillId="3" borderId="4" xfId="2" applyNumberFormat="1" applyFont="1" applyFill="1" applyBorder="1" applyAlignment="1">
      <alignment horizontal="center" vertical="center" wrapText="1"/>
    </xf>
    <xf numFmtId="0" fontId="252" fillId="2" borderId="5" xfId="2" applyNumberFormat="1" applyFont="1" applyFill="1" applyBorder="1" applyAlignment="1">
      <alignment horizontal="center" vertical="center" wrapText="1"/>
    </xf>
    <xf numFmtId="0" fontId="252" fillId="2" borderId="0" xfId="2" applyNumberFormat="1" applyFont="1" applyFill="1" applyBorder="1" applyAlignment="1">
      <alignment horizontal="center" vertical="center" wrapText="1"/>
    </xf>
    <xf numFmtId="0" fontId="252" fillId="2" borderId="4" xfId="2" applyNumberFormat="1" applyFont="1" applyFill="1" applyBorder="1" applyAlignment="1">
      <alignment horizontal="center" vertical="center" wrapText="1"/>
    </xf>
    <xf numFmtId="0" fontId="41" fillId="8" borderId="83" xfId="3" applyFont="1" applyFill="1" applyBorder="1" applyAlignment="1">
      <alignment horizontal="center" vertical="center"/>
    </xf>
    <xf numFmtId="0" fontId="41" fillId="8" borderId="5" xfId="3" applyFont="1" applyFill="1" applyBorder="1" applyAlignment="1">
      <alignment horizontal="center" vertical="center"/>
    </xf>
    <xf numFmtId="169" fontId="51" fillId="8" borderId="84" xfId="2" applyNumberFormat="1" applyFont="1" applyFill="1" applyBorder="1" applyAlignment="1">
      <alignment horizontal="center" vertical="center"/>
    </xf>
    <xf numFmtId="1" fontId="51" fillId="8" borderId="84" xfId="2" applyNumberFormat="1" applyFont="1" applyFill="1" applyBorder="1" applyAlignment="1">
      <alignment horizontal="center" vertical="center"/>
    </xf>
    <xf numFmtId="167" fontId="56" fillId="8" borderId="85" xfId="2" applyNumberFormat="1" applyFont="1" applyFill="1" applyBorder="1" applyAlignment="1">
      <alignment horizontal="center" vertical="center"/>
    </xf>
    <xf numFmtId="167" fontId="56" fillId="8" borderId="4" xfId="2" applyNumberFormat="1" applyFont="1" applyFill="1" applyBorder="1" applyAlignment="1">
      <alignment horizontal="center" vertical="center"/>
    </xf>
    <xf numFmtId="0" fontId="178" fillId="2" borderId="5" xfId="2" applyFont="1" applyFill="1" applyBorder="1" applyAlignment="1">
      <alignment horizontal="left" vertical="center"/>
    </xf>
    <xf numFmtId="0" fontId="178" fillId="2" borderId="0" xfId="2" applyFont="1" applyFill="1" applyBorder="1" applyAlignment="1">
      <alignment horizontal="left" vertical="center"/>
    </xf>
    <xf numFmtId="0" fontId="178" fillId="2" borderId="4" xfId="2" applyFont="1" applyFill="1" applyBorder="1" applyAlignment="1">
      <alignment horizontal="left" vertical="center"/>
    </xf>
    <xf numFmtId="0" fontId="30" fillId="2" borderId="5" xfId="2" applyFont="1" applyFill="1" applyBorder="1" applyAlignment="1">
      <alignment horizontal="center"/>
    </xf>
    <xf numFmtId="0" fontId="30" fillId="2" borderId="0" xfId="2" applyFont="1" applyFill="1" applyBorder="1" applyAlignment="1">
      <alignment horizontal="center"/>
    </xf>
    <xf numFmtId="0" fontId="30" fillId="2" borderId="4" xfId="2" applyFont="1" applyFill="1" applyBorder="1" applyAlignment="1">
      <alignment horizontal="center"/>
    </xf>
    <xf numFmtId="0" fontId="43" fillId="2" borderId="5" xfId="3" applyFont="1" applyFill="1" applyBorder="1" applyAlignment="1">
      <alignment horizontal="center" vertical="center" wrapText="1"/>
    </xf>
    <xf numFmtId="0" fontId="43" fillId="2" borderId="0" xfId="3" applyFont="1" applyFill="1" applyBorder="1" applyAlignment="1">
      <alignment horizontal="center" vertical="center" wrapText="1"/>
    </xf>
    <xf numFmtId="0" fontId="43" fillId="2" borderId="4" xfId="3" applyFont="1" applyFill="1" applyBorder="1" applyAlignment="1">
      <alignment horizontal="center" vertical="center" wrapText="1"/>
    </xf>
    <xf numFmtId="0" fontId="55" fillId="2" borderId="5" xfId="3" applyFont="1" applyFill="1" applyBorder="1" applyAlignment="1">
      <alignment horizontal="center" vertical="center" wrapText="1"/>
    </xf>
    <xf numFmtId="0" fontId="55" fillId="2" borderId="0" xfId="3" applyFont="1" applyFill="1" applyBorder="1" applyAlignment="1">
      <alignment horizontal="center" vertical="center" wrapText="1"/>
    </xf>
    <xf numFmtId="0" fontId="55" fillId="2" borderId="4" xfId="3" applyFont="1" applyFill="1" applyBorder="1" applyAlignment="1">
      <alignment horizontal="center" vertical="center" wrapText="1"/>
    </xf>
    <xf numFmtId="0" fontId="10" fillId="2" borderId="5" xfId="0" applyFont="1" applyFill="1" applyBorder="1" applyAlignment="1">
      <alignment horizont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98" fillId="4" borderId="1" xfId="2" applyFont="1" applyFill="1" applyBorder="1" applyAlignment="1">
      <alignment horizontal="center" vertical="center" wrapText="1"/>
    </xf>
    <xf numFmtId="0" fontId="198" fillId="4" borderId="2" xfId="2" applyFont="1" applyFill="1" applyBorder="1" applyAlignment="1">
      <alignment horizontal="center" vertical="center" wrapText="1"/>
    </xf>
    <xf numFmtId="0" fontId="198" fillId="4" borderId="3" xfId="2" applyFont="1" applyFill="1" applyBorder="1" applyAlignment="1">
      <alignment horizontal="center" vertical="center" wrapText="1"/>
    </xf>
    <xf numFmtId="0" fontId="198" fillId="4" borderId="5" xfId="2" applyFont="1" applyFill="1" applyBorder="1" applyAlignment="1">
      <alignment horizontal="center" vertical="center" wrapText="1"/>
    </xf>
    <xf numFmtId="0" fontId="198" fillId="4" borderId="0" xfId="2" applyFont="1" applyFill="1" applyBorder="1" applyAlignment="1">
      <alignment horizontal="center" vertical="center" wrapText="1"/>
    </xf>
    <xf numFmtId="0" fontId="198" fillId="4" borderId="4" xfId="2" applyFont="1" applyFill="1" applyBorder="1" applyAlignment="1">
      <alignment horizontal="center" vertical="center" wrapText="1"/>
    </xf>
    <xf numFmtId="0" fontId="176" fillId="2" borderId="5" xfId="2" applyFont="1" applyFill="1" applyBorder="1" applyAlignment="1">
      <alignment horizontal="center" vertical="center"/>
    </xf>
    <xf numFmtId="0" fontId="176" fillId="2" borderId="0" xfId="2" applyFont="1" applyFill="1" applyBorder="1" applyAlignment="1">
      <alignment horizontal="center" vertical="center"/>
    </xf>
    <xf numFmtId="0" fontId="176" fillId="2" borderId="4" xfId="2" applyFont="1" applyFill="1" applyBorder="1" applyAlignment="1">
      <alignment horizontal="center" vertical="center"/>
    </xf>
    <xf numFmtId="0" fontId="176" fillId="2" borderId="45" xfId="2" applyFont="1" applyFill="1" applyBorder="1" applyAlignment="1">
      <alignment horizontal="center" vertical="center"/>
    </xf>
    <xf numFmtId="0" fontId="176" fillId="2" borderId="20" xfId="2" applyFont="1" applyFill="1" applyBorder="1" applyAlignment="1">
      <alignment horizontal="center" vertical="center"/>
    </xf>
    <xf numFmtId="0" fontId="176" fillId="2" borderId="46" xfId="2" applyFont="1" applyFill="1" applyBorder="1" applyAlignment="1">
      <alignment horizontal="center" vertical="center"/>
    </xf>
    <xf numFmtId="0" fontId="32" fillId="2" borderId="0" xfId="3" applyFont="1" applyFill="1" applyBorder="1" applyAlignment="1">
      <alignment horizontal="center" vertical="center"/>
    </xf>
    <xf numFmtId="0" fontId="32" fillId="2" borderId="4" xfId="3" applyFont="1" applyFill="1" applyBorder="1" applyAlignment="1">
      <alignment horizontal="center" vertical="center"/>
    </xf>
    <xf numFmtId="172" fontId="32" fillId="3" borderId="0" xfId="2" applyNumberFormat="1" applyFont="1" applyFill="1" applyBorder="1" applyAlignment="1">
      <alignment horizontal="center" vertical="center"/>
    </xf>
    <xf numFmtId="167" fontId="56" fillId="17" borderId="4" xfId="2" applyNumberFormat="1" applyFont="1" applyFill="1" applyBorder="1" applyAlignment="1">
      <alignment horizontal="center" vertical="center"/>
    </xf>
    <xf numFmtId="169" fontId="51" fillId="8" borderId="0" xfId="1" applyNumberFormat="1" applyFont="1" applyFill="1" applyBorder="1" applyAlignment="1">
      <alignment horizontal="center" vertical="center"/>
    </xf>
    <xf numFmtId="169" fontId="27" fillId="17" borderId="25" xfId="2" applyNumberFormat="1" applyFont="1" applyFill="1" applyBorder="1" applyAlignment="1">
      <alignment horizontal="center" vertical="center"/>
    </xf>
    <xf numFmtId="0" fontId="170" fillId="2" borderId="86" xfId="1" applyFont="1" applyFill="1" applyBorder="1" applyAlignment="1">
      <alignment horizontal="center" vertical="center" wrapText="1"/>
    </xf>
    <xf numFmtId="0" fontId="170" fillId="2" borderId="50" xfId="1" applyFont="1" applyFill="1" applyBorder="1" applyAlignment="1">
      <alignment horizontal="center" vertical="center" wrapText="1"/>
    </xf>
    <xf numFmtId="0" fontId="93" fillId="2" borderId="26" xfId="1" applyFont="1" applyFill="1" applyBorder="1" applyAlignment="1">
      <alignment horizontal="center" vertical="center"/>
    </xf>
    <xf numFmtId="0" fontId="93" fillId="2" borderId="19" xfId="1" applyFont="1" applyFill="1" applyBorder="1" applyAlignment="1">
      <alignment horizontal="center" vertical="center"/>
    </xf>
    <xf numFmtId="172" fontId="117" fillId="3" borderId="50" xfId="2" applyNumberFormat="1" applyFont="1" applyFill="1" applyBorder="1" applyAlignment="1">
      <alignment horizontal="center" vertical="center"/>
    </xf>
    <xf numFmtId="173" fontId="65" fillId="17" borderId="19" xfId="2" applyNumberFormat="1" applyFont="1" applyFill="1" applyBorder="1" applyAlignment="1">
      <alignment horizontal="center" vertical="center"/>
    </xf>
    <xf numFmtId="175" fontId="65" fillId="17" borderId="4" xfId="2" applyNumberFormat="1" applyFont="1" applyFill="1" applyBorder="1" applyAlignment="1">
      <alignment horizontal="center" vertical="center"/>
    </xf>
    <xf numFmtId="0" fontId="87" fillId="6" borderId="0" xfId="2" applyFont="1" applyFill="1" applyBorder="1" applyAlignment="1">
      <alignment horizontal="center" vertical="center" wrapText="1"/>
    </xf>
    <xf numFmtId="0" fontId="87" fillId="6" borderId="4" xfId="2" applyFont="1" applyFill="1" applyBorder="1" applyAlignment="1">
      <alignment horizontal="center" vertical="center" wrapText="1"/>
    </xf>
    <xf numFmtId="0" fontId="87" fillId="6" borderId="25" xfId="2" applyFont="1" applyFill="1" applyBorder="1" applyAlignment="1">
      <alignment horizontal="center" vertical="center" wrapText="1"/>
    </xf>
    <xf numFmtId="0" fontId="87" fillId="6" borderId="32" xfId="2" applyFont="1" applyFill="1" applyBorder="1" applyAlignment="1">
      <alignment horizontal="center" vertical="center" wrapText="1"/>
    </xf>
    <xf numFmtId="2" fontId="117" fillId="7" borderId="56" xfId="3" applyNumberFormat="1" applyFont="1" applyFill="1" applyBorder="1" applyAlignment="1" applyProtection="1">
      <alignment horizontal="center" vertical="center" wrapText="1"/>
      <protection locked="0"/>
    </xf>
    <xf numFmtId="0" fontId="203" fillId="4" borderId="5" xfId="2" applyFont="1" applyFill="1" applyBorder="1" applyAlignment="1">
      <alignment horizontal="center" vertical="center"/>
    </xf>
    <xf numFmtId="0" fontId="203" fillId="4" borderId="0" xfId="2" applyFont="1" applyFill="1" applyBorder="1" applyAlignment="1">
      <alignment horizontal="center" vertical="center"/>
    </xf>
    <xf numFmtId="0" fontId="203" fillId="4" borderId="4" xfId="2" applyFont="1" applyFill="1" applyBorder="1" applyAlignment="1">
      <alignment horizontal="center" vertical="center"/>
    </xf>
    <xf numFmtId="0" fontId="259" fillId="2" borderId="0" xfId="2" applyFont="1" applyFill="1" applyBorder="1" applyAlignment="1">
      <alignment horizontal="right" vertical="center" wrapText="1"/>
    </xf>
    <xf numFmtId="0" fontId="149" fillId="2" borderId="5" xfId="2" applyFont="1" applyFill="1" applyBorder="1" applyAlignment="1">
      <alignment horizontal="center" vertical="center" wrapText="1"/>
    </xf>
    <xf numFmtId="0" fontId="149" fillId="2" borderId="0" xfId="2" applyFont="1" applyFill="1" applyBorder="1" applyAlignment="1">
      <alignment horizontal="center" vertical="center" wrapText="1"/>
    </xf>
    <xf numFmtId="0" fontId="149" fillId="2" borderId="43" xfId="2" applyFont="1" applyFill="1" applyBorder="1" applyAlignment="1">
      <alignment horizontal="center" vertical="center" wrapText="1"/>
    </xf>
    <xf numFmtId="0" fontId="149" fillId="2" borderId="25" xfId="2" applyFont="1" applyFill="1" applyBorder="1" applyAlignment="1">
      <alignment horizontal="center" vertical="center" wrapText="1"/>
    </xf>
    <xf numFmtId="164" fontId="8" fillId="17" borderId="28" xfId="1" applyNumberFormat="1" applyFont="1" applyFill="1" applyBorder="1" applyAlignment="1">
      <alignment horizontal="center" vertical="center"/>
    </xf>
    <xf numFmtId="165" fontId="39" fillId="6" borderId="17" xfId="1" applyNumberFormat="1" applyFont="1" applyFill="1" applyBorder="1" applyAlignment="1" applyProtection="1">
      <alignment horizontal="center" vertical="center"/>
      <protection locked="0"/>
    </xf>
    <xf numFmtId="165" fontId="8" fillId="17" borderId="28" xfId="2" applyNumberFormat="1" applyFont="1" applyFill="1" applyBorder="1" applyAlignment="1">
      <alignment horizontal="center" vertical="center"/>
    </xf>
    <xf numFmtId="175" fontId="68" fillId="3" borderId="50" xfId="2" applyNumberFormat="1" applyFont="1" applyFill="1" applyBorder="1" applyAlignment="1">
      <alignment horizontal="center" vertical="center"/>
    </xf>
    <xf numFmtId="1" fontId="39" fillId="6" borderId="19" xfId="2" applyNumberFormat="1" applyFont="1" applyFill="1" applyBorder="1" applyAlignment="1">
      <alignment horizontal="center" vertical="center"/>
    </xf>
    <xf numFmtId="1" fontId="26" fillId="17" borderId="28" xfId="2" applyNumberFormat="1" applyFont="1" applyFill="1" applyBorder="1" applyAlignment="1">
      <alignment horizontal="center" vertical="center"/>
    </xf>
    <xf numFmtId="0" fontId="27" fillId="3" borderId="22" xfId="1" applyFont="1" applyFill="1" applyBorder="1" applyAlignment="1">
      <alignment horizontal="center" vertical="center" wrapText="1"/>
    </xf>
    <xf numFmtId="164" fontId="44" fillId="6" borderId="0" xfId="1" applyNumberFormat="1" applyFont="1" applyFill="1" applyBorder="1" applyAlignment="1">
      <alignment horizontal="center" vertical="center"/>
    </xf>
    <xf numFmtId="165" fontId="30" fillId="3" borderId="0" xfId="1" applyNumberFormat="1" applyFont="1" applyFill="1" applyBorder="1" applyAlignment="1">
      <alignment horizontal="right" vertical="center"/>
    </xf>
    <xf numFmtId="3" fontId="26" fillId="3" borderId="0" xfId="1" applyNumberFormat="1" applyFont="1" applyFill="1" applyBorder="1" applyAlignment="1">
      <alignment horizontal="center" vertical="center"/>
    </xf>
    <xf numFmtId="0" fontId="30" fillId="3" borderId="4" xfId="1" applyFont="1" applyFill="1" applyBorder="1" applyAlignment="1">
      <alignment horizontal="center" vertical="center"/>
    </xf>
    <xf numFmtId="0" fontId="273" fillId="4" borderId="14" xfId="2" applyFont="1" applyFill="1" applyBorder="1" applyAlignment="1">
      <alignment horizontal="center" vertical="center" wrapText="1"/>
    </xf>
    <xf numFmtId="0" fontId="273" fillId="4" borderId="38" xfId="2" applyFont="1" applyFill="1" applyBorder="1" applyAlignment="1">
      <alignment horizontal="center" vertical="center" wrapText="1"/>
    </xf>
    <xf numFmtId="0" fontId="273" fillId="4" borderId="27" xfId="2" applyFont="1" applyFill="1" applyBorder="1" applyAlignment="1">
      <alignment horizontal="center" vertical="center" wrapText="1"/>
    </xf>
    <xf numFmtId="0" fontId="273" fillId="4" borderId="17" xfId="2" applyFont="1" applyFill="1" applyBorder="1" applyAlignment="1">
      <alignment horizontal="center" vertical="center" wrapText="1"/>
    </xf>
    <xf numFmtId="0" fontId="273" fillId="4" borderId="0" xfId="2" applyFont="1" applyFill="1" applyBorder="1" applyAlignment="1">
      <alignment horizontal="center" vertical="center" wrapText="1"/>
    </xf>
    <xf numFmtId="0" fontId="273" fillId="4" borderId="28" xfId="2" applyFont="1" applyFill="1" applyBorder="1" applyAlignment="1">
      <alignment horizontal="center" vertical="center" wrapText="1"/>
    </xf>
    <xf numFmtId="173" fontId="68" fillId="3" borderId="19" xfId="2" applyNumberFormat="1" applyFont="1" applyFill="1" applyBorder="1" applyAlignment="1">
      <alignment horizontal="center" vertical="center"/>
    </xf>
    <xf numFmtId="0" fontId="274" fillId="4" borderId="30" xfId="2" applyFont="1" applyFill="1" applyBorder="1" applyAlignment="1">
      <alignment horizontal="center" vertical="center"/>
    </xf>
    <xf numFmtId="0" fontId="274" fillId="4" borderId="25" xfId="2" applyFont="1" applyFill="1" applyBorder="1" applyAlignment="1">
      <alignment horizontal="center" vertical="center"/>
    </xf>
    <xf numFmtId="0" fontId="274" fillId="4" borderId="119" xfId="2" applyFont="1" applyFill="1" applyBorder="1" applyAlignment="1">
      <alignment horizontal="center" vertical="center"/>
    </xf>
    <xf numFmtId="0" fontId="274" fillId="4" borderId="42" xfId="2" applyFont="1" applyFill="1" applyBorder="1" applyAlignment="1">
      <alignment horizontal="center" vertical="center"/>
    </xf>
    <xf numFmtId="0" fontId="160" fillId="5" borderId="28" xfId="3" applyFont="1" applyFill="1" applyBorder="1" applyAlignment="1">
      <alignment horizontal="center" vertical="center" textRotation="90"/>
    </xf>
    <xf numFmtId="0" fontId="253" fillId="2" borderId="17" xfId="8" applyFont="1" applyFill="1" applyBorder="1" applyAlignment="1">
      <alignment horizontal="center" vertical="center" wrapText="1"/>
    </xf>
    <xf numFmtId="0" fontId="253" fillId="2" borderId="28" xfId="8" applyFont="1" applyFill="1" applyBorder="1" applyAlignment="1">
      <alignment horizontal="center" vertical="center" wrapText="1"/>
    </xf>
    <xf numFmtId="0" fontId="253" fillId="2" borderId="30" xfId="8" applyFont="1" applyFill="1" applyBorder="1" applyAlignment="1">
      <alignment horizontal="center" vertical="center" wrapText="1"/>
    </xf>
    <xf numFmtId="0" fontId="253" fillId="2" borderId="25" xfId="8" applyFont="1" applyFill="1" applyBorder="1" applyAlignment="1">
      <alignment horizontal="center" vertical="center" wrapText="1"/>
    </xf>
    <xf numFmtId="0" fontId="253" fillId="2" borderId="119" xfId="8" applyFont="1" applyFill="1" applyBorder="1" applyAlignment="1">
      <alignment horizontal="center" vertical="center" wrapText="1"/>
    </xf>
    <xf numFmtId="0" fontId="253" fillId="2" borderId="42" xfId="8" applyFont="1" applyFill="1" applyBorder="1" applyAlignment="1">
      <alignment horizontal="center" vertical="center" wrapText="1"/>
    </xf>
    <xf numFmtId="0" fontId="24" fillId="2" borderId="9" xfId="4" applyFill="1" applyBorder="1" applyAlignment="1">
      <alignment horizontal="center"/>
    </xf>
    <xf numFmtId="0" fontId="24" fillId="2" borderId="10" xfId="4" applyFill="1" applyBorder="1" applyAlignment="1">
      <alignment horizontal="center"/>
    </xf>
    <xf numFmtId="0" fontId="24" fillId="2" borderId="11" xfId="4" applyFill="1" applyBorder="1" applyAlignment="1">
      <alignment horizontal="center"/>
    </xf>
    <xf numFmtId="0" fontId="30" fillId="3" borderId="0" xfId="1" applyFont="1" applyFill="1" applyBorder="1" applyAlignment="1">
      <alignment horizontal="right" vertical="center"/>
    </xf>
    <xf numFmtId="3" fontId="44" fillId="6" borderId="0" xfId="1" applyNumberFormat="1" applyFont="1" applyFill="1" applyBorder="1" applyAlignment="1">
      <alignment horizontal="center" vertical="center"/>
    </xf>
    <xf numFmtId="0" fontId="41" fillId="17" borderId="5" xfId="3" applyFont="1" applyFill="1" applyBorder="1" applyAlignment="1">
      <alignment horizontal="center" vertical="center"/>
    </xf>
    <xf numFmtId="0" fontId="41" fillId="17" borderId="9" xfId="3" applyFont="1" applyFill="1" applyBorder="1" applyAlignment="1">
      <alignment horizontal="center" vertical="center"/>
    </xf>
    <xf numFmtId="0" fontId="52" fillId="2" borderId="0" xfId="2" applyFont="1" applyFill="1" applyBorder="1" applyAlignment="1">
      <alignment horizontal="center" vertical="center" wrapText="1"/>
    </xf>
    <xf numFmtId="0" fontId="52" fillId="2" borderId="4" xfId="2" applyFont="1" applyFill="1" applyBorder="1" applyAlignment="1">
      <alignment horizontal="center" vertical="center" wrapText="1"/>
    </xf>
    <xf numFmtId="0" fontId="52" fillId="2" borderId="10" xfId="2" applyFont="1" applyFill="1" applyBorder="1" applyAlignment="1">
      <alignment horizontal="center" vertical="center" wrapText="1"/>
    </xf>
    <xf numFmtId="0" fontId="52" fillId="2" borderId="11" xfId="2" applyFont="1" applyFill="1" applyBorder="1" applyAlignment="1">
      <alignment horizontal="center" vertical="center" wrapText="1"/>
    </xf>
    <xf numFmtId="2" fontId="117" fillId="7" borderId="59" xfId="3" applyNumberFormat="1" applyFont="1" applyFill="1" applyBorder="1" applyAlignment="1" applyProtection="1">
      <alignment horizontal="center" vertical="center" wrapText="1"/>
      <protection locked="0"/>
    </xf>
    <xf numFmtId="2" fontId="8" fillId="7" borderId="59" xfId="3" applyNumberFormat="1" applyFont="1" applyFill="1" applyBorder="1" applyAlignment="1" applyProtection="1">
      <alignment horizontal="center" vertical="center" wrapText="1"/>
      <protection locked="0"/>
    </xf>
    <xf numFmtId="2" fontId="8" fillId="7" borderId="51" xfId="3" applyNumberFormat="1" applyFont="1" applyFill="1" applyBorder="1" applyAlignment="1" applyProtection="1">
      <alignment horizontal="center" vertical="center" wrapText="1"/>
      <protection locked="0"/>
    </xf>
    <xf numFmtId="2" fontId="117" fillId="7" borderId="87" xfId="3" applyNumberFormat="1" applyFont="1" applyFill="1" applyBorder="1" applyAlignment="1" applyProtection="1">
      <alignment horizontal="center" vertical="center" wrapText="1"/>
      <protection locked="0"/>
    </xf>
    <xf numFmtId="2" fontId="161" fillId="18" borderId="0" xfId="3" applyNumberFormat="1" applyFont="1" applyFill="1" applyBorder="1" applyAlignment="1" applyProtection="1">
      <alignment horizontal="center" vertical="center"/>
      <protection locked="0"/>
    </xf>
    <xf numFmtId="1" fontId="229" fillId="28" borderId="75" xfId="3" applyNumberFormat="1" applyFont="1" applyFill="1" applyBorder="1" applyAlignment="1" applyProtection="1">
      <alignment horizontal="center" vertical="center"/>
      <protection locked="0"/>
    </xf>
    <xf numFmtId="1" fontId="229" fillId="28" borderId="0" xfId="3" applyNumberFormat="1" applyFont="1" applyFill="1" applyBorder="1" applyAlignment="1" applyProtection="1">
      <alignment horizontal="center" vertical="center"/>
      <protection locked="0"/>
    </xf>
    <xf numFmtId="0" fontId="230" fillId="2" borderId="78" xfId="1" applyFont="1" applyFill="1" applyBorder="1" applyAlignment="1" applyProtection="1">
      <alignment horizontal="center" vertical="center"/>
      <protection locked="0"/>
    </xf>
    <xf numFmtId="0" fontId="230" fillId="2" borderId="0" xfId="1" applyFont="1" applyFill="1" applyBorder="1" applyAlignment="1" applyProtection="1">
      <alignment horizontal="center" vertical="center"/>
      <protection locked="0"/>
    </xf>
    <xf numFmtId="0" fontId="230" fillId="2" borderId="76" xfId="1" applyFont="1" applyFill="1" applyBorder="1" applyAlignment="1" applyProtection="1">
      <alignment horizontal="center" vertical="center"/>
      <protection locked="0"/>
    </xf>
    <xf numFmtId="0" fontId="191" fillId="19" borderId="78" xfId="2" applyFont="1" applyFill="1" applyBorder="1" applyAlignment="1">
      <alignment horizontal="center" vertical="center"/>
    </xf>
    <xf numFmtId="0" fontId="191" fillId="19" borderId="0" xfId="2" applyFont="1" applyFill="1" applyBorder="1" applyAlignment="1">
      <alignment horizontal="center" vertical="center"/>
    </xf>
    <xf numFmtId="0" fontId="200" fillId="19" borderId="0" xfId="2" applyFont="1" applyFill="1" applyBorder="1" applyAlignment="1">
      <alignment horizontal="center" vertical="center"/>
    </xf>
    <xf numFmtId="0" fontId="200" fillId="19" borderId="76" xfId="2" applyFont="1" applyFill="1" applyBorder="1" applyAlignment="1">
      <alignment horizontal="center" vertical="center"/>
    </xf>
    <xf numFmtId="0" fontId="200" fillId="19" borderId="119" xfId="2" applyFont="1" applyFill="1" applyBorder="1" applyAlignment="1">
      <alignment horizontal="center" vertical="center"/>
    </xf>
    <xf numFmtId="0" fontId="200" fillId="19" borderId="77" xfId="2" applyFont="1" applyFill="1" applyBorder="1" applyAlignment="1">
      <alignment horizontal="center" vertical="center"/>
    </xf>
    <xf numFmtId="0" fontId="90" fillId="2" borderId="0" xfId="1" applyFont="1" applyFill="1" applyBorder="1" applyAlignment="1">
      <alignment horizontal="center" vertical="center"/>
    </xf>
    <xf numFmtId="0" fontId="87" fillId="2" borderId="78" xfId="3" applyFont="1" applyFill="1" applyBorder="1" applyAlignment="1">
      <alignment horizontal="center" vertical="center"/>
    </xf>
    <xf numFmtId="0" fontId="87" fillId="2" borderId="28" xfId="3" applyFont="1" applyFill="1" applyBorder="1" applyAlignment="1">
      <alignment horizontal="center" vertical="center"/>
    </xf>
    <xf numFmtId="0" fontId="26" fillId="2" borderId="122" xfId="3" applyFont="1" applyFill="1" applyBorder="1" applyAlignment="1">
      <alignment horizontal="center" vertical="center"/>
    </xf>
    <xf numFmtId="0" fontId="26" fillId="2" borderId="38" xfId="3" applyFont="1" applyFill="1" applyBorder="1" applyAlignment="1">
      <alignment horizontal="center" vertical="center"/>
    </xf>
    <xf numFmtId="0" fontId="26" fillId="2" borderId="132" xfId="3" applyFont="1" applyFill="1" applyBorder="1" applyAlignment="1">
      <alignment horizontal="center" vertical="center"/>
    </xf>
    <xf numFmtId="0" fontId="112" fillId="2" borderId="78" xfId="1" applyFont="1" applyFill="1" applyBorder="1" applyAlignment="1">
      <alignment horizontal="center" vertical="center" wrapText="1"/>
    </xf>
    <xf numFmtId="0" fontId="44" fillId="2" borderId="0" xfId="2" applyFont="1" applyFill="1" applyBorder="1" applyAlignment="1">
      <alignment horizontal="center" vertical="center" wrapText="1"/>
    </xf>
    <xf numFmtId="0" fontId="34" fillId="2" borderId="17" xfId="1" applyNumberFormat="1" applyFont="1" applyFill="1" applyBorder="1" applyAlignment="1">
      <alignment horizontal="center" vertical="center" wrapText="1"/>
    </xf>
    <xf numFmtId="2" fontId="111" fillId="7" borderId="0" xfId="3" applyNumberFormat="1" applyFont="1" applyFill="1" applyBorder="1" applyAlignment="1" applyProtection="1">
      <alignment horizontal="center" vertical="center" wrapText="1"/>
      <protection locked="0"/>
    </xf>
    <xf numFmtId="0" fontId="114" fillId="2" borderId="76" xfId="1" applyNumberFormat="1" applyFont="1" applyFill="1" applyBorder="1" applyAlignment="1">
      <alignment horizontal="center" vertical="center" wrapText="1"/>
    </xf>
    <xf numFmtId="0" fontId="115" fillId="6" borderId="78" xfId="2" applyFont="1" applyFill="1" applyBorder="1" applyAlignment="1">
      <alignment horizontal="center" vertical="center"/>
    </xf>
    <xf numFmtId="0" fontId="115" fillId="6" borderId="133" xfId="2" applyFont="1" applyFill="1" applyBorder="1" applyAlignment="1">
      <alignment horizontal="center" vertical="center"/>
    </xf>
    <xf numFmtId="0" fontId="115" fillId="6" borderId="119" xfId="2" applyFont="1" applyFill="1" applyBorder="1" applyAlignment="1">
      <alignment horizontal="center" vertical="center"/>
    </xf>
    <xf numFmtId="169" fontId="115" fillId="6" borderId="119" xfId="2" applyNumberFormat="1" applyFont="1" applyFill="1" applyBorder="1" applyAlignment="1">
      <alignment horizontal="center" vertical="center"/>
    </xf>
    <xf numFmtId="164" fontId="201" fillId="6" borderId="0" xfId="2" applyNumberFormat="1" applyFont="1" applyFill="1" applyBorder="1" applyAlignment="1">
      <alignment horizontal="center" vertical="center"/>
    </xf>
    <xf numFmtId="164" fontId="201" fillId="6" borderId="119" xfId="2" applyNumberFormat="1" applyFont="1" applyFill="1" applyBorder="1" applyAlignment="1">
      <alignment horizontal="center" vertical="center"/>
    </xf>
    <xf numFmtId="1" fontId="115" fillId="2" borderId="0" xfId="2" applyNumberFormat="1" applyFont="1" applyFill="1" applyBorder="1" applyAlignment="1">
      <alignment horizontal="center" vertical="center"/>
    </xf>
    <xf numFmtId="1" fontId="115" fillId="2" borderId="119" xfId="2" applyNumberFormat="1" applyFont="1" applyFill="1" applyBorder="1" applyAlignment="1">
      <alignment horizontal="center" vertical="center"/>
    </xf>
    <xf numFmtId="165" fontId="115" fillId="6" borderId="28" xfId="1" applyNumberFormat="1" applyFont="1" applyFill="1" applyBorder="1" applyAlignment="1" applyProtection="1">
      <alignment horizontal="center" vertical="center"/>
      <protection locked="0"/>
    </xf>
    <xf numFmtId="165" fontId="115" fillId="6" borderId="119" xfId="1" applyNumberFormat="1" applyFont="1" applyFill="1" applyBorder="1" applyAlignment="1" applyProtection="1">
      <alignment horizontal="center" vertical="center"/>
      <protection locked="0"/>
    </xf>
    <xf numFmtId="165" fontId="115" fillId="6" borderId="120" xfId="1" applyNumberFormat="1" applyFont="1" applyFill="1" applyBorder="1" applyAlignment="1" applyProtection="1">
      <alignment horizontal="center" vertical="center"/>
      <protection locked="0"/>
    </xf>
    <xf numFmtId="1" fontId="87" fillId="6" borderId="17" xfId="2" applyNumberFormat="1" applyFont="1" applyFill="1" applyBorder="1" applyAlignment="1">
      <alignment horizontal="center" vertical="center"/>
    </xf>
    <xf numFmtId="1" fontId="87" fillId="6" borderId="121" xfId="2" applyNumberFormat="1" applyFont="1" applyFill="1" applyBorder="1" applyAlignment="1">
      <alignment horizontal="center" vertical="center"/>
    </xf>
    <xf numFmtId="176" fontId="66" fillId="17" borderId="0" xfId="2" applyNumberFormat="1" applyFont="1" applyFill="1" applyBorder="1" applyAlignment="1">
      <alignment horizontal="center" vertical="center"/>
    </xf>
    <xf numFmtId="176" fontId="66" fillId="17" borderId="119" xfId="2" applyNumberFormat="1" applyFont="1" applyFill="1" applyBorder="1" applyAlignment="1">
      <alignment horizontal="center" vertical="center"/>
    </xf>
    <xf numFmtId="164" fontId="233" fillId="6" borderId="0" xfId="2" applyNumberFormat="1" applyFont="1" applyFill="1" applyBorder="1" applyAlignment="1">
      <alignment horizontal="center" vertical="center"/>
    </xf>
    <xf numFmtId="164" fontId="233" fillId="6" borderId="119" xfId="2" applyNumberFormat="1" applyFont="1" applyFill="1" applyBorder="1" applyAlignment="1">
      <alignment horizontal="center" vertical="center"/>
    </xf>
    <xf numFmtId="167" fontId="202" fillId="17" borderId="76" xfId="2" applyNumberFormat="1" applyFont="1" applyFill="1" applyBorder="1" applyAlignment="1">
      <alignment horizontal="center" vertical="center"/>
    </xf>
    <xf numFmtId="167" fontId="202" fillId="17" borderId="77" xfId="2" applyNumberFormat="1" applyFont="1" applyFill="1" applyBorder="1" applyAlignment="1">
      <alignment horizontal="center" vertical="center"/>
    </xf>
    <xf numFmtId="0" fontId="3" fillId="5" borderId="0" xfId="2" applyFill="1" applyBorder="1" applyAlignment="1">
      <alignment horizontal="center"/>
    </xf>
    <xf numFmtId="0" fontId="172" fillId="2" borderId="0" xfId="1" applyFont="1" applyFill="1" applyBorder="1" applyAlignment="1">
      <alignment horizontal="center" vertical="center"/>
    </xf>
    <xf numFmtId="0" fontId="234" fillId="2" borderId="0" xfId="1" applyFont="1" applyFill="1" applyBorder="1" applyAlignment="1">
      <alignment horizontal="center" vertical="center"/>
    </xf>
    <xf numFmtId="0" fontId="231" fillId="2" borderId="0" xfId="3" applyFont="1" applyFill="1" applyBorder="1" applyAlignment="1">
      <alignment horizontal="center" vertical="center"/>
    </xf>
    <xf numFmtId="0" fontId="163" fillId="2" borderId="0" xfId="1" applyFont="1" applyFill="1" applyBorder="1" applyAlignment="1">
      <alignment horizontal="center" vertical="center"/>
    </xf>
    <xf numFmtId="0" fontId="86" fillId="26" borderId="0" xfId="1" applyFont="1" applyFill="1" applyBorder="1" applyAlignment="1">
      <alignment horizontal="center" vertical="center"/>
    </xf>
    <xf numFmtId="0" fontId="235" fillId="2" borderId="0" xfId="1" applyNumberFormat="1" applyFont="1" applyFill="1" applyBorder="1" applyAlignment="1">
      <alignment horizontal="right" vertical="center"/>
    </xf>
    <xf numFmtId="0" fontId="162" fillId="2" borderId="0" xfId="1" applyFont="1" applyFill="1" applyBorder="1" applyAlignment="1">
      <alignment horizontal="center" vertical="center"/>
    </xf>
    <xf numFmtId="0" fontId="236" fillId="5" borderId="0" xfId="2" applyFont="1" applyFill="1" applyBorder="1" applyAlignment="1">
      <alignment horizontal="center"/>
    </xf>
    <xf numFmtId="0" fontId="231" fillId="6" borderId="0" xfId="3" applyFont="1" applyFill="1" applyBorder="1" applyAlignment="1">
      <alignment horizontal="center" vertical="center"/>
    </xf>
    <xf numFmtId="0" fontId="115" fillId="2" borderId="0" xfId="1" applyNumberFormat="1" applyFont="1" applyFill="1" applyBorder="1" applyAlignment="1">
      <alignment horizontal="left" vertical="center" wrapText="1"/>
    </xf>
    <xf numFmtId="0" fontId="115" fillId="2" borderId="76" xfId="1" applyNumberFormat="1" applyFont="1" applyFill="1" applyBorder="1" applyAlignment="1">
      <alignment horizontal="left" vertical="center" wrapText="1"/>
    </xf>
    <xf numFmtId="0" fontId="237" fillId="26" borderId="0" xfId="1" applyFont="1" applyFill="1" applyBorder="1" applyAlignment="1">
      <alignment horizontal="center" vertical="center"/>
    </xf>
    <xf numFmtId="1" fontId="107" fillId="5" borderId="0" xfId="2" applyNumberFormat="1" applyFont="1" applyFill="1" applyBorder="1" applyAlignment="1">
      <alignment horizontal="center" vertical="center"/>
    </xf>
    <xf numFmtId="1" fontId="238" fillId="6" borderId="0" xfId="2" applyNumberFormat="1" applyFont="1" applyFill="1" applyBorder="1" applyAlignment="1">
      <alignment horizontal="center" vertical="center"/>
    </xf>
    <xf numFmtId="0" fontId="210" fillId="5" borderId="0" xfId="2" applyFont="1" applyFill="1" applyBorder="1" applyAlignment="1">
      <alignment horizontal="center" vertical="center"/>
    </xf>
    <xf numFmtId="0" fontId="210" fillId="26" borderId="0" xfId="2" applyFont="1" applyFill="1" applyBorder="1" applyAlignment="1">
      <alignment horizontal="center" vertical="center"/>
    </xf>
    <xf numFmtId="169" fontId="86" fillId="26" borderId="0" xfId="1" applyNumberFormat="1" applyFont="1" applyFill="1" applyBorder="1" applyAlignment="1">
      <alignment horizontal="center" vertical="center"/>
    </xf>
    <xf numFmtId="169" fontId="210" fillId="5" borderId="0" xfId="2" applyNumberFormat="1" applyFont="1" applyFill="1" applyBorder="1" applyAlignment="1">
      <alignment horizontal="center" vertical="center"/>
    </xf>
    <xf numFmtId="169" fontId="210" fillId="26" borderId="0" xfId="2" applyNumberFormat="1" applyFont="1" applyFill="1" applyBorder="1" applyAlignment="1">
      <alignment horizontal="center" vertical="center"/>
    </xf>
    <xf numFmtId="2" fontId="242" fillId="7" borderId="0" xfId="3" applyNumberFormat="1" applyFont="1" applyFill="1" applyBorder="1" applyAlignment="1" applyProtection="1">
      <alignment horizontal="left" vertical="center" wrapText="1"/>
      <protection locked="0"/>
    </xf>
    <xf numFmtId="2" fontId="242" fillId="7" borderId="76" xfId="3" applyNumberFormat="1" applyFont="1" applyFill="1" applyBorder="1" applyAlignment="1" applyProtection="1">
      <alignment horizontal="left" vertical="center" wrapText="1"/>
      <protection locked="0"/>
    </xf>
    <xf numFmtId="165" fontId="27" fillId="2" borderId="0" xfId="2" applyNumberFormat="1" applyFont="1" applyFill="1" applyBorder="1" applyAlignment="1">
      <alignment horizontal="center" vertical="center"/>
    </xf>
    <xf numFmtId="165" fontId="27" fillId="5" borderId="0" xfId="2" applyNumberFormat="1" applyFont="1" applyFill="1" applyBorder="1" applyAlignment="1">
      <alignment horizontal="center" vertical="center"/>
    </xf>
    <xf numFmtId="165" fontId="27" fillId="26" borderId="0" xfId="2" applyNumberFormat="1" applyFont="1" applyFill="1" applyBorder="1" applyAlignment="1">
      <alignment horizontal="center" vertical="center"/>
    </xf>
    <xf numFmtId="2" fontId="239" fillId="7" borderId="0" xfId="3" applyNumberFormat="1" applyFont="1" applyFill="1" applyBorder="1" applyAlignment="1" applyProtection="1">
      <alignment horizontal="right" vertical="center"/>
      <protection locked="0"/>
    </xf>
    <xf numFmtId="164" fontId="107" fillId="2" borderId="0" xfId="1" applyNumberFormat="1" applyFont="1" applyFill="1" applyBorder="1" applyAlignment="1">
      <alignment horizontal="center" vertical="center"/>
    </xf>
    <xf numFmtId="164" fontId="107" fillId="5" borderId="0" xfId="1" applyNumberFormat="1" applyFont="1" applyFill="1" applyBorder="1" applyAlignment="1">
      <alignment horizontal="center" vertical="center"/>
    </xf>
    <xf numFmtId="164" fontId="107" fillId="26" borderId="0" xfId="1" applyNumberFormat="1" applyFont="1" applyFill="1" applyBorder="1" applyAlignment="1">
      <alignment horizontal="center" vertical="center"/>
    </xf>
    <xf numFmtId="2" fontId="239" fillId="7" borderId="0" xfId="3" applyNumberFormat="1" applyFont="1" applyFill="1" applyBorder="1" applyAlignment="1" applyProtection="1">
      <alignment horizontal="left" vertical="center"/>
      <protection locked="0"/>
    </xf>
    <xf numFmtId="2" fontId="239" fillId="7" borderId="76" xfId="3" applyNumberFormat="1" applyFont="1" applyFill="1" applyBorder="1" applyAlignment="1" applyProtection="1">
      <alignment horizontal="left" vertical="center"/>
      <protection locked="0"/>
    </xf>
    <xf numFmtId="165" fontId="27" fillId="2" borderId="0" xfId="1" applyNumberFormat="1" applyFont="1" applyFill="1" applyBorder="1" applyAlignment="1" applyProtection="1">
      <alignment horizontal="center" vertical="center"/>
    </xf>
    <xf numFmtId="165" fontId="27" fillId="5" borderId="0" xfId="1" applyNumberFormat="1" applyFont="1" applyFill="1" applyBorder="1" applyAlignment="1" applyProtection="1">
      <alignment horizontal="center" vertical="center"/>
    </xf>
    <xf numFmtId="165" fontId="27" fillId="26" borderId="0" xfId="1" applyNumberFormat="1" applyFont="1" applyFill="1" applyBorder="1" applyAlignment="1" applyProtection="1">
      <alignment horizontal="center" vertical="center"/>
    </xf>
    <xf numFmtId="167" fontId="66" fillId="2" borderId="0" xfId="2" applyNumberFormat="1" applyFont="1" applyFill="1" applyBorder="1" applyAlignment="1">
      <alignment horizontal="center" vertical="center"/>
    </xf>
    <xf numFmtId="167" fontId="66" fillId="5" borderId="0" xfId="2" applyNumberFormat="1" applyFont="1" applyFill="1" applyBorder="1" applyAlignment="1">
      <alignment horizontal="center" vertical="center"/>
    </xf>
    <xf numFmtId="167" fontId="66" fillId="26" borderId="0" xfId="2" applyNumberFormat="1" applyFont="1" applyFill="1" applyBorder="1" applyAlignment="1">
      <alignment horizontal="center" vertical="center"/>
    </xf>
    <xf numFmtId="2" fontId="235" fillId="7" borderId="78" xfId="3" applyNumberFormat="1" applyFont="1" applyFill="1" applyBorder="1" applyAlignment="1" applyProtection="1">
      <alignment horizontal="right" vertical="center"/>
      <protection locked="0"/>
    </xf>
    <xf numFmtId="2" fontId="235" fillId="7" borderId="0" xfId="3" applyNumberFormat="1" applyFont="1" applyFill="1" applyBorder="1" applyAlignment="1" applyProtection="1">
      <alignment horizontal="right" vertical="center"/>
      <protection locked="0"/>
    </xf>
    <xf numFmtId="164" fontId="107" fillId="26" borderId="0" xfId="2" applyNumberFormat="1" applyFont="1" applyFill="1" applyBorder="1" applyAlignment="1">
      <alignment horizontal="center" vertical="center"/>
    </xf>
    <xf numFmtId="164" fontId="241" fillId="5" borderId="0" xfId="2" applyNumberFormat="1" applyFont="1" applyFill="1" applyBorder="1" applyAlignment="1">
      <alignment horizontal="center" vertical="center"/>
    </xf>
    <xf numFmtId="164" fontId="241" fillId="26" borderId="0" xfId="2" applyNumberFormat="1" applyFont="1" applyFill="1" applyBorder="1" applyAlignment="1">
      <alignment horizontal="center" vertical="center"/>
    </xf>
    <xf numFmtId="0" fontId="89" fillId="10" borderId="78" xfId="3" applyFont="1" applyFill="1" applyBorder="1" applyAlignment="1">
      <alignment horizontal="center" vertical="center"/>
    </xf>
    <xf numFmtId="0" fontId="244" fillId="26" borderId="0" xfId="2" applyFont="1" applyFill="1" applyBorder="1" applyAlignment="1">
      <alignment horizontal="center" vertical="center" wrapText="1"/>
    </xf>
    <xf numFmtId="0" fontId="124" fillId="4" borderId="78" xfId="1" applyFont="1" applyFill="1" applyBorder="1" applyAlignment="1">
      <alignment horizontal="center" vertical="center"/>
    </xf>
    <xf numFmtId="0" fontId="245" fillId="19" borderId="0" xfId="2" applyFont="1" applyFill="1" applyBorder="1" applyAlignment="1">
      <alignment horizontal="center" vertical="center"/>
    </xf>
    <xf numFmtId="0" fontId="245" fillId="19" borderId="76" xfId="2" applyFont="1" applyFill="1" applyBorder="1" applyAlignment="1">
      <alignment horizontal="center" vertical="center"/>
    </xf>
    <xf numFmtId="173" fontId="66" fillId="5" borderId="0" xfId="2" applyNumberFormat="1" applyFont="1" applyFill="1" applyBorder="1" applyAlignment="1">
      <alignment horizontal="center" vertical="center"/>
    </xf>
    <xf numFmtId="173" fontId="66" fillId="26" borderId="0" xfId="2" applyNumberFormat="1" applyFont="1" applyFill="1" applyBorder="1" applyAlignment="1">
      <alignment horizontal="center" vertical="center"/>
    </xf>
    <xf numFmtId="0" fontId="3" fillId="5" borderId="82" xfId="2" applyFill="1" applyBorder="1" applyAlignment="1">
      <alignment horizontal="center"/>
    </xf>
    <xf numFmtId="0" fontId="111" fillId="2" borderId="0" xfId="2" applyFont="1" applyFill="1" applyBorder="1" applyAlignment="1">
      <alignment horizontal="right" vertical="center" wrapText="1"/>
    </xf>
    <xf numFmtId="2" fontId="166" fillId="11" borderId="78" xfId="3" applyNumberFormat="1" applyFont="1" applyFill="1" applyBorder="1" applyAlignment="1" applyProtection="1">
      <alignment horizontal="center" vertical="center"/>
      <protection locked="0"/>
    </xf>
    <xf numFmtId="2" fontId="166" fillId="11" borderId="0" xfId="3" applyNumberFormat="1" applyFont="1" applyFill="1" applyBorder="1" applyAlignment="1" applyProtection="1">
      <alignment horizontal="center" vertical="center"/>
      <protection locked="0"/>
    </xf>
    <xf numFmtId="2" fontId="166" fillId="11" borderId="76" xfId="3" applyNumberFormat="1" applyFont="1" applyFill="1" applyBorder="1" applyAlignment="1" applyProtection="1">
      <alignment horizontal="center" vertical="center"/>
      <protection locked="0"/>
    </xf>
    <xf numFmtId="0" fontId="280" fillId="4" borderId="0" xfId="2" applyFont="1" applyFill="1" applyAlignment="1">
      <alignment horizontal="center" vertical="center"/>
    </xf>
    <xf numFmtId="0" fontId="26" fillId="2" borderId="0" xfId="1" applyNumberFormat="1" applyFont="1" applyFill="1" applyBorder="1" applyAlignment="1">
      <alignment horizontal="center" vertical="center" wrapText="1"/>
    </xf>
    <xf numFmtId="0" fontId="26" fillId="3" borderId="0" xfId="2" applyFont="1" applyFill="1" applyBorder="1" applyAlignment="1">
      <alignment horizontal="center" vertical="center"/>
    </xf>
    <xf numFmtId="0" fontId="27" fillId="5" borderId="0" xfId="2" applyFont="1" applyFill="1" applyBorder="1" applyAlignment="1">
      <alignment horizontal="center" vertical="center"/>
    </xf>
    <xf numFmtId="0" fontId="27" fillId="2" borderId="7" xfId="1" applyNumberFormat="1" applyFont="1" applyFill="1" applyBorder="1" applyAlignment="1">
      <alignment horizontal="center" vertical="center" wrapText="1"/>
    </xf>
    <xf numFmtId="0" fontId="27" fillId="2" borderId="8" xfId="1" applyNumberFormat="1" applyFont="1" applyFill="1" applyBorder="1" applyAlignment="1">
      <alignment horizontal="center" vertical="center" wrapText="1"/>
    </xf>
    <xf numFmtId="0" fontId="143" fillId="2" borderId="8" xfId="1" applyFont="1" applyFill="1" applyBorder="1" applyAlignment="1">
      <alignment horizontal="center" vertical="center"/>
    </xf>
    <xf numFmtId="0" fontId="26" fillId="5" borderId="8" xfId="2" applyFont="1" applyFill="1" applyBorder="1" applyAlignment="1">
      <alignment horizontal="center" vertical="center" wrapText="1"/>
    </xf>
    <xf numFmtId="0" fontId="66" fillId="2" borderId="8" xfId="1" applyNumberFormat="1" applyFont="1" applyFill="1" applyBorder="1" applyAlignment="1">
      <alignment horizontal="center" vertical="center" wrapText="1"/>
    </xf>
    <xf numFmtId="0" fontId="66" fillId="2" borderId="15" xfId="1" applyNumberFormat="1" applyFont="1" applyFill="1" applyBorder="1" applyAlignment="1">
      <alignment horizontal="center" vertical="center" wrapText="1"/>
    </xf>
    <xf numFmtId="0" fontId="305" fillId="2" borderId="5" xfId="2" applyFont="1" applyFill="1" applyBorder="1" applyAlignment="1">
      <alignment horizontal="left" vertical="center" wrapText="1"/>
    </xf>
    <xf numFmtId="0" fontId="305" fillId="2" borderId="0" xfId="2" applyFont="1" applyFill="1" applyBorder="1" applyAlignment="1">
      <alignment horizontal="left" vertical="center" wrapText="1"/>
    </xf>
    <xf numFmtId="0" fontId="305" fillId="2" borderId="4" xfId="2" applyFont="1" applyFill="1" applyBorder="1" applyAlignment="1">
      <alignment horizontal="left" vertical="center" wrapText="1"/>
    </xf>
    <xf numFmtId="0" fontId="122" fillId="4" borderId="5" xfId="1" applyNumberFormat="1" applyFont="1" applyFill="1" applyBorder="1" applyAlignment="1">
      <alignment horizontal="center" vertical="center"/>
    </xf>
    <xf numFmtId="0" fontId="122" fillId="4" borderId="0" xfId="1" applyNumberFormat="1" applyFont="1" applyFill="1" applyBorder="1" applyAlignment="1">
      <alignment horizontal="center" vertical="center"/>
    </xf>
    <xf numFmtId="0" fontId="30" fillId="14" borderId="0" xfId="2" applyFont="1" applyFill="1" applyBorder="1" applyAlignment="1">
      <alignment horizontal="center" vertical="center" wrapText="1"/>
    </xf>
    <xf numFmtId="164" fontId="30" fillId="14" borderId="0" xfId="1" applyNumberFormat="1" applyFont="1" applyFill="1" applyBorder="1" applyAlignment="1">
      <alignment horizontal="center" vertical="center"/>
    </xf>
    <xf numFmtId="0" fontId="30" fillId="23" borderId="0" xfId="2" applyFont="1" applyFill="1" applyBorder="1" applyAlignment="1">
      <alignment horizontal="center" vertical="center"/>
    </xf>
    <xf numFmtId="0" fontId="30" fillId="23" borderId="20" xfId="2" applyFont="1" applyFill="1" applyBorder="1" applyAlignment="1">
      <alignment horizontal="center" vertical="center"/>
    </xf>
    <xf numFmtId="174" fontId="30" fillId="23" borderId="0" xfId="2" applyNumberFormat="1" applyFont="1" applyFill="1" applyBorder="1" applyAlignment="1">
      <alignment horizontal="center" vertical="center"/>
    </xf>
    <xf numFmtId="174" fontId="30" fillId="23" borderId="20" xfId="2" applyNumberFormat="1" applyFont="1" applyFill="1" applyBorder="1" applyAlignment="1">
      <alignment horizontal="center" vertical="center"/>
    </xf>
    <xf numFmtId="164" fontId="81" fillId="6" borderId="0" xfId="1" applyNumberFormat="1" applyFont="1" applyFill="1" applyBorder="1" applyAlignment="1">
      <alignment horizontal="center" vertical="center"/>
    </xf>
    <xf numFmtId="173" fontId="65" fillId="17" borderId="4" xfId="2" applyNumberFormat="1" applyFont="1" applyFill="1" applyBorder="1" applyAlignment="1">
      <alignment horizontal="center" vertical="center"/>
    </xf>
    <xf numFmtId="0" fontId="70" fillId="0" borderId="5" xfId="2" applyFont="1" applyBorder="1" applyAlignment="1">
      <alignment horizontal="center" vertical="center"/>
    </xf>
    <xf numFmtId="0" fontId="70" fillId="0" borderId="0" xfId="2" applyFont="1" applyBorder="1" applyAlignment="1">
      <alignment horizontal="center" vertical="center"/>
    </xf>
    <xf numFmtId="0" fontId="70" fillId="0" borderId="4" xfId="2" applyFont="1" applyBorder="1" applyAlignment="1">
      <alignment horizontal="center" vertical="center"/>
    </xf>
    <xf numFmtId="0" fontId="12" fillId="2" borderId="5" xfId="3" applyFont="1" applyFill="1" applyBorder="1" applyAlignment="1">
      <alignment horizontal="center" vertical="center"/>
    </xf>
    <xf numFmtId="0" fontId="66" fillId="2" borderId="0" xfId="2" applyFont="1" applyFill="1" applyBorder="1" applyAlignment="1">
      <alignment horizontal="left" vertical="center" wrapText="1"/>
    </xf>
    <xf numFmtId="0" fontId="66" fillId="2" borderId="4" xfId="2" applyFont="1" applyFill="1" applyBorder="1" applyAlignment="1">
      <alignment horizontal="left" vertical="center" wrapText="1"/>
    </xf>
    <xf numFmtId="0" fontId="29" fillId="2" borderId="5" xfId="3" applyFont="1" applyFill="1" applyBorder="1" applyAlignment="1">
      <alignment horizontal="left" vertical="center" wrapText="1"/>
    </xf>
    <xf numFmtId="0" fontId="29" fillId="2" borderId="0" xfId="3" applyFont="1" applyFill="1" applyBorder="1" applyAlignment="1">
      <alignment horizontal="left" vertical="center" wrapText="1"/>
    </xf>
    <xf numFmtId="0" fontId="29" fillId="2" borderId="4" xfId="3" applyFont="1" applyFill="1" applyBorder="1" applyAlignment="1">
      <alignment horizontal="left" vertical="center" wrapText="1"/>
    </xf>
    <xf numFmtId="0" fontId="55" fillId="2" borderId="5" xfId="3" applyFont="1" applyFill="1" applyBorder="1" applyAlignment="1">
      <alignment horizontal="left" vertical="center"/>
    </xf>
    <xf numFmtId="0" fontId="55" fillId="2" borderId="0" xfId="3" applyFont="1" applyFill="1" applyBorder="1" applyAlignment="1">
      <alignment horizontal="left" vertical="center"/>
    </xf>
    <xf numFmtId="0" fontId="55" fillId="2" borderId="4" xfId="3" applyFont="1" applyFill="1" applyBorder="1" applyAlignment="1">
      <alignment horizontal="left" vertical="center"/>
    </xf>
    <xf numFmtId="0" fontId="135" fillId="4" borderId="5" xfId="1" applyNumberFormat="1" applyFont="1" applyFill="1" applyBorder="1" applyAlignment="1">
      <alignment horizontal="center" vertical="center" wrapText="1"/>
    </xf>
    <xf numFmtId="0" fontId="160" fillId="14" borderId="0" xfId="2" applyFont="1" applyFill="1" applyBorder="1" applyAlignment="1">
      <alignment horizontal="center" vertical="center" wrapText="1"/>
    </xf>
    <xf numFmtId="0" fontId="17" fillId="2" borderId="5" xfId="0" applyFont="1" applyFill="1" applyBorder="1" applyAlignment="1">
      <alignment horizontal="center"/>
    </xf>
    <xf numFmtId="0" fontId="17" fillId="2" borderId="0" xfId="0" applyFont="1" applyFill="1" applyBorder="1" applyAlignment="1">
      <alignment horizontal="center"/>
    </xf>
    <xf numFmtId="164" fontId="27" fillId="14" borderId="0" xfId="1" applyNumberFormat="1" applyFont="1" applyFill="1" applyBorder="1" applyAlignment="1">
      <alignment horizontal="center" vertical="center"/>
    </xf>
    <xf numFmtId="0" fontId="211" fillId="23" borderId="5" xfId="3" applyFont="1" applyFill="1" applyBorder="1" applyAlignment="1">
      <alignment horizontal="center" vertical="center"/>
    </xf>
    <xf numFmtId="0" fontId="52" fillId="2" borderId="0" xfId="2" applyFont="1" applyFill="1" applyBorder="1" applyAlignment="1">
      <alignment horizontal="left" vertical="center" wrapText="1"/>
    </xf>
    <xf numFmtId="0" fontId="52" fillId="2" borderId="4" xfId="2" applyFont="1" applyFill="1" applyBorder="1" applyAlignment="1">
      <alignment horizontal="left" vertical="center" wrapText="1"/>
    </xf>
    <xf numFmtId="0" fontId="211" fillId="2" borderId="5" xfId="3" applyFont="1" applyFill="1" applyBorder="1" applyAlignment="1">
      <alignment horizontal="center" vertical="center"/>
    </xf>
    <xf numFmtId="0" fontId="26" fillId="2" borderId="0" xfId="2" applyFont="1" applyFill="1" applyBorder="1" applyAlignment="1">
      <alignment horizontal="left" vertical="center" wrapText="1"/>
    </xf>
    <xf numFmtId="0" fontId="26" fillId="2" borderId="4" xfId="2" applyFont="1" applyFill="1" applyBorder="1" applyAlignment="1">
      <alignment horizontal="left" vertical="center" wrapText="1"/>
    </xf>
    <xf numFmtId="0" fontId="10" fillId="0" borderId="40" xfId="0" applyFont="1" applyBorder="1" applyAlignment="1">
      <alignment horizontal="center" wrapText="1"/>
    </xf>
    <xf numFmtId="0" fontId="10" fillId="0" borderId="34" xfId="0" applyFont="1" applyBorder="1" applyAlignment="1">
      <alignment horizontal="center" wrapText="1"/>
    </xf>
    <xf numFmtId="0" fontId="10" fillId="0" borderId="35" xfId="0" applyFont="1" applyBorder="1" applyAlignment="1">
      <alignment horizontal="center" wrapText="1"/>
    </xf>
    <xf numFmtId="0" fontId="10" fillId="0" borderId="5" xfId="0" applyFont="1" applyBorder="1" applyAlignment="1">
      <alignment horizontal="center" wrapText="1"/>
    </xf>
    <xf numFmtId="0" fontId="10" fillId="0" borderId="0" xfId="0" applyFont="1" applyBorder="1" applyAlignment="1">
      <alignment horizontal="center" wrapText="1"/>
    </xf>
    <xf numFmtId="0" fontId="10" fillId="0" borderId="4" xfId="0" applyFont="1" applyBorder="1" applyAlignment="1">
      <alignment horizontal="center" wrapText="1"/>
    </xf>
    <xf numFmtId="0" fontId="48" fillId="2" borderId="5" xfId="0" applyFont="1" applyFill="1" applyBorder="1" applyAlignment="1">
      <alignment horizontal="right"/>
    </xf>
    <xf numFmtId="0" fontId="48" fillId="2" borderId="0" xfId="0" applyFont="1" applyFill="1" applyBorder="1" applyAlignment="1">
      <alignment horizontal="right"/>
    </xf>
    <xf numFmtId="0" fontId="25" fillId="2" borderId="0" xfId="0" applyFont="1" applyFill="1" applyBorder="1" applyAlignment="1">
      <alignment horizontal="right"/>
    </xf>
    <xf numFmtId="0" fontId="48" fillId="2" borderId="41" xfId="0" applyFont="1" applyFill="1" applyBorder="1" applyAlignment="1">
      <alignment horizontal="right"/>
    </xf>
    <xf numFmtId="0" fontId="48" fillId="2" borderId="36" xfId="0" applyFont="1" applyFill="1" applyBorder="1" applyAlignment="1">
      <alignment horizontal="right"/>
    </xf>
    <xf numFmtId="0" fontId="69" fillId="2" borderId="30" xfId="3" applyFont="1" applyFill="1" applyBorder="1" applyAlignment="1" applyProtection="1">
      <alignment horizontal="center" vertical="center"/>
      <protection hidden="1"/>
    </xf>
    <xf numFmtId="0" fontId="69" fillId="2" borderId="25" xfId="3" applyFont="1" applyFill="1" applyBorder="1" applyAlignment="1" applyProtection="1">
      <alignment horizontal="center" vertical="center"/>
      <protection hidden="1"/>
    </xf>
    <xf numFmtId="0" fontId="69" fillId="2" borderId="42" xfId="3" applyFont="1" applyFill="1" applyBorder="1" applyAlignment="1" applyProtection="1">
      <alignment horizontal="center" vertical="center"/>
      <protection hidden="1"/>
    </xf>
    <xf numFmtId="0" fontId="294" fillId="2" borderId="98" xfId="10" applyFont="1" applyFill="1" applyBorder="1" applyAlignment="1">
      <alignment horizontal="center" vertical="center"/>
    </xf>
    <xf numFmtId="0" fontId="294" fillId="2" borderId="116" xfId="10" applyFont="1" applyFill="1" applyBorder="1" applyAlignment="1">
      <alignment horizontal="center" vertical="center"/>
    </xf>
    <xf numFmtId="0" fontId="294" fillId="2" borderId="104" xfId="10" applyFont="1" applyFill="1" applyBorder="1" applyAlignment="1">
      <alignment horizontal="center" vertical="center"/>
    </xf>
    <xf numFmtId="0" fontId="294" fillId="2" borderId="117" xfId="10" applyFont="1" applyFill="1" applyBorder="1" applyAlignment="1">
      <alignment horizontal="center" vertical="center"/>
    </xf>
    <xf numFmtId="0" fontId="103" fillId="4" borderId="25" xfId="0" applyFont="1" applyFill="1" applyBorder="1" applyAlignment="1">
      <alignment horizontal="center"/>
    </xf>
    <xf numFmtId="0" fontId="270" fillId="6" borderId="57" xfId="10" applyFont="1" applyFill="1" applyBorder="1" applyAlignment="1">
      <alignment horizontal="center" vertical="center"/>
    </xf>
    <xf numFmtId="0" fontId="270" fillId="6" borderId="112" xfId="10" applyFont="1" applyFill="1" applyBorder="1" applyAlignment="1">
      <alignment horizontal="center" vertical="center"/>
    </xf>
    <xf numFmtId="0" fontId="270" fillId="6" borderId="101" xfId="10" applyFont="1" applyFill="1" applyBorder="1" applyAlignment="1">
      <alignment horizontal="center" vertical="center"/>
    </xf>
    <xf numFmtId="0" fontId="270" fillId="6" borderId="113" xfId="10" applyFont="1" applyFill="1" applyBorder="1" applyAlignment="1">
      <alignment horizontal="center" vertical="center"/>
    </xf>
    <xf numFmtId="0" fontId="270" fillId="6" borderId="99" xfId="10" applyFont="1" applyFill="1" applyBorder="1" applyAlignment="1">
      <alignment horizontal="center" vertical="center"/>
    </xf>
    <xf numFmtId="0" fontId="270" fillId="6" borderId="114" xfId="10" applyFont="1" applyFill="1" applyBorder="1" applyAlignment="1">
      <alignment horizontal="center" vertical="center"/>
    </xf>
    <xf numFmtId="0" fontId="270" fillId="6" borderId="100" xfId="10" applyFont="1" applyFill="1" applyBorder="1" applyAlignment="1">
      <alignment horizontal="center" vertical="center"/>
    </xf>
    <xf numFmtId="0" fontId="270" fillId="6" borderId="115" xfId="10" applyFont="1" applyFill="1" applyBorder="1" applyAlignment="1">
      <alignment horizontal="center" vertical="center"/>
    </xf>
    <xf numFmtId="0" fontId="270" fillId="6" borderId="102" xfId="10" applyFont="1" applyFill="1" applyBorder="1" applyAlignment="1">
      <alignment horizontal="center" vertical="center"/>
    </xf>
    <xf numFmtId="0" fontId="270" fillId="6" borderId="48" xfId="10" applyFont="1" applyFill="1" applyBorder="1" applyAlignment="1">
      <alignment horizontal="center" vertical="center"/>
    </xf>
    <xf numFmtId="0" fontId="270" fillId="6" borderId="55" xfId="10" applyFont="1" applyFill="1" applyBorder="1" applyAlignment="1">
      <alignment horizontal="center" vertical="center"/>
    </xf>
    <xf numFmtId="0" fontId="270" fillId="2" borderId="98" xfId="10" applyFont="1" applyFill="1" applyBorder="1" applyAlignment="1">
      <alignment horizontal="center" vertical="center"/>
    </xf>
    <xf numFmtId="0" fontId="293" fillId="2" borderId="104" xfId="10" applyFont="1" applyFill="1" applyBorder="1" applyAlignment="1">
      <alignment horizontal="center" vertical="center"/>
    </xf>
    <xf numFmtId="0" fontId="270" fillId="6" borderId="105" xfId="10" applyFont="1" applyFill="1" applyBorder="1" applyAlignment="1">
      <alignment horizontal="center" vertical="center"/>
    </xf>
    <xf numFmtId="0" fontId="270" fillId="6" borderId="21" xfId="10" applyFont="1" applyFill="1" applyBorder="1" applyAlignment="1">
      <alignment horizontal="center" vertical="center"/>
    </xf>
    <xf numFmtId="0" fontId="294" fillId="2" borderId="46" xfId="10" applyFont="1" applyFill="1" applyBorder="1" applyAlignment="1">
      <alignment horizontal="center" vertical="center"/>
    </xf>
    <xf numFmtId="0" fontId="293" fillId="2" borderId="103" xfId="10" applyFont="1" applyFill="1" applyBorder="1" applyAlignment="1">
      <alignment horizontal="center" vertical="center"/>
    </xf>
    <xf numFmtId="0" fontId="293" fillId="2" borderId="98" xfId="10" applyFont="1" applyFill="1" applyBorder="1" applyAlignment="1">
      <alignment horizontal="center" vertical="center"/>
    </xf>
    <xf numFmtId="0" fontId="270" fillId="6" borderId="104" xfId="10" applyFont="1" applyFill="1" applyBorder="1" applyAlignment="1">
      <alignment horizontal="center" vertical="center"/>
    </xf>
    <xf numFmtId="0" fontId="292" fillId="2" borderId="103" xfId="10" applyFont="1" applyFill="1" applyBorder="1" applyAlignment="1">
      <alignment horizontal="center" vertical="center"/>
    </xf>
    <xf numFmtId="0" fontId="292" fillId="2" borderId="98" xfId="10" applyFont="1" applyFill="1" applyBorder="1" applyAlignment="1">
      <alignment horizontal="center" vertical="center"/>
    </xf>
    <xf numFmtId="0" fontId="292" fillId="2" borderId="104" xfId="10" applyFont="1" applyFill="1" applyBorder="1" applyAlignment="1">
      <alignment horizontal="center" vertical="center"/>
    </xf>
    <xf numFmtId="0" fontId="291" fillId="2" borderId="103" xfId="10" applyFont="1" applyFill="1" applyBorder="1" applyAlignment="1">
      <alignment horizontal="center" vertical="center"/>
    </xf>
    <xf numFmtId="0" fontId="291" fillId="2" borderId="98" xfId="10" applyFont="1" applyFill="1" applyBorder="1" applyAlignment="1">
      <alignment horizontal="center" vertical="center"/>
    </xf>
    <xf numFmtId="0" fontId="124" fillId="4" borderId="5" xfId="2" applyFont="1" applyFill="1" applyBorder="1" applyAlignment="1">
      <alignment horizontal="center" vertical="center"/>
    </xf>
    <xf numFmtId="0" fontId="124" fillId="4" borderId="0" xfId="2" applyFont="1" applyFill="1" applyBorder="1" applyAlignment="1">
      <alignment horizontal="center" vertical="center"/>
    </xf>
    <xf numFmtId="0" fontId="270" fillId="2" borderId="103" xfId="10" applyFont="1" applyFill="1" applyBorder="1" applyAlignment="1">
      <alignment horizontal="center" vertical="center"/>
    </xf>
    <xf numFmtId="0" fontId="270" fillId="6" borderId="6" xfId="10" applyFont="1" applyFill="1" applyBorder="1" applyAlignment="1">
      <alignment horizontal="center" vertical="center"/>
    </xf>
    <xf numFmtId="0" fontId="270" fillId="6" borderId="0" xfId="10" applyFont="1" applyFill="1" applyBorder="1" applyAlignment="1">
      <alignment horizontal="center" vertical="center"/>
    </xf>
    <xf numFmtId="0" fontId="270" fillId="6" borderId="24" xfId="10" applyFont="1" applyFill="1" applyBorder="1" applyAlignment="1">
      <alignment horizontal="center" vertical="center"/>
    </xf>
    <xf numFmtId="0" fontId="270" fillId="6" borderId="4" xfId="10" applyFont="1" applyFill="1" applyBorder="1" applyAlignment="1">
      <alignment horizontal="center" vertical="center"/>
    </xf>
    <xf numFmtId="0" fontId="198" fillId="4" borderId="1" xfId="3" applyFont="1" applyFill="1" applyBorder="1" applyAlignment="1" applyProtection="1">
      <alignment horizontal="center"/>
      <protection hidden="1"/>
    </xf>
    <xf numFmtId="0" fontId="198" fillId="4" borderId="2" xfId="3" applyFont="1" applyFill="1" applyBorder="1" applyAlignment="1" applyProtection="1">
      <alignment horizontal="center"/>
      <protection hidden="1"/>
    </xf>
    <xf numFmtId="0" fontId="198" fillId="4" borderId="3" xfId="3" applyFont="1" applyFill="1" applyBorder="1" applyAlignment="1" applyProtection="1">
      <alignment horizontal="center"/>
      <protection hidden="1"/>
    </xf>
    <xf numFmtId="0" fontId="198" fillId="4" borderId="1" xfId="2" applyFont="1" applyFill="1" applyBorder="1" applyAlignment="1">
      <alignment horizontal="center"/>
    </xf>
    <xf numFmtId="0" fontId="198" fillId="4" borderId="2" xfId="2" applyFont="1" applyFill="1" applyBorder="1" applyAlignment="1">
      <alignment horizontal="center"/>
    </xf>
    <xf numFmtId="0" fontId="198" fillId="4" borderId="3" xfId="2" applyFont="1" applyFill="1" applyBorder="1" applyAlignment="1">
      <alignment horizontal="center"/>
    </xf>
    <xf numFmtId="0" fontId="3" fillId="2" borderId="43" xfId="3" applyFill="1" applyBorder="1" applyAlignment="1" applyProtection="1">
      <alignment horizontal="center"/>
      <protection hidden="1"/>
    </xf>
    <xf numFmtId="0" fontId="3" fillId="2" borderId="25" xfId="3" applyFill="1" applyBorder="1" applyAlignment="1" applyProtection="1">
      <alignment horizontal="center"/>
      <protection hidden="1"/>
    </xf>
    <xf numFmtId="0" fontId="3" fillId="2" borderId="32" xfId="3" applyFill="1" applyBorder="1" applyAlignment="1" applyProtection="1">
      <alignment horizontal="center"/>
      <protection hidden="1"/>
    </xf>
    <xf numFmtId="0" fontId="3" fillId="0" borderId="43" xfId="2" applyBorder="1" applyAlignment="1">
      <alignment horizontal="center"/>
    </xf>
    <xf numFmtId="0" fontId="3" fillId="0" borderId="25" xfId="2" applyBorder="1" applyAlignment="1">
      <alignment horizontal="center"/>
    </xf>
    <xf numFmtId="0" fontId="3" fillId="0" borderId="32" xfId="2" applyBorder="1" applyAlignment="1">
      <alignment horizontal="center"/>
    </xf>
    <xf numFmtId="180" fontId="115" fillId="6" borderId="5" xfId="2" applyNumberFormat="1" applyFont="1" applyFill="1" applyBorder="1" applyAlignment="1">
      <alignment horizontal="center" vertical="center"/>
    </xf>
    <xf numFmtId="180" fontId="115" fillId="6" borderId="0" xfId="2" applyNumberFormat="1" applyFont="1" applyFill="1" applyBorder="1" applyAlignment="1">
      <alignment horizontal="center" vertical="center"/>
    </xf>
    <xf numFmtId="0" fontId="299" fillId="2" borderId="0" xfId="3" applyFont="1" applyFill="1" applyAlignment="1">
      <alignment horizontal="center" vertical="center"/>
    </xf>
    <xf numFmtId="181" fontId="26" fillId="3" borderId="0" xfId="2" applyNumberFormat="1" applyFont="1" applyFill="1" applyBorder="1" applyAlignment="1">
      <alignment horizontal="center" vertical="center"/>
    </xf>
    <xf numFmtId="181" fontId="26" fillId="3" borderId="4" xfId="2" applyNumberFormat="1" applyFont="1" applyFill="1" applyBorder="1" applyAlignment="1">
      <alignment horizontal="center" vertical="center"/>
    </xf>
    <xf numFmtId="172" fontId="26" fillId="3" borderId="5" xfId="2" applyNumberFormat="1" applyFont="1" applyFill="1" applyBorder="1" applyAlignment="1">
      <alignment horizontal="center" vertical="center"/>
    </xf>
    <xf numFmtId="172" fontId="26" fillId="3" borderId="0" xfId="2" applyNumberFormat="1" applyFont="1" applyFill="1" applyBorder="1" applyAlignment="1">
      <alignment horizontal="center" vertical="center"/>
    </xf>
    <xf numFmtId="181" fontId="115" fillId="6" borderId="0" xfId="2" applyNumberFormat="1" applyFont="1" applyFill="1" applyBorder="1" applyAlignment="1">
      <alignment horizontal="center" vertical="center"/>
    </xf>
    <xf numFmtId="181" fontId="115" fillId="6" borderId="4" xfId="2" applyNumberFormat="1" applyFont="1" applyFill="1" applyBorder="1" applyAlignment="1">
      <alignment horizontal="center" vertical="center"/>
    </xf>
    <xf numFmtId="0" fontId="149" fillId="2" borderId="5" xfId="1" applyNumberFormat="1" applyFont="1" applyFill="1" applyBorder="1" applyAlignment="1">
      <alignment horizontal="center" vertical="center" wrapText="1"/>
    </xf>
    <xf numFmtId="0" fontId="149" fillId="2" borderId="0" xfId="1" applyNumberFormat="1" applyFont="1" applyFill="1" applyBorder="1" applyAlignment="1">
      <alignment horizontal="center" vertical="center" wrapText="1"/>
    </xf>
    <xf numFmtId="0" fontId="149" fillId="2" borderId="4" xfId="1" applyNumberFormat="1" applyFont="1" applyFill="1" applyBorder="1" applyAlignment="1">
      <alignment horizontal="center" vertical="center" wrapText="1"/>
    </xf>
    <xf numFmtId="0" fontId="300" fillId="2" borderId="5" xfId="2" applyFont="1" applyFill="1" applyBorder="1" applyAlignment="1">
      <alignment horizontal="center"/>
    </xf>
    <xf numFmtId="0" fontId="300" fillId="2" borderId="0" xfId="2" applyFont="1" applyFill="1" applyBorder="1" applyAlignment="1">
      <alignment horizontal="center"/>
    </xf>
    <xf numFmtId="0" fontId="300" fillId="2" borderId="4" xfId="2" applyFont="1" applyFill="1" applyBorder="1" applyAlignment="1">
      <alignment horizontal="center"/>
    </xf>
    <xf numFmtId="0" fontId="9" fillId="2" borderId="5" xfId="2" applyFont="1" applyFill="1" applyBorder="1" applyAlignment="1">
      <alignment horizontal="center"/>
    </xf>
    <xf numFmtId="0" fontId="9" fillId="2" borderId="0" xfId="2" applyFont="1" applyFill="1" applyBorder="1" applyAlignment="1">
      <alignment horizontal="center"/>
    </xf>
    <xf numFmtId="0" fontId="9" fillId="2" borderId="4" xfId="2" applyFont="1" applyFill="1" applyBorder="1" applyAlignment="1">
      <alignment horizontal="center"/>
    </xf>
    <xf numFmtId="0" fontId="9" fillId="2" borderId="9" xfId="2" applyFont="1" applyFill="1" applyBorder="1" applyAlignment="1">
      <alignment horizontal="center"/>
    </xf>
    <xf numFmtId="0" fontId="9" fillId="2" borderId="10" xfId="2" applyFont="1" applyFill="1" applyBorder="1" applyAlignment="1">
      <alignment horizontal="center"/>
    </xf>
    <xf numFmtId="0" fontId="9" fillId="2" borderId="11" xfId="2" applyFont="1" applyFill="1" applyBorder="1" applyAlignment="1">
      <alignment horizontal="center"/>
    </xf>
    <xf numFmtId="177" fontId="26" fillId="10" borderId="5" xfId="2" applyNumberFormat="1" applyFont="1" applyFill="1" applyBorder="1" applyAlignment="1">
      <alignment horizontal="center" vertical="center"/>
    </xf>
    <xf numFmtId="177" fontId="26" fillId="10" borderId="0" xfId="2" applyNumberFormat="1" applyFont="1" applyFill="1" applyBorder="1" applyAlignment="1">
      <alignment horizontal="center" vertical="center"/>
    </xf>
    <xf numFmtId="177" fontId="26" fillId="6" borderId="0" xfId="2" applyNumberFormat="1" applyFont="1" applyFill="1" applyBorder="1" applyAlignment="1">
      <alignment horizontal="center" vertical="center"/>
    </xf>
    <xf numFmtId="177" fontId="26" fillId="6" borderId="4" xfId="2" applyNumberFormat="1" applyFont="1" applyFill="1" applyBorder="1" applyAlignment="1">
      <alignment horizontal="center" vertical="center"/>
    </xf>
    <xf numFmtId="179" fontId="26" fillId="6" borderId="0" xfId="2" applyNumberFormat="1" applyFont="1" applyFill="1" applyBorder="1" applyAlignment="1">
      <alignment horizontal="center" vertical="center"/>
    </xf>
    <xf numFmtId="179" fontId="26" fillId="6" borderId="4" xfId="2"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57" fillId="2" borderId="0" xfId="0" applyFont="1" applyFill="1" applyBorder="1" applyAlignment="1">
      <alignment horizontal="center" vertical="center" wrapText="1"/>
    </xf>
    <xf numFmtId="167" fontId="54" fillId="6" borderId="5" xfId="0" applyNumberFormat="1" applyFont="1" applyFill="1" applyBorder="1" applyAlignment="1">
      <alignment horizontal="center" vertical="center"/>
    </xf>
    <xf numFmtId="0" fontId="40" fillId="2" borderId="9" xfId="2" applyFont="1" applyFill="1" applyBorder="1" applyAlignment="1">
      <alignment horizontal="center" vertical="center"/>
    </xf>
    <xf numFmtId="0" fontId="40" fillId="2" borderId="10" xfId="2" applyFont="1" applyFill="1" applyBorder="1" applyAlignment="1">
      <alignment horizontal="center" vertical="center"/>
    </xf>
    <xf numFmtId="0" fontId="40" fillId="2" borderId="11" xfId="2" applyFont="1" applyFill="1" applyBorder="1" applyAlignment="1">
      <alignment horizontal="center" vertical="center"/>
    </xf>
    <xf numFmtId="0" fontId="308" fillId="2" borderId="5" xfId="2" applyFont="1" applyFill="1" applyBorder="1" applyAlignment="1">
      <alignment horizontal="center" vertical="center"/>
    </xf>
    <xf numFmtId="0" fontId="308" fillId="2" borderId="0" xfId="2" applyFont="1" applyFill="1" applyAlignment="1">
      <alignment horizontal="center" vertical="center"/>
    </xf>
    <xf numFmtId="0" fontId="308" fillId="2" borderId="4"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0" xfId="2" applyFont="1" applyFill="1" applyAlignment="1">
      <alignment horizontal="center" vertical="center"/>
    </xf>
    <xf numFmtId="0" fontId="9" fillId="2" borderId="4" xfId="2" applyFont="1" applyFill="1" applyBorder="1" applyAlignment="1">
      <alignment horizontal="center" vertical="center"/>
    </xf>
    <xf numFmtId="0" fontId="9" fillId="2" borderId="5" xfId="2" applyFont="1" applyFill="1" applyBorder="1" applyAlignment="1">
      <alignment horizontal="center" vertical="center" wrapText="1"/>
    </xf>
    <xf numFmtId="0" fontId="9" fillId="2" borderId="0" xfId="2" applyFont="1" applyFill="1" applyAlignment="1">
      <alignment horizontal="center" vertical="center" wrapText="1"/>
    </xf>
    <xf numFmtId="0" fontId="309" fillId="2" borderId="5" xfId="8" applyFont="1" applyFill="1" applyBorder="1" applyAlignment="1">
      <alignment horizontal="center" vertical="center"/>
    </xf>
    <xf numFmtId="0" fontId="309" fillId="2" borderId="0" xfId="8" applyFont="1" applyFill="1" applyBorder="1" applyAlignment="1">
      <alignment horizontal="center" vertical="center"/>
    </xf>
    <xf numFmtId="0" fontId="309" fillId="2" borderId="4" xfId="8" applyFont="1" applyFill="1" applyBorder="1" applyAlignment="1">
      <alignment horizontal="center" vertical="center"/>
    </xf>
    <xf numFmtId="0" fontId="309" fillId="2" borderId="0" xfId="8" applyFont="1" applyFill="1" applyAlignment="1">
      <alignment horizontal="center" vertical="center"/>
    </xf>
    <xf numFmtId="0" fontId="310" fillId="2" borderId="0" xfId="2" applyFont="1" applyFill="1" applyAlignment="1">
      <alignment horizontal="center" vertical="center"/>
    </xf>
    <xf numFmtId="0" fontId="310" fillId="2" borderId="4" xfId="2" applyFont="1" applyFill="1" applyBorder="1" applyAlignment="1">
      <alignment horizontal="center" vertical="center"/>
    </xf>
    <xf numFmtId="0" fontId="310" fillId="2" borderId="5" xfId="2" applyFont="1" applyFill="1" applyBorder="1" applyAlignment="1">
      <alignment horizontal="center" vertical="center"/>
    </xf>
    <xf numFmtId="0" fontId="79" fillId="2" borderId="5" xfId="2" applyFont="1" applyFill="1" applyBorder="1" applyAlignment="1">
      <alignment horizontal="left" vertical="center" wrapText="1"/>
    </xf>
    <xf numFmtId="0" fontId="79" fillId="2" borderId="0" xfId="2" applyFont="1" applyFill="1" applyAlignment="1">
      <alignment horizontal="left" vertical="center" wrapText="1"/>
    </xf>
    <xf numFmtId="0" fontId="79" fillId="2" borderId="4" xfId="2" applyFont="1" applyFill="1" applyBorder="1" applyAlignment="1">
      <alignment horizontal="left" vertical="center" wrapText="1"/>
    </xf>
    <xf numFmtId="0" fontId="311" fillId="2" borderId="5" xfId="8" applyFont="1" applyFill="1" applyBorder="1" applyAlignment="1">
      <alignment horizontal="center" vertical="center"/>
    </xf>
    <xf numFmtId="0" fontId="311" fillId="2" borderId="0" xfId="8" applyFont="1" applyFill="1" applyAlignment="1">
      <alignment horizontal="center" vertical="center"/>
    </xf>
    <xf numFmtId="0" fontId="311" fillId="2" borderId="4" xfId="8" applyFont="1" applyFill="1" applyBorder="1" applyAlignment="1">
      <alignment horizontal="center" vertical="center"/>
    </xf>
    <xf numFmtId="0" fontId="313" fillId="2" borderId="5" xfId="2" applyFont="1" applyFill="1" applyBorder="1" applyAlignment="1">
      <alignment horizontal="center" vertical="center"/>
    </xf>
    <xf numFmtId="0" fontId="313" fillId="2" borderId="0" xfId="2" applyFont="1" applyFill="1" applyBorder="1" applyAlignment="1">
      <alignment horizontal="center" vertical="center"/>
    </xf>
    <xf numFmtId="0" fontId="313" fillId="2" borderId="4" xfId="2" applyFont="1" applyFill="1" applyBorder="1" applyAlignment="1">
      <alignment horizontal="center" vertical="center"/>
    </xf>
    <xf numFmtId="0" fontId="315" fillId="2" borderId="5" xfId="2" applyFont="1" applyFill="1" applyBorder="1" applyAlignment="1">
      <alignment horizontal="center" vertical="center"/>
    </xf>
    <xf numFmtId="0" fontId="315" fillId="2" borderId="0" xfId="2" applyFont="1" applyFill="1" applyBorder="1" applyAlignment="1">
      <alignment horizontal="center" vertical="center"/>
    </xf>
    <xf numFmtId="0" fontId="315" fillId="2" borderId="4" xfId="2" applyFont="1" applyFill="1" applyBorder="1" applyAlignment="1">
      <alignment horizontal="center" vertical="center"/>
    </xf>
    <xf numFmtId="0" fontId="314" fillId="2" borderId="5" xfId="8" applyFont="1" applyFill="1" applyBorder="1" applyAlignment="1">
      <alignment horizontal="center" vertical="center" wrapText="1"/>
    </xf>
    <xf numFmtId="0" fontId="314" fillId="2" borderId="0" xfId="8" applyFont="1" applyFill="1" applyAlignment="1">
      <alignment horizontal="center" vertical="center" wrapText="1"/>
    </xf>
    <xf numFmtId="0" fontId="314" fillId="2" borderId="4" xfId="8" applyFont="1" applyFill="1" applyBorder="1" applyAlignment="1">
      <alignment horizontal="center" vertical="center" wrapText="1"/>
    </xf>
    <xf numFmtId="0" fontId="47" fillId="2" borderId="7" xfId="2" applyFont="1" applyFill="1" applyBorder="1" applyAlignment="1">
      <alignment horizontal="center" vertical="center"/>
    </xf>
    <xf numFmtId="0" fontId="47" fillId="2" borderId="8" xfId="2" applyFont="1" applyFill="1" applyBorder="1" applyAlignment="1">
      <alignment horizontal="center" vertical="center"/>
    </xf>
    <xf numFmtId="0" fontId="47" fillId="2" borderId="15" xfId="2" applyFont="1" applyFill="1" applyBorder="1" applyAlignment="1">
      <alignment horizontal="center" vertical="center"/>
    </xf>
    <xf numFmtId="0" fontId="270" fillId="6" borderId="49" xfId="10" applyFont="1" applyFill="1" applyBorder="1" applyAlignment="1">
      <alignment horizontal="center" vertical="center"/>
    </xf>
    <xf numFmtId="0" fontId="270" fillId="6" borderId="19" xfId="10" applyFont="1" applyFill="1" applyBorder="1" applyAlignment="1">
      <alignment horizontal="center" vertical="center"/>
    </xf>
    <xf numFmtId="0" fontId="52" fillId="0" borderId="5" xfId="2" applyFont="1" applyBorder="1" applyAlignment="1">
      <alignment horizontal="center" wrapText="1"/>
    </xf>
    <xf numFmtId="0" fontId="52" fillId="0" borderId="0" xfId="2" applyFont="1" applyBorder="1" applyAlignment="1">
      <alignment horizontal="center" wrapText="1"/>
    </xf>
    <xf numFmtId="0" fontId="52" fillId="0" borderId="4" xfId="2" applyFont="1" applyBorder="1" applyAlignment="1">
      <alignment horizontal="center" wrapText="1"/>
    </xf>
    <xf numFmtId="0" fontId="26" fillId="2" borderId="5" xfId="1" applyNumberFormat="1" applyFont="1" applyFill="1" applyBorder="1" applyAlignment="1">
      <alignment horizontal="center" vertical="center" wrapText="1"/>
    </xf>
    <xf numFmtId="0" fontId="26" fillId="2" borderId="4" xfId="1" applyNumberFormat="1" applyFont="1" applyFill="1" applyBorder="1" applyAlignment="1">
      <alignment horizontal="center" vertical="center" wrapText="1"/>
    </xf>
    <xf numFmtId="0" fontId="311" fillId="2" borderId="5" xfId="8" applyFont="1" applyFill="1" applyBorder="1" applyAlignment="1">
      <alignment horizontal="left" vertical="center" wrapText="1"/>
    </xf>
    <xf numFmtId="0" fontId="311" fillId="2" borderId="0" xfId="8" applyFont="1" applyFill="1" applyAlignment="1">
      <alignment horizontal="left" vertical="center" wrapText="1"/>
    </xf>
    <xf numFmtId="0" fontId="311" fillId="2" borderId="4" xfId="8" applyFont="1" applyFill="1" applyBorder="1" applyAlignment="1">
      <alignment horizontal="left" vertical="center" wrapText="1"/>
    </xf>
    <xf numFmtId="0" fontId="308" fillId="2" borderId="0" xfId="2" applyFont="1" applyFill="1" applyBorder="1" applyAlignment="1">
      <alignment horizontal="center" vertical="center"/>
    </xf>
    <xf numFmtId="0" fontId="311" fillId="2" borderId="5" xfId="8" applyFont="1" applyFill="1" applyBorder="1" applyAlignment="1">
      <alignment horizontal="center" vertical="center" wrapText="1"/>
    </xf>
    <xf numFmtId="0" fontId="311" fillId="2" borderId="0" xfId="8" applyFont="1" applyFill="1" applyAlignment="1">
      <alignment horizontal="center" vertical="center" wrapText="1"/>
    </xf>
    <xf numFmtId="0" fontId="311" fillId="2" borderId="4" xfId="8" applyFont="1" applyFill="1" applyBorder="1" applyAlignment="1">
      <alignment horizontal="center" vertical="center" wrapText="1"/>
    </xf>
    <xf numFmtId="0" fontId="318" fillId="2" borderId="5" xfId="0" applyFont="1" applyFill="1" applyBorder="1" applyAlignment="1">
      <alignment horizontal="center" vertical="center" wrapText="1"/>
    </xf>
    <xf numFmtId="0" fontId="318" fillId="2" borderId="0" xfId="0" applyFont="1" applyFill="1" applyBorder="1" applyAlignment="1">
      <alignment horizontal="center" vertical="center" wrapText="1"/>
    </xf>
    <xf numFmtId="0" fontId="318" fillId="2" borderId="4" xfId="0" applyFont="1" applyFill="1" applyBorder="1" applyAlignment="1">
      <alignment horizontal="center" vertical="center" wrapText="1"/>
    </xf>
    <xf numFmtId="0" fontId="200" fillId="4" borderId="1" xfId="2" applyFont="1" applyFill="1" applyBorder="1" applyAlignment="1">
      <alignment horizontal="center"/>
    </xf>
    <xf numFmtId="0" fontId="200" fillId="4" borderId="2" xfId="2" applyFont="1" applyFill="1" applyBorder="1" applyAlignment="1">
      <alignment horizontal="center"/>
    </xf>
    <xf numFmtId="0" fontId="200" fillId="4" borderId="3" xfId="2" applyFont="1" applyFill="1" applyBorder="1" applyAlignment="1">
      <alignment horizontal="center"/>
    </xf>
    <xf numFmtId="0" fontId="318" fillId="2" borderId="5" xfId="0" applyFont="1" applyFill="1" applyBorder="1" applyAlignment="1">
      <alignment horizontal="center" wrapText="1"/>
    </xf>
    <xf numFmtId="0" fontId="318" fillId="2" borderId="0" xfId="0" applyFont="1" applyFill="1" applyBorder="1" applyAlignment="1">
      <alignment horizontal="center" wrapText="1"/>
    </xf>
    <xf numFmtId="0" fontId="318" fillId="2" borderId="4" xfId="0" applyFont="1" applyFill="1" applyBorder="1" applyAlignment="1">
      <alignment horizontal="center" wrapText="1"/>
    </xf>
    <xf numFmtId="0" fontId="318" fillId="2" borderId="5" xfId="0" applyFont="1" applyFill="1" applyBorder="1" applyAlignment="1">
      <alignment horizontal="left" wrapText="1"/>
    </xf>
    <xf numFmtId="0" fontId="318" fillId="2" borderId="0" xfId="0" applyFont="1" applyFill="1" applyBorder="1" applyAlignment="1">
      <alignment horizontal="left" wrapText="1"/>
    </xf>
    <xf numFmtId="0" fontId="318" fillId="2" borderId="4" xfId="0" applyFont="1" applyFill="1" applyBorder="1" applyAlignment="1">
      <alignment horizontal="left" wrapText="1"/>
    </xf>
    <xf numFmtId="0" fontId="149" fillId="2" borderId="5" xfId="1" applyNumberFormat="1" applyFont="1" applyFill="1" applyBorder="1" applyAlignment="1">
      <alignment horizontal="center" vertical="center"/>
    </xf>
    <xf numFmtId="0" fontId="149" fillId="2" borderId="0" xfId="1" applyNumberFormat="1" applyFont="1" applyFill="1" applyBorder="1" applyAlignment="1">
      <alignment horizontal="center" vertical="center"/>
    </xf>
    <xf numFmtId="0" fontId="149" fillId="2" borderId="4" xfId="1" applyNumberFormat="1" applyFont="1" applyFill="1" applyBorder="1" applyAlignment="1">
      <alignment horizontal="center" vertical="center"/>
    </xf>
    <xf numFmtId="0" fontId="7" fillId="5" borderId="4" xfId="2" applyFont="1" applyFill="1" applyBorder="1" applyAlignment="1">
      <alignment horizontal="center" vertical="center" textRotation="90"/>
    </xf>
    <xf numFmtId="0" fontId="27" fillId="3" borderId="5" xfId="1" applyFont="1" applyFill="1" applyBorder="1" applyAlignment="1">
      <alignment horizontal="center" vertical="center" wrapText="1"/>
    </xf>
    <xf numFmtId="3" fontId="216" fillId="6" borderId="12" xfId="1" applyNumberFormat="1" applyFont="1" applyFill="1" applyBorder="1" applyAlignment="1">
      <alignment horizontal="center" vertical="center"/>
    </xf>
    <xf numFmtId="3" fontId="216" fillId="6" borderId="13" xfId="1" applyNumberFormat="1" applyFont="1" applyFill="1" applyBorder="1" applyAlignment="1">
      <alignment horizontal="center" vertical="center"/>
    </xf>
    <xf numFmtId="3" fontId="216" fillId="6" borderId="16" xfId="1" applyNumberFormat="1" applyFont="1" applyFill="1" applyBorder="1" applyAlignment="1">
      <alignment horizontal="center" vertical="center"/>
    </xf>
    <xf numFmtId="0" fontId="115" fillId="6" borderId="5" xfId="2" applyFont="1" applyFill="1" applyBorder="1" applyAlignment="1">
      <alignment horizontal="center" vertical="center"/>
    </xf>
    <xf numFmtId="173" fontId="26" fillId="17" borderId="0" xfId="2" applyNumberFormat="1" applyFont="1" applyFill="1" applyBorder="1" applyAlignment="1">
      <alignment horizontal="center" vertical="center"/>
    </xf>
    <xf numFmtId="173" fontId="26" fillId="17" borderId="4" xfId="2" applyNumberFormat="1" applyFont="1" applyFill="1" applyBorder="1" applyAlignment="1">
      <alignment horizontal="center" vertical="center"/>
    </xf>
    <xf numFmtId="0" fontId="124" fillId="4" borderId="5" xfId="1" applyNumberFormat="1" applyFont="1" applyFill="1" applyBorder="1" applyAlignment="1">
      <alignment horizontal="center" vertical="center"/>
    </xf>
    <xf numFmtId="0" fontId="124" fillId="4" borderId="0" xfId="1" applyNumberFormat="1" applyFont="1" applyFill="1" applyBorder="1" applyAlignment="1">
      <alignment horizontal="center" vertical="center"/>
    </xf>
    <xf numFmtId="0" fontId="124" fillId="4" borderId="4" xfId="1" applyNumberFormat="1" applyFont="1" applyFill="1" applyBorder="1" applyAlignment="1">
      <alignment horizontal="center" vertical="center"/>
    </xf>
    <xf numFmtId="0" fontId="66" fillId="2" borderId="5" xfId="1" applyNumberFormat="1" applyFont="1" applyFill="1" applyBorder="1" applyAlignment="1">
      <alignment horizontal="center" vertical="center"/>
    </xf>
    <xf numFmtId="0" fontId="66" fillId="2" borderId="0" xfId="1" applyNumberFormat="1" applyFont="1" applyFill="1" applyBorder="1" applyAlignment="1">
      <alignment horizontal="center" vertical="center"/>
    </xf>
    <xf numFmtId="0" fontId="66" fillId="2" borderId="4" xfId="1" applyNumberFormat="1" applyFont="1" applyFill="1" applyBorder="1" applyAlignment="1">
      <alignment horizontal="center" vertical="center"/>
    </xf>
    <xf numFmtId="0" fontId="124" fillId="4" borderId="1" xfId="1" applyNumberFormat="1" applyFont="1" applyFill="1" applyBorder="1" applyAlignment="1">
      <alignment horizontal="center" vertical="center" wrapText="1"/>
    </xf>
    <xf numFmtId="0" fontId="124" fillId="4" borderId="2" xfId="1" applyNumberFormat="1" applyFont="1" applyFill="1" applyBorder="1" applyAlignment="1">
      <alignment horizontal="center" vertical="center" wrapText="1"/>
    </xf>
    <xf numFmtId="0" fontId="124" fillId="4" borderId="3" xfId="1" applyNumberFormat="1" applyFont="1" applyFill="1" applyBorder="1" applyAlignment="1">
      <alignment horizontal="center" vertical="center" wrapText="1"/>
    </xf>
    <xf numFmtId="0" fontId="124" fillId="4" borderId="5" xfId="1" applyNumberFormat="1" applyFont="1" applyFill="1" applyBorder="1" applyAlignment="1">
      <alignment horizontal="center" vertical="center" wrapText="1"/>
    </xf>
    <xf numFmtId="0" fontId="124" fillId="4" borderId="0" xfId="1" applyNumberFormat="1" applyFont="1" applyFill="1" applyBorder="1" applyAlignment="1">
      <alignment horizontal="center" vertical="center" wrapText="1"/>
    </xf>
    <xf numFmtId="0" fontId="124" fillId="4" borderId="4" xfId="1" applyNumberFormat="1" applyFont="1" applyFill="1" applyBorder="1" applyAlignment="1">
      <alignment horizontal="center" vertical="center" wrapText="1"/>
    </xf>
    <xf numFmtId="0" fontId="88" fillId="23" borderId="0" xfId="2" applyFont="1" applyFill="1" applyBorder="1" applyAlignment="1">
      <alignment horizontal="center" vertical="center"/>
    </xf>
    <xf numFmtId="0" fontId="0" fillId="3" borderId="0" xfId="0" applyFill="1" applyBorder="1" applyAlignment="1">
      <alignment horizontal="center"/>
    </xf>
    <xf numFmtId="0" fontId="66" fillId="2" borderId="5" xfId="1" applyNumberFormat="1" applyFont="1" applyFill="1" applyBorder="1" applyAlignment="1">
      <alignment horizontal="center" vertical="center" wrapText="1"/>
    </xf>
    <xf numFmtId="0" fontId="297" fillId="5" borderId="0" xfId="2" applyFont="1" applyFill="1" applyBorder="1" applyAlignment="1">
      <alignment horizontal="center" vertical="center" textRotation="90"/>
    </xf>
    <xf numFmtId="0" fontId="295" fillId="2" borderId="5" xfId="2" applyFont="1" applyFill="1" applyBorder="1" applyAlignment="1">
      <alignment horizontal="center" vertical="center" wrapText="1"/>
    </xf>
    <xf numFmtId="0" fontId="295" fillId="2" borderId="0" xfId="2" applyFont="1" applyFill="1" applyBorder="1" applyAlignment="1">
      <alignment horizontal="center" vertical="center" wrapText="1"/>
    </xf>
    <xf numFmtId="0" fontId="295" fillId="2" borderId="4" xfId="2" applyFont="1" applyFill="1" applyBorder="1" applyAlignment="1">
      <alignment horizontal="center" vertical="center" wrapText="1"/>
    </xf>
    <xf numFmtId="0" fontId="295" fillId="2" borderId="9" xfId="2" applyFont="1" applyFill="1" applyBorder="1" applyAlignment="1">
      <alignment horizontal="center" vertical="center" wrapText="1"/>
    </xf>
    <xf numFmtId="0" fontId="295" fillId="2" borderId="10" xfId="2" applyFont="1" applyFill="1" applyBorder="1" applyAlignment="1">
      <alignment horizontal="center" vertical="center" wrapText="1"/>
    </xf>
    <xf numFmtId="0" fontId="295" fillId="2" borderId="11" xfId="2" applyFont="1" applyFill="1" applyBorder="1" applyAlignment="1">
      <alignment horizontal="center" vertical="center" wrapText="1"/>
    </xf>
    <xf numFmtId="0" fontId="66" fillId="2" borderId="0" xfId="1" applyNumberFormat="1" applyFont="1" applyFill="1" applyBorder="1" applyAlignment="1">
      <alignment horizontal="center" vertical="top" wrapText="1"/>
    </xf>
    <xf numFmtId="0" fontId="26" fillId="2" borderId="0" xfId="2" applyFont="1" applyFill="1" applyBorder="1" applyAlignment="1">
      <alignment horizontal="center" vertical="top" wrapText="1"/>
    </xf>
    <xf numFmtId="0" fontId="115" fillId="2" borderId="13" xfId="1" applyNumberFormat="1" applyFont="1" applyFill="1" applyBorder="1" applyAlignment="1">
      <alignment horizontal="left" vertical="center"/>
    </xf>
    <xf numFmtId="0" fontId="115" fillId="2" borderId="16" xfId="1" applyNumberFormat="1" applyFont="1" applyFill="1" applyBorder="1" applyAlignment="1">
      <alignment horizontal="left" vertical="center"/>
    </xf>
    <xf numFmtId="174" fontId="52" fillId="3" borderId="0" xfId="2" applyNumberFormat="1" applyFont="1" applyFill="1" applyBorder="1" applyAlignment="1">
      <alignment horizontal="center" vertical="center"/>
    </xf>
    <xf numFmtId="0" fontId="296" fillId="2" borderId="0" xfId="8" applyFont="1" applyFill="1" applyBorder="1" applyAlignment="1">
      <alignment horizontal="left" vertical="center" wrapText="1"/>
    </xf>
    <xf numFmtId="0" fontId="296" fillId="2" borderId="4" xfId="8" applyFont="1" applyFill="1" applyBorder="1" applyAlignment="1">
      <alignment horizontal="left" vertical="center" wrapText="1"/>
    </xf>
    <xf numFmtId="0" fontId="24" fillId="2" borderId="0" xfId="4" applyFill="1" applyBorder="1" applyAlignment="1">
      <alignment horizontal="center" vertical="center" wrapText="1"/>
    </xf>
    <xf numFmtId="0" fontId="3" fillId="5" borderId="0" xfId="2" applyFill="1" applyBorder="1" applyAlignment="1">
      <alignment horizontal="center" vertical="center" textRotation="90"/>
    </xf>
    <xf numFmtId="0" fontId="66" fillId="2" borderId="0" xfId="1" applyNumberFormat="1" applyFont="1" applyFill="1" applyBorder="1" applyAlignment="1">
      <alignment horizontal="center" wrapText="1"/>
    </xf>
    <xf numFmtId="0" fontId="71" fillId="2" borderId="0" xfId="2" applyFont="1" applyFill="1" applyBorder="1" applyAlignment="1">
      <alignment horizontal="center" wrapText="1"/>
    </xf>
    <xf numFmtId="0" fontId="26" fillId="2" borderId="0" xfId="2" applyFont="1" applyFill="1" applyBorder="1" applyAlignment="1">
      <alignment horizontal="center" wrapText="1"/>
    </xf>
    <xf numFmtId="0" fontId="66" fillId="3" borderId="0" xfId="2" applyFont="1" applyFill="1" applyBorder="1" applyAlignment="1">
      <alignment horizontal="center" vertical="center"/>
    </xf>
    <xf numFmtId="164" fontId="115" fillId="6" borderId="0" xfId="1" applyNumberFormat="1" applyFont="1" applyFill="1" applyBorder="1" applyAlignment="1">
      <alignment horizontal="center" vertical="center"/>
    </xf>
    <xf numFmtId="0" fontId="135" fillId="4" borderId="0" xfId="1" applyNumberFormat="1" applyFont="1" applyFill="1" applyBorder="1" applyAlignment="1">
      <alignment horizontal="center" vertical="center"/>
    </xf>
    <xf numFmtId="0" fontId="135" fillId="4" borderId="4" xfId="1" applyNumberFormat="1" applyFont="1" applyFill="1" applyBorder="1" applyAlignment="1">
      <alignment horizontal="center" vertical="center"/>
    </xf>
    <xf numFmtId="0" fontId="279" fillId="2" borderId="1" xfId="2" applyFont="1" applyFill="1" applyBorder="1" applyAlignment="1">
      <alignment horizontal="center" vertical="center"/>
    </xf>
    <xf numFmtId="0" fontId="279" fillId="2" borderId="2" xfId="2" applyFont="1" applyFill="1" applyBorder="1" applyAlignment="1">
      <alignment horizontal="center" vertical="center"/>
    </xf>
    <xf numFmtId="0" fontId="279" fillId="2" borderId="3" xfId="2" applyFont="1" applyFill="1" applyBorder="1" applyAlignment="1">
      <alignment horizontal="center" vertical="center"/>
    </xf>
    <xf numFmtId="0" fontId="80" fillId="2" borderId="5" xfId="8" applyFill="1" applyBorder="1" applyAlignment="1">
      <alignment horizontal="center" vertical="center" wrapText="1"/>
    </xf>
    <xf numFmtId="0" fontId="80" fillId="2" borderId="0" xfId="8" applyFill="1" applyBorder="1" applyAlignment="1">
      <alignment horizontal="center" vertical="center" wrapText="1"/>
    </xf>
    <xf numFmtId="0" fontId="80" fillId="2" borderId="4" xfId="8" applyFill="1" applyBorder="1" applyAlignment="1">
      <alignment horizontal="center" vertical="center" wrapText="1"/>
    </xf>
    <xf numFmtId="0" fontId="27" fillId="2" borderId="0" xfId="1" applyNumberFormat="1" applyFont="1" applyFill="1" applyBorder="1" applyAlignment="1">
      <alignment horizontal="center" vertical="center"/>
    </xf>
    <xf numFmtId="0" fontId="27" fillId="2" borderId="4" xfId="1" applyNumberFormat="1" applyFont="1" applyFill="1" applyBorder="1" applyAlignment="1">
      <alignment horizontal="center" vertical="center"/>
    </xf>
    <xf numFmtId="173" fontId="66" fillId="3" borderId="0" xfId="2" applyNumberFormat="1" applyFont="1" applyFill="1" applyBorder="1" applyAlignment="1">
      <alignment horizontal="center" vertical="center"/>
    </xf>
    <xf numFmtId="0" fontId="167" fillId="25" borderId="0" xfId="2" applyFont="1" applyFill="1" applyAlignment="1">
      <alignment horizontal="center" vertical="center" wrapText="1"/>
    </xf>
    <xf numFmtId="0" fontId="198" fillId="4" borderId="1" xfId="2" applyFont="1" applyFill="1" applyBorder="1" applyAlignment="1">
      <alignment horizontal="center" vertical="center"/>
    </xf>
    <xf numFmtId="0" fontId="198" fillId="4" borderId="2" xfId="2" applyFont="1" applyFill="1" applyBorder="1" applyAlignment="1">
      <alignment horizontal="center" vertical="center"/>
    </xf>
    <xf numFmtId="0" fontId="198" fillId="4" borderId="3" xfId="2" applyFont="1" applyFill="1" applyBorder="1" applyAlignment="1">
      <alignment horizontal="center" vertical="center"/>
    </xf>
    <xf numFmtId="0" fontId="91" fillId="5" borderId="4" xfId="3" applyFont="1" applyFill="1" applyBorder="1" applyAlignment="1">
      <alignment horizontal="center" vertical="center" textRotation="90"/>
    </xf>
    <xf numFmtId="0" fontId="282" fillId="2" borderId="0" xfId="0" applyFont="1" applyFill="1" applyBorder="1" applyAlignment="1">
      <alignment horizontal="center" vertical="center" wrapText="1"/>
    </xf>
    <xf numFmtId="0" fontId="282" fillId="2" borderId="4" xfId="0" applyFont="1" applyFill="1" applyBorder="1" applyAlignment="1">
      <alignment horizontal="center" vertical="center" wrapText="1"/>
    </xf>
    <xf numFmtId="0" fontId="27" fillId="2" borderId="5" xfId="2" applyFont="1" applyFill="1" applyBorder="1" applyAlignment="1">
      <alignment horizontal="center" vertical="center" wrapText="1"/>
    </xf>
    <xf numFmtId="0" fontId="27" fillId="2" borderId="0" xfId="2" applyFont="1" applyFill="1" applyBorder="1" applyAlignment="1">
      <alignment horizontal="center" vertical="center" wrapText="1"/>
    </xf>
    <xf numFmtId="0" fontId="27" fillId="2" borderId="4" xfId="2" applyFont="1" applyFill="1" applyBorder="1" applyAlignment="1">
      <alignment horizontal="center" vertical="center" wrapText="1"/>
    </xf>
    <xf numFmtId="174" fontId="39" fillId="6" borderId="0" xfId="2" applyNumberFormat="1" applyFont="1" applyFill="1" applyBorder="1" applyAlignment="1">
      <alignment horizontal="center" vertical="center"/>
    </xf>
    <xf numFmtId="2" fontId="26" fillId="3" borderId="0" xfId="2" applyNumberFormat="1" applyFont="1" applyFill="1" applyBorder="1" applyAlignment="1">
      <alignment horizontal="center" vertical="center"/>
    </xf>
    <xf numFmtId="0" fontId="55" fillId="2" borderId="7" xfId="3" applyFont="1" applyFill="1" applyBorder="1" applyAlignment="1">
      <alignment horizontal="left" vertical="center" wrapText="1"/>
    </xf>
    <xf numFmtId="0" fontId="55" fillId="2" borderId="8" xfId="3" applyFont="1" applyFill="1" applyBorder="1" applyAlignment="1">
      <alignment horizontal="left" vertical="center" wrapText="1"/>
    </xf>
    <xf numFmtId="0" fontId="55" fillId="2" borderId="15" xfId="3" applyFont="1" applyFill="1" applyBorder="1" applyAlignment="1">
      <alignment horizontal="left" vertical="center" wrapText="1"/>
    </xf>
    <xf numFmtId="2" fontId="7" fillId="2" borderId="25" xfId="2" applyNumberFormat="1" applyFont="1" applyFill="1" applyBorder="1" applyAlignment="1">
      <alignment horizontal="center" vertical="center"/>
    </xf>
    <xf numFmtId="2" fontId="7" fillId="2" borderId="32" xfId="2" applyNumberFormat="1" applyFont="1" applyFill="1" applyBorder="1" applyAlignment="1">
      <alignment horizontal="center" vertical="center"/>
    </xf>
    <xf numFmtId="0" fontId="3" fillId="0" borderId="33" xfId="2" applyBorder="1" applyAlignment="1">
      <alignment horizontal="center"/>
    </xf>
    <xf numFmtId="0" fontId="3" fillId="0" borderId="38" xfId="2" applyBorder="1" applyAlignment="1">
      <alignment horizontal="center"/>
    </xf>
    <xf numFmtId="0" fontId="7" fillId="2" borderId="38" xfId="2" applyFont="1" applyFill="1" applyBorder="1" applyAlignment="1">
      <alignment horizontal="center" vertical="center"/>
    </xf>
    <xf numFmtId="0" fontId="7" fillId="2" borderId="39" xfId="2" applyFont="1" applyFill="1" applyBorder="1" applyAlignment="1">
      <alignment horizontal="center" vertical="center"/>
    </xf>
    <xf numFmtId="0" fontId="24" fillId="2" borderId="0" xfId="4" applyFill="1" applyAlignment="1">
      <alignment horizontal="center" vertical="center" wrapText="1"/>
    </xf>
    <xf numFmtId="0" fontId="321" fillId="0" borderId="0" xfId="0" applyFont="1" applyAlignment="1">
      <alignment horizontal="center" vertical="center" wrapText="1"/>
    </xf>
    <xf numFmtId="0" fontId="265" fillId="2" borderId="0" xfId="0" applyFont="1" applyFill="1" applyBorder="1" applyAlignment="1">
      <alignment horizontal="center" vertical="center" wrapText="1"/>
    </xf>
    <xf numFmtId="0" fontId="277" fillId="2" borderId="0" xfId="8" applyFont="1" applyFill="1" applyAlignment="1">
      <alignment horizontal="center" vertical="center"/>
    </xf>
    <xf numFmtId="0" fontId="277" fillId="2" borderId="0" xfId="8" applyFont="1" applyFill="1" applyAlignment="1">
      <alignment horizontal="center" vertical="center" wrapText="1"/>
    </xf>
    <xf numFmtId="0" fontId="80" fillId="2" borderId="0" xfId="8" applyFont="1" applyFill="1" applyAlignment="1">
      <alignment horizontal="center" vertical="center" wrapText="1"/>
    </xf>
    <xf numFmtId="0" fontId="135" fillId="24" borderId="0" xfId="0" applyFont="1" applyFill="1" applyBorder="1" applyAlignment="1">
      <alignment horizontal="center" vertical="center"/>
    </xf>
    <xf numFmtId="0" fontId="278" fillId="2" borderId="0" xfId="2" applyFont="1" applyFill="1" applyAlignment="1">
      <alignment horizontal="center" vertical="center"/>
    </xf>
    <xf numFmtId="2" fontId="64" fillId="0" borderId="0" xfId="1" applyNumberFormat="1" applyFont="1" applyFill="1" applyBorder="1" applyAlignment="1" applyProtection="1">
      <alignment vertical="center"/>
      <protection locked="0"/>
    </xf>
    <xf numFmtId="2" fontId="4" fillId="0" borderId="0" xfId="1" applyNumberFormat="1" applyFont="1" applyFill="1" applyBorder="1" applyAlignment="1" applyProtection="1">
      <alignment vertical="center"/>
      <protection locked="0"/>
    </xf>
    <xf numFmtId="0" fontId="21" fillId="0" borderId="0" xfId="1" applyFont="1" applyFill="1" applyBorder="1" applyAlignment="1" applyProtection="1">
      <alignment vertical="center"/>
      <protection locked="0"/>
    </xf>
    <xf numFmtId="0" fontId="21" fillId="0" borderId="0" xfId="1" applyFont="1" applyFill="1" applyBorder="1" applyAlignment="1">
      <alignment vertical="center"/>
    </xf>
    <xf numFmtId="0" fontId="364" fillId="3" borderId="149" xfId="0" applyFont="1" applyFill="1" applyBorder="1" applyAlignment="1">
      <alignment horizontal="center" vertical="center"/>
    </xf>
    <xf numFmtId="0" fontId="364" fillId="3" borderId="150" xfId="0" applyFont="1" applyFill="1" applyBorder="1" applyAlignment="1">
      <alignment horizontal="center" vertical="center"/>
    </xf>
    <xf numFmtId="0" fontId="364" fillId="3" borderId="151" xfId="0" applyFont="1" applyFill="1" applyBorder="1" applyAlignment="1">
      <alignment horizontal="center" vertical="center"/>
    </xf>
    <xf numFmtId="0" fontId="0" fillId="0" borderId="0" xfId="0" applyFill="1" applyAlignment="1"/>
    <xf numFmtId="0" fontId="0" fillId="8" borderId="0" xfId="0" applyFill="1"/>
    <xf numFmtId="0" fontId="364" fillId="3" borderId="152" xfId="0" applyFont="1" applyFill="1" applyBorder="1" applyAlignment="1">
      <alignment horizontal="center" vertical="center"/>
    </xf>
    <xf numFmtId="0" fontId="364" fillId="3" borderId="153" xfId="0" applyFont="1" applyFill="1" applyBorder="1" applyAlignment="1">
      <alignment horizontal="center" vertical="center"/>
    </xf>
    <xf numFmtId="0" fontId="364" fillId="3" borderId="154" xfId="0" applyFont="1" applyFill="1" applyBorder="1" applyAlignment="1">
      <alignment horizontal="center" vertical="center"/>
    </xf>
    <xf numFmtId="0" fontId="33" fillId="0" borderId="0" xfId="0" applyFont="1" applyAlignment="1">
      <alignment vertical="top"/>
    </xf>
    <xf numFmtId="0" fontId="5" fillId="2" borderId="150" xfId="0" applyFont="1" applyFill="1" applyBorder="1" applyAlignment="1">
      <alignment vertical="center"/>
    </xf>
    <xf numFmtId="0" fontId="365" fillId="2" borderId="0" xfId="0" applyFont="1" applyFill="1" applyBorder="1" applyAlignment="1">
      <alignment horizontal="center" vertical="center"/>
    </xf>
    <xf numFmtId="0" fontId="365" fillId="8" borderId="0" xfId="0" applyFont="1" applyFill="1" applyBorder="1" applyAlignment="1">
      <alignment vertical="center"/>
    </xf>
    <xf numFmtId="0" fontId="365" fillId="2" borderId="0" xfId="0" applyFont="1" applyFill="1" applyAlignment="1">
      <alignment horizontal="center" vertical="center"/>
    </xf>
    <xf numFmtId="0" fontId="365" fillId="8" borderId="0" xfId="0" applyFont="1" applyFill="1" applyAlignment="1">
      <alignment vertical="center"/>
    </xf>
    <xf numFmtId="0" fontId="0" fillId="10" borderId="0" xfId="0" applyFont="1" applyFill="1" applyAlignment="1">
      <alignment horizontal="center" vertical="center" wrapText="1"/>
    </xf>
    <xf numFmtId="0" fontId="5" fillId="8" borderId="0" xfId="0" applyFont="1" applyFill="1" applyAlignment="1">
      <alignment vertical="center"/>
    </xf>
    <xf numFmtId="0" fontId="0" fillId="37" borderId="0" xfId="0" applyFill="1" applyAlignment="1"/>
    <xf numFmtId="0" fontId="0" fillId="5" borderId="0" xfId="0" applyFill="1" applyAlignment="1"/>
    <xf numFmtId="0" fontId="19" fillId="0" borderId="0" xfId="0" applyFont="1" applyFill="1" applyAlignment="1"/>
    <xf numFmtId="0" fontId="0" fillId="14" borderId="0" xfId="0" applyFill="1" applyAlignment="1"/>
    <xf numFmtId="0" fontId="0" fillId="2" borderId="0" xfId="0" applyFont="1" applyFill="1" applyAlignment="1">
      <alignment horizontal="center" vertical="center" wrapText="1"/>
    </xf>
    <xf numFmtId="0" fontId="366" fillId="2" borderId="0" xfId="0" applyFont="1" applyFill="1" applyAlignment="1">
      <alignment horizontal="left" vertical="center"/>
    </xf>
    <xf numFmtId="0" fontId="368" fillId="8" borderId="138" xfId="0" applyFont="1" applyFill="1" applyBorder="1" applyAlignment="1">
      <alignment horizontal="center" vertical="center"/>
    </xf>
    <xf numFmtId="0" fontId="368" fillId="8" borderId="8" xfId="0" applyFont="1" applyFill="1" applyBorder="1" applyAlignment="1">
      <alignment horizontal="center" vertical="center"/>
    </xf>
    <xf numFmtId="0" fontId="368" fillId="8" borderId="139" xfId="0" applyFont="1" applyFill="1" applyBorder="1" applyAlignment="1">
      <alignment horizontal="center" vertical="center"/>
    </xf>
    <xf numFmtId="0" fontId="368" fillId="8" borderId="140" xfId="0" applyFont="1" applyFill="1" applyBorder="1" applyAlignment="1">
      <alignment horizontal="center" vertical="center"/>
    </xf>
    <xf numFmtId="0" fontId="368" fillId="8" borderId="0" xfId="0" applyFont="1" applyFill="1" applyBorder="1" applyAlignment="1">
      <alignment horizontal="center" vertical="center"/>
    </xf>
    <xf numFmtId="0" fontId="368" fillId="8" borderId="18" xfId="0" applyFont="1" applyFill="1" applyBorder="1" applyAlignment="1">
      <alignment horizontal="center" vertical="center"/>
    </xf>
    <xf numFmtId="0" fontId="369" fillId="2" borderId="0" xfId="0" applyFont="1" applyFill="1" applyAlignment="1">
      <alignment vertical="center"/>
    </xf>
    <xf numFmtId="0" fontId="370" fillId="2" borderId="0" xfId="0" applyFont="1" applyFill="1"/>
    <xf numFmtId="0" fontId="368" fillId="8" borderId="141" xfId="0" applyFont="1" applyFill="1" applyBorder="1" applyAlignment="1">
      <alignment horizontal="center" vertical="center"/>
    </xf>
    <xf numFmtId="0" fontId="368" fillId="8" borderId="13" xfId="0" applyFont="1" applyFill="1" applyBorder="1" applyAlignment="1">
      <alignment horizontal="center" vertical="center"/>
    </xf>
    <xf numFmtId="0" fontId="368" fillId="8" borderId="142" xfId="0" applyFont="1" applyFill="1" applyBorder="1" applyAlignment="1">
      <alignment horizontal="center" vertical="center"/>
    </xf>
    <xf numFmtId="0" fontId="371" fillId="2" borderId="0" xfId="0" applyFont="1" applyFill="1" applyAlignment="1">
      <alignment vertical="center"/>
    </xf>
    <xf numFmtId="0" fontId="371" fillId="2" borderId="0" xfId="0" applyFont="1" applyFill="1" applyAlignment="1">
      <alignment horizontal="left" vertical="center" wrapText="1"/>
    </xf>
    <xf numFmtId="0" fontId="370" fillId="0" borderId="0" xfId="0" applyFont="1"/>
    <xf numFmtId="0" fontId="373" fillId="2" borderId="0" xfId="0" applyFont="1" applyFill="1" applyAlignment="1">
      <alignment vertical="center"/>
    </xf>
    <xf numFmtId="0" fontId="17" fillId="5" borderId="0" xfId="0" applyFont="1" applyFill="1" applyBorder="1" applyAlignment="1">
      <alignment horizontal="center"/>
    </xf>
    <xf numFmtId="0" fontId="7" fillId="5" borderId="4" xfId="3" applyFont="1" applyFill="1" applyBorder="1" applyAlignment="1">
      <alignment horizontal="center" vertical="center" textRotation="90" wrapText="1"/>
    </xf>
    <xf numFmtId="0" fontId="27" fillId="2" borderId="17" xfId="1" applyNumberFormat="1" applyFont="1" applyFill="1" applyBorder="1" applyAlignment="1">
      <alignment horizontal="center" vertical="center" wrapText="1"/>
    </xf>
    <xf numFmtId="0" fontId="27" fillId="2" borderId="28" xfId="1" applyNumberFormat="1" applyFont="1" applyFill="1" applyBorder="1" applyAlignment="1">
      <alignment horizontal="center" vertical="center" wrapText="1"/>
    </xf>
    <xf numFmtId="0" fontId="374" fillId="2" borderId="1" xfId="2" applyFont="1" applyFill="1" applyBorder="1" applyAlignment="1" applyProtection="1">
      <alignment horizontal="center" vertical="center"/>
      <protection hidden="1"/>
    </xf>
    <xf numFmtId="0" fontId="374" fillId="2" borderId="2" xfId="2" applyFont="1" applyFill="1" applyBorder="1" applyAlignment="1" applyProtection="1">
      <alignment horizontal="center" vertical="center"/>
      <protection hidden="1"/>
    </xf>
    <xf numFmtId="0" fontId="166" fillId="2" borderId="155" xfId="2" applyFont="1" applyFill="1" applyBorder="1" applyAlignment="1" applyProtection="1">
      <alignment horizontal="right" vertical="center" wrapText="1"/>
      <protection hidden="1"/>
    </xf>
    <xf numFmtId="0" fontId="166" fillId="2" borderId="2" xfId="2" applyFont="1" applyFill="1" applyBorder="1" applyAlignment="1" applyProtection="1">
      <alignment horizontal="right" vertical="center" wrapText="1"/>
      <protection hidden="1"/>
    </xf>
    <xf numFmtId="1" fontId="354" fillId="6" borderId="2" xfId="2" applyNumberFormat="1" applyFont="1" applyFill="1" applyBorder="1" applyAlignment="1" applyProtection="1">
      <alignment horizontal="center" vertical="center"/>
      <protection hidden="1"/>
    </xf>
    <xf numFmtId="0" fontId="375" fillId="2" borderId="3" xfId="2" applyFont="1" applyFill="1" applyBorder="1" applyAlignment="1" applyProtection="1">
      <alignment horizontal="center" vertical="center"/>
      <protection hidden="1"/>
    </xf>
    <xf numFmtId="0" fontId="374" fillId="2" borderId="22" xfId="2" applyFont="1" applyFill="1" applyBorder="1" applyAlignment="1" applyProtection="1">
      <alignment horizontal="center" vertical="center"/>
      <protection hidden="1"/>
    </xf>
    <xf numFmtId="0" fontId="374" fillId="2" borderId="0" xfId="2" applyFont="1" applyFill="1" applyBorder="1" applyAlignment="1" applyProtection="1">
      <alignment horizontal="center" vertical="center"/>
      <protection hidden="1"/>
    </xf>
    <xf numFmtId="0" fontId="166" fillId="2" borderId="140" xfId="2" applyFont="1" applyFill="1" applyBorder="1" applyAlignment="1" applyProtection="1">
      <alignment horizontal="right" vertical="center" wrapText="1"/>
      <protection hidden="1"/>
    </xf>
    <xf numFmtId="0" fontId="166" fillId="2" borderId="0" xfId="2" applyFont="1" applyFill="1" applyBorder="1" applyAlignment="1" applyProtection="1">
      <alignment horizontal="right" vertical="center" wrapText="1"/>
      <protection hidden="1"/>
    </xf>
    <xf numFmtId="1" fontId="354" fillId="6" borderId="0" xfId="2" applyNumberFormat="1" applyFont="1" applyFill="1" applyBorder="1" applyAlignment="1" applyProtection="1">
      <alignment horizontal="center" vertical="center"/>
      <protection hidden="1"/>
    </xf>
    <xf numFmtId="0" fontId="375" fillId="2" borderId="4" xfId="2" applyFont="1" applyFill="1" applyBorder="1" applyAlignment="1" applyProtection="1">
      <alignment horizontal="center" vertical="center"/>
      <protection hidden="1"/>
    </xf>
    <xf numFmtId="0" fontId="374" fillId="2" borderId="45" xfId="2" applyFont="1" applyFill="1" applyBorder="1" applyAlignment="1" applyProtection="1">
      <alignment horizontal="center" vertical="center"/>
      <protection hidden="1"/>
    </xf>
    <xf numFmtId="0" fontId="374" fillId="2" borderId="20" xfId="2" applyFont="1" applyFill="1" applyBorder="1" applyAlignment="1" applyProtection="1">
      <alignment horizontal="center" vertical="center"/>
      <protection hidden="1"/>
    </xf>
    <xf numFmtId="0" fontId="166" fillId="2" borderId="141" xfId="2" applyFont="1" applyFill="1" applyBorder="1" applyAlignment="1" applyProtection="1">
      <alignment horizontal="right" vertical="center" wrapText="1"/>
      <protection hidden="1"/>
    </xf>
    <xf numFmtId="0" fontId="166" fillId="2" borderId="13" xfId="2" applyFont="1" applyFill="1" applyBorder="1" applyAlignment="1" applyProtection="1">
      <alignment horizontal="right" vertical="center" wrapText="1"/>
      <protection hidden="1"/>
    </xf>
    <xf numFmtId="1" fontId="354" fillId="6" borderId="13" xfId="2" applyNumberFormat="1" applyFont="1" applyFill="1" applyBorder="1" applyAlignment="1" applyProtection="1">
      <alignment horizontal="center" vertical="center"/>
      <protection hidden="1"/>
    </xf>
    <xf numFmtId="0" fontId="375" fillId="2" borderId="16" xfId="2" applyFont="1" applyFill="1" applyBorder="1" applyAlignment="1" applyProtection="1">
      <alignment horizontal="center" vertical="center"/>
      <protection hidden="1"/>
    </xf>
    <xf numFmtId="0" fontId="376" fillId="2" borderId="6" xfId="2" applyFont="1" applyFill="1" applyBorder="1" applyAlignment="1" applyProtection="1">
      <alignment horizontal="center" wrapText="1"/>
      <protection hidden="1"/>
    </xf>
    <xf numFmtId="0" fontId="376" fillId="2" borderId="0" xfId="2" applyFont="1" applyFill="1" applyBorder="1" applyAlignment="1" applyProtection="1">
      <alignment vertical="center" wrapText="1"/>
      <protection hidden="1"/>
    </xf>
    <xf numFmtId="0" fontId="28" fillId="2" borderId="0" xfId="2" applyFont="1" applyFill="1" applyBorder="1" applyAlignment="1" applyProtection="1">
      <alignment vertical="center" wrapText="1"/>
      <protection hidden="1"/>
    </xf>
    <xf numFmtId="0" fontId="3" fillId="2" borderId="4" xfId="2" applyFill="1" applyBorder="1" applyAlignment="1" applyProtection="1">
      <alignment vertical="center"/>
      <protection hidden="1"/>
    </xf>
    <xf numFmtId="0" fontId="376" fillId="2" borderId="0" xfId="2" applyFont="1" applyFill="1" applyBorder="1" applyAlignment="1" applyProtection="1">
      <alignment horizontal="center" wrapText="1"/>
      <protection hidden="1"/>
    </xf>
    <xf numFmtId="0" fontId="17" fillId="0" borderId="0" xfId="0" applyFont="1"/>
    <xf numFmtId="0" fontId="8" fillId="2" borderId="0" xfId="0" applyFont="1" applyFill="1" applyBorder="1" applyAlignment="1">
      <alignment horizontal="center" vertical="center" wrapText="1"/>
    </xf>
    <xf numFmtId="1" fontId="88" fillId="2" borderId="0" xfId="2" applyNumberFormat="1" applyFont="1" applyFill="1" applyBorder="1" applyAlignment="1" applyProtection="1">
      <alignment horizontal="center" vertical="center"/>
      <protection hidden="1"/>
    </xf>
    <xf numFmtId="0" fontId="26" fillId="2" borderId="0" xfId="2" applyFont="1" applyFill="1" applyBorder="1" applyAlignment="1" applyProtection="1">
      <alignment horizontal="left" vertical="center"/>
      <protection hidden="1"/>
    </xf>
    <xf numFmtId="0" fontId="377" fillId="2" borderId="0" xfId="3" applyFont="1" applyFill="1" applyBorder="1" applyAlignment="1">
      <alignment horizontal="right" vertical="center"/>
    </xf>
    <xf numFmtId="0" fontId="26" fillId="2" borderId="0" xfId="2" applyFont="1" applyFill="1" applyBorder="1" applyAlignment="1" applyProtection="1">
      <alignment horizontal="right" vertical="center"/>
      <protection hidden="1"/>
    </xf>
    <xf numFmtId="0" fontId="0" fillId="6" borderId="122" xfId="0" applyFont="1" applyFill="1" applyBorder="1" applyAlignment="1">
      <alignment horizontal="center" vertical="center" textRotation="90" wrapText="1"/>
    </xf>
    <xf numFmtId="0" fontId="0" fillId="2" borderId="26" xfId="0" applyFill="1" applyBorder="1"/>
    <xf numFmtId="0" fontId="17" fillId="0" borderId="17" xfId="0" applyFont="1" applyBorder="1" applyAlignment="1">
      <alignment horizontal="center" vertical="center" textRotation="90"/>
    </xf>
    <xf numFmtId="0" fontId="205" fillId="2" borderId="0" xfId="3" applyFont="1" applyFill="1" applyBorder="1" applyAlignment="1">
      <alignment horizontal="center" vertical="center"/>
    </xf>
    <xf numFmtId="166" fontId="66" fillId="2" borderId="0" xfId="2" applyNumberFormat="1" applyFont="1" applyFill="1" applyBorder="1" applyAlignment="1" applyProtection="1">
      <alignment horizontal="left" vertical="center"/>
      <protection hidden="1"/>
    </xf>
    <xf numFmtId="0" fontId="0" fillId="6" borderId="17" xfId="0" applyFont="1" applyFill="1" applyBorder="1" applyAlignment="1">
      <alignment horizontal="center" vertical="center" textRotation="90" wrapText="1"/>
    </xf>
    <xf numFmtId="0" fontId="0" fillId="2" borderId="19" xfId="0" applyFill="1" applyBorder="1"/>
    <xf numFmtId="0" fontId="66" fillId="2" borderId="4" xfId="2" applyFont="1" applyFill="1" applyBorder="1" applyAlignment="1" applyProtection="1">
      <alignment horizontal="left" vertical="center"/>
      <protection hidden="1"/>
    </xf>
    <xf numFmtId="164" fontId="9" fillId="2" borderId="0" xfId="1" applyNumberFormat="1" applyFont="1" applyFill="1" applyBorder="1" applyAlignment="1">
      <alignment horizontal="center" vertical="center"/>
    </xf>
    <xf numFmtId="164" fontId="14" fillId="38" borderId="0" xfId="1" applyNumberFormat="1" applyFont="1" applyFill="1" applyBorder="1" applyAlignment="1">
      <alignment horizontal="center" vertical="center"/>
    </xf>
    <xf numFmtId="0" fontId="26" fillId="2" borderId="0" xfId="2" applyFont="1" applyFill="1" applyBorder="1" applyAlignment="1" applyProtection="1">
      <alignment horizontal="center" vertical="center"/>
      <protection hidden="1"/>
    </xf>
    <xf numFmtId="0" fontId="66" fillId="2" borderId="0" xfId="2" applyFont="1" applyFill="1" applyBorder="1" applyAlignment="1" applyProtection="1">
      <alignment horizontal="left" vertical="center"/>
      <protection hidden="1"/>
    </xf>
    <xf numFmtId="0" fontId="9" fillId="2" borderId="0" xfId="2" applyFont="1" applyFill="1" applyBorder="1" applyAlignment="1" applyProtection="1">
      <alignment horizontal="left" vertical="center"/>
      <protection hidden="1"/>
    </xf>
    <xf numFmtId="164" fontId="9" fillId="2" borderId="0" xfId="0" applyNumberFormat="1" applyFont="1" applyFill="1" applyBorder="1" applyAlignment="1">
      <alignment horizontal="center"/>
    </xf>
    <xf numFmtId="182" fontId="9" fillId="2" borderId="0" xfId="2" applyNumberFormat="1" applyFont="1" applyFill="1" applyBorder="1" applyAlignment="1" applyProtection="1">
      <alignment horizontal="left" vertical="center"/>
      <protection hidden="1"/>
    </xf>
    <xf numFmtId="166" fontId="68" fillId="2" borderId="22" xfId="2" applyNumberFormat="1" applyFont="1" applyFill="1" applyBorder="1" applyAlignment="1" applyProtection="1">
      <alignment horizontal="left" vertical="center"/>
      <protection hidden="1"/>
    </xf>
    <xf numFmtId="164" fontId="70" fillId="2" borderId="0" xfId="1" applyNumberFormat="1" applyFont="1" applyFill="1" applyBorder="1" applyAlignment="1">
      <alignment horizontal="center" vertical="center"/>
    </xf>
    <xf numFmtId="0" fontId="378" fillId="2" borderId="0" xfId="2" applyFont="1" applyFill="1" applyBorder="1" applyAlignment="1" applyProtection="1">
      <alignment vertical="center"/>
      <protection hidden="1"/>
    </xf>
    <xf numFmtId="164" fontId="26" fillId="2" borderId="0" xfId="1" applyNumberFormat="1" applyFont="1" applyFill="1" applyBorder="1" applyAlignment="1">
      <alignment horizontal="center" vertical="center"/>
    </xf>
    <xf numFmtId="0" fontId="0" fillId="6" borderId="121" xfId="0" applyFont="1" applyFill="1" applyBorder="1" applyAlignment="1">
      <alignment horizontal="center" vertical="center" textRotation="90" wrapText="1"/>
    </xf>
    <xf numFmtId="0" fontId="0" fillId="6" borderId="31" xfId="0" applyFill="1" applyBorder="1"/>
    <xf numFmtId="0" fontId="0" fillId="6" borderId="29" xfId="0" applyFill="1" applyBorder="1"/>
    <xf numFmtId="0" fontId="52" fillId="2" borderId="0" xfId="2" applyFont="1" applyFill="1" applyBorder="1" applyAlignment="1" applyProtection="1">
      <alignment horizontal="left" vertical="center"/>
      <protection hidden="1"/>
    </xf>
    <xf numFmtId="0" fontId="205" fillId="2" borderId="0" xfId="3" applyFont="1" applyFill="1" applyBorder="1" applyAlignment="1">
      <alignment horizontal="right" vertical="center"/>
    </xf>
    <xf numFmtId="182" fontId="66" fillId="2" borderId="0" xfId="2" applyNumberFormat="1" applyFont="1" applyFill="1" applyBorder="1" applyAlignment="1" applyProtection="1">
      <alignment horizontal="left" vertical="center"/>
      <protection hidden="1"/>
    </xf>
    <xf numFmtId="0" fontId="379" fillId="2" borderId="38" xfId="3" applyFont="1" applyFill="1" applyBorder="1" applyAlignment="1">
      <alignment horizontal="center" vertical="center"/>
    </xf>
    <xf numFmtId="0" fontId="2" fillId="2" borderId="0" xfId="0" applyFont="1" applyFill="1"/>
    <xf numFmtId="164" fontId="380" fillId="2" borderId="0" xfId="1" applyNumberFormat="1" applyFont="1" applyFill="1" applyBorder="1" applyAlignment="1">
      <alignment horizontal="center" vertical="center"/>
    </xf>
    <xf numFmtId="0" fontId="380" fillId="2" borderId="0" xfId="2" applyFont="1" applyFill="1" applyBorder="1" applyAlignment="1" applyProtection="1">
      <alignment horizontal="left" vertical="center"/>
      <protection hidden="1"/>
    </xf>
    <xf numFmtId="0" fontId="381" fillId="2" borderId="0" xfId="2" applyFont="1" applyFill="1" applyBorder="1" applyAlignment="1">
      <alignment horizontal="center" vertical="center"/>
    </xf>
    <xf numFmtId="164" fontId="378" fillId="2" borderId="0" xfId="1" applyNumberFormat="1" applyFont="1" applyFill="1" applyBorder="1" applyAlignment="1">
      <alignment horizontal="left" vertical="center"/>
    </xf>
    <xf numFmtId="0" fontId="371" fillId="2" borderId="0" xfId="0" applyFont="1" applyFill="1" applyBorder="1" applyAlignment="1">
      <alignment vertical="center"/>
    </xf>
    <xf numFmtId="0" fontId="382" fillId="2" borderId="22" xfId="3" applyFont="1" applyFill="1" applyBorder="1" applyAlignment="1">
      <alignment horizontal="center" vertical="center"/>
    </xf>
    <xf numFmtId="0" fontId="383" fillId="2" borderId="0" xfId="3" applyFont="1" applyFill="1" applyBorder="1" applyAlignment="1" applyProtection="1">
      <alignment horizontal="left"/>
      <protection hidden="1"/>
    </xf>
    <xf numFmtId="0" fontId="7" fillId="2" borderId="0" xfId="2" applyFont="1" applyFill="1" applyBorder="1" applyAlignment="1">
      <alignment vertical="center"/>
    </xf>
    <xf numFmtId="0" fontId="7" fillId="2" borderId="4" xfId="2" applyFont="1" applyFill="1" applyBorder="1" applyAlignment="1">
      <alignment vertical="center"/>
    </xf>
    <xf numFmtId="0" fontId="379" fillId="2" borderId="22" xfId="3" applyFont="1" applyFill="1" applyBorder="1" applyAlignment="1">
      <alignment horizontal="center" vertical="center"/>
    </xf>
    <xf numFmtId="0" fontId="32" fillId="2" borderId="0" xfId="2" applyFont="1" applyFill="1" applyBorder="1" applyAlignment="1">
      <alignment horizontal="left" vertical="center"/>
    </xf>
    <xf numFmtId="0" fontId="7" fillId="2" borderId="0" xfId="2" applyFont="1" applyFill="1" applyBorder="1" applyAlignment="1">
      <alignment horizontal="left" vertical="center"/>
    </xf>
    <xf numFmtId="0" fontId="10" fillId="2" borderId="0" xfId="0" applyFont="1" applyFill="1" applyBorder="1" applyAlignment="1" applyProtection="1">
      <alignment horizontal="left" vertical="center"/>
      <protection locked="0"/>
    </xf>
    <xf numFmtId="0" fontId="7" fillId="2" borderId="4" xfId="2" applyFont="1" applyFill="1" applyBorder="1" applyAlignment="1">
      <alignment horizontal="left" vertical="center"/>
    </xf>
    <xf numFmtId="0" fontId="8" fillId="2" borderId="0" xfId="2" applyFont="1" applyFill="1" applyBorder="1" applyAlignment="1">
      <alignment horizontal="left" vertical="center"/>
    </xf>
    <xf numFmtId="0" fontId="48" fillId="0" borderId="7" xfId="0" applyFont="1" applyBorder="1" applyAlignment="1">
      <alignment horizontal="left" vertical="center" wrapText="1"/>
    </xf>
    <xf numFmtId="0" fontId="48" fillId="0" borderId="8" xfId="0" applyFont="1" applyBorder="1" applyAlignment="1">
      <alignment horizontal="left" vertical="center" wrapText="1"/>
    </xf>
    <xf numFmtId="0" fontId="48" fillId="0" borderId="15" xfId="0" applyFont="1" applyBorder="1" applyAlignment="1">
      <alignment horizontal="left"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374" fillId="2" borderId="156" xfId="2" applyFont="1" applyFill="1" applyBorder="1" applyAlignment="1" applyProtection="1">
      <alignment horizontal="center" vertical="center"/>
      <protection hidden="1"/>
    </xf>
    <xf numFmtId="0" fontId="384" fillId="2" borderId="138" xfId="2" applyFont="1" applyFill="1" applyBorder="1" applyAlignment="1" applyProtection="1">
      <alignment horizontal="center" vertical="center" wrapText="1"/>
      <protection hidden="1"/>
    </xf>
    <xf numFmtId="0" fontId="384" fillId="2" borderId="139" xfId="2" applyFont="1" applyFill="1" applyBorder="1" applyAlignment="1" applyProtection="1">
      <alignment horizontal="center" vertical="center" wrapText="1"/>
      <protection hidden="1"/>
    </xf>
    <xf numFmtId="0" fontId="54" fillId="2" borderId="8" xfId="2" applyFont="1" applyFill="1" applyBorder="1" applyAlignment="1" applyProtection="1">
      <alignment horizontal="center" vertical="center" wrapText="1"/>
      <protection hidden="1"/>
    </xf>
    <xf numFmtId="0" fontId="54" fillId="2" borderId="139" xfId="2" applyFont="1" applyFill="1" applyBorder="1" applyAlignment="1" applyProtection="1">
      <alignment horizontal="center" vertical="center" wrapText="1"/>
      <protection hidden="1"/>
    </xf>
    <xf numFmtId="0" fontId="374" fillId="2" borderId="18" xfId="2" applyFont="1" applyFill="1" applyBorder="1" applyAlignment="1" applyProtection="1">
      <alignment horizontal="center" vertical="center"/>
      <protection hidden="1"/>
    </xf>
    <xf numFmtId="0" fontId="384" fillId="2" borderId="140" xfId="2" applyFont="1" applyFill="1" applyBorder="1" applyAlignment="1" applyProtection="1">
      <alignment horizontal="center" vertical="center" wrapText="1"/>
      <protection hidden="1"/>
    </xf>
    <xf numFmtId="0" fontId="384" fillId="2" borderId="18" xfId="2" applyFont="1" applyFill="1" applyBorder="1" applyAlignment="1" applyProtection="1">
      <alignment horizontal="center" vertical="center" wrapText="1"/>
      <protection hidden="1"/>
    </xf>
    <xf numFmtId="0" fontId="54" fillId="2" borderId="0" xfId="2" applyFont="1" applyFill="1" applyBorder="1" applyAlignment="1" applyProtection="1">
      <alignment horizontal="center" vertical="center" wrapText="1"/>
      <protection hidden="1"/>
    </xf>
    <xf numFmtId="0" fontId="54" fillId="2" borderId="18" xfId="2" applyFont="1" applyFill="1" applyBorder="1" applyAlignment="1" applyProtection="1">
      <alignment horizontal="center" vertical="center" wrapText="1"/>
      <protection hidden="1"/>
    </xf>
    <xf numFmtId="1" fontId="354" fillId="6" borderId="140" xfId="2" applyNumberFormat="1" applyFont="1" applyFill="1" applyBorder="1" applyAlignment="1" applyProtection="1">
      <alignment horizontal="center" vertical="center"/>
      <protection hidden="1"/>
    </xf>
    <xf numFmtId="1" fontId="354" fillId="6" borderId="18" xfId="2" applyNumberFormat="1" applyFont="1" applyFill="1" applyBorder="1" applyAlignment="1" applyProtection="1">
      <alignment horizontal="center" vertical="center"/>
      <protection hidden="1"/>
    </xf>
    <xf numFmtId="0" fontId="132" fillId="2" borderId="157" xfId="3" applyFont="1" applyFill="1" applyBorder="1" applyAlignment="1" applyProtection="1">
      <alignment horizontal="center" vertical="center" wrapText="1"/>
      <protection locked="0"/>
    </xf>
    <xf numFmtId="0" fontId="132" fillId="2" borderId="158" xfId="3" applyFont="1" applyFill="1" applyBorder="1" applyAlignment="1" applyProtection="1">
      <alignment horizontal="center" vertical="center" wrapText="1"/>
      <protection locked="0"/>
    </xf>
    <xf numFmtId="0" fontId="101" fillId="2" borderId="159" xfId="2" applyFont="1" applyFill="1" applyBorder="1" applyAlignment="1" applyProtection="1">
      <alignment vertical="center"/>
      <protection hidden="1"/>
    </xf>
    <xf numFmtId="0" fontId="377" fillId="2" borderId="119" xfId="3" applyFont="1" applyFill="1" applyBorder="1" applyAlignment="1">
      <alignment horizontal="right" vertical="center"/>
    </xf>
    <xf numFmtId="0" fontId="10" fillId="2" borderId="119" xfId="0" applyFont="1" applyFill="1" applyBorder="1" applyAlignment="1" applyProtection="1">
      <alignment horizontal="left" vertical="center"/>
      <protection locked="0"/>
    </xf>
    <xf numFmtId="0" fontId="27" fillId="2" borderId="119" xfId="2" applyFont="1" applyFill="1" applyBorder="1" applyAlignment="1">
      <alignment vertical="center"/>
    </xf>
    <xf numFmtId="0" fontId="10" fillId="2" borderId="160" xfId="0" applyFont="1" applyFill="1" applyBorder="1" applyAlignment="1" applyProtection="1">
      <alignment horizontal="left" vertical="center"/>
      <protection locked="0"/>
    </xf>
    <xf numFmtId="0" fontId="379" fillId="2" borderId="141" xfId="3" applyFont="1" applyFill="1" applyBorder="1" applyAlignment="1">
      <alignment horizontal="center" vertical="center"/>
    </xf>
    <xf numFmtId="0" fontId="379" fillId="2" borderId="142" xfId="3" applyFont="1" applyFill="1" applyBorder="1" applyAlignment="1">
      <alignment horizontal="center" vertical="center"/>
    </xf>
    <xf numFmtId="0" fontId="13" fillId="2" borderId="13" xfId="3" applyFont="1" applyFill="1" applyBorder="1" applyAlignment="1">
      <alignment horizontal="center" vertical="center"/>
    </xf>
    <xf numFmtId="0" fontId="13" fillId="2" borderId="142" xfId="3" applyFont="1" applyFill="1" applyBorder="1" applyAlignment="1">
      <alignment horizontal="center" vertical="center"/>
    </xf>
    <xf numFmtId="0" fontId="132" fillId="0" borderId="161" xfId="0" applyFont="1" applyBorder="1" applyAlignment="1">
      <alignment horizontal="right"/>
    </xf>
    <xf numFmtId="1" fontId="88" fillId="2" borderId="162" xfId="2" applyNumberFormat="1" applyFont="1" applyFill="1" applyBorder="1" applyAlignment="1" applyProtection="1">
      <alignment horizontal="center" vertical="center"/>
      <protection hidden="1"/>
    </xf>
    <xf numFmtId="0" fontId="379" fillId="2" borderId="0" xfId="3" applyFont="1" applyFill="1" applyBorder="1" applyAlignment="1">
      <alignment vertical="center"/>
    </xf>
    <xf numFmtId="0" fontId="13" fillId="2" borderId="0" xfId="3" applyFont="1" applyFill="1" applyBorder="1" applyAlignment="1">
      <alignment vertical="center"/>
    </xf>
    <xf numFmtId="0" fontId="385" fillId="2" borderId="0" xfId="3" applyFont="1" applyFill="1" applyBorder="1" applyAlignment="1">
      <alignment horizontal="center" vertical="center"/>
    </xf>
    <xf numFmtId="0" fontId="8" fillId="3" borderId="22" xfId="0" applyFont="1" applyFill="1" applyBorder="1" applyAlignment="1">
      <alignment vertical="center" wrapText="1"/>
    </xf>
    <xf numFmtId="0" fontId="382" fillId="2" borderId="0" xfId="3" applyFont="1" applyFill="1" applyBorder="1" applyAlignment="1">
      <alignment horizontal="center" vertical="center"/>
    </xf>
    <xf numFmtId="0" fontId="379" fillId="2" borderId="0" xfId="3" applyFont="1" applyFill="1" applyBorder="1" applyAlignment="1">
      <alignment horizontal="center" vertical="center"/>
    </xf>
    <xf numFmtId="0" fontId="13" fillId="2" borderId="0" xfId="3" applyFont="1" applyFill="1" applyBorder="1" applyAlignment="1">
      <alignment horizontal="center" vertical="center"/>
    </xf>
    <xf numFmtId="0" fontId="386" fillId="2" borderId="36" xfId="3" applyFont="1" applyFill="1" applyBorder="1" applyAlignment="1" applyProtection="1">
      <alignment horizontal="center" vertical="center"/>
      <protection hidden="1"/>
    </xf>
    <xf numFmtId="0" fontId="386" fillId="2" borderId="37" xfId="3" applyFont="1" applyFill="1" applyBorder="1" applyAlignment="1" applyProtection="1">
      <alignment horizontal="center" vertical="center"/>
      <protection hidden="1"/>
    </xf>
    <xf numFmtId="164" fontId="14" fillId="38" borderId="0" xfId="1" applyNumberFormat="1" applyFont="1" applyFill="1" applyBorder="1" applyAlignment="1">
      <alignment horizontal="center" vertical="center"/>
    </xf>
    <xf numFmtId="0" fontId="26" fillId="2" borderId="0" xfId="2" applyFont="1" applyFill="1" applyBorder="1" applyAlignment="1" applyProtection="1">
      <alignment horizontal="center" vertical="center" wrapText="1"/>
      <protection hidden="1"/>
    </xf>
    <xf numFmtId="164" fontId="9" fillId="2" borderId="0" xfId="1" applyNumberFormat="1" applyFont="1" applyFill="1" applyBorder="1" applyAlignment="1">
      <alignment horizontal="center" vertical="center"/>
    </xf>
    <xf numFmtId="0" fontId="387" fillId="2" borderId="34" xfId="0" applyFont="1" applyFill="1" applyBorder="1" applyAlignment="1">
      <alignment horizontal="center" vertical="center"/>
    </xf>
    <xf numFmtId="0" fontId="387" fillId="2" borderId="35" xfId="0" applyFont="1" applyFill="1" applyBorder="1" applyAlignment="1">
      <alignment horizontal="center" vertical="center"/>
    </xf>
    <xf numFmtId="0" fontId="387" fillId="2" borderId="36" xfId="0" applyFont="1" applyFill="1" applyBorder="1" applyAlignment="1">
      <alignment horizontal="center" vertical="center"/>
    </xf>
    <xf numFmtId="0" fontId="387" fillId="2" borderId="37" xfId="0" applyFont="1" applyFill="1" applyBorder="1" applyAlignment="1">
      <alignment horizontal="center" vertical="center"/>
    </xf>
    <xf numFmtId="0" fontId="0" fillId="2" borderId="0" xfId="0" applyFont="1" applyFill="1"/>
    <xf numFmtId="0" fontId="0" fillId="2" borderId="0" xfId="0" applyFill="1" applyAlignment="1"/>
    <xf numFmtId="0" fontId="388" fillId="2" borderId="0" xfId="2" applyFont="1" applyFill="1" applyBorder="1" applyAlignment="1" applyProtection="1">
      <alignment horizontal="center" vertical="center"/>
      <protection hidden="1"/>
    </xf>
    <xf numFmtId="0" fontId="387" fillId="2" borderId="34" xfId="0" applyFont="1" applyFill="1" applyBorder="1" applyAlignment="1">
      <alignment horizontal="center" vertical="center" wrapText="1"/>
    </xf>
    <xf numFmtId="0" fontId="387" fillId="2" borderId="35" xfId="0" applyFont="1" applyFill="1" applyBorder="1" applyAlignment="1">
      <alignment horizontal="center" vertical="center" wrapText="1"/>
    </xf>
    <xf numFmtId="0" fontId="387" fillId="2" borderId="0" xfId="0" applyFont="1" applyFill="1" applyBorder="1" applyAlignment="1">
      <alignment horizontal="center" vertical="center" wrapText="1"/>
    </xf>
    <xf numFmtId="0" fontId="387" fillId="2" borderId="4" xfId="0" applyFont="1" applyFill="1" applyBorder="1" applyAlignment="1">
      <alignment horizontal="center" vertical="center" wrapText="1"/>
    </xf>
    <xf numFmtId="0" fontId="387" fillId="2" borderId="36" xfId="0" applyFont="1" applyFill="1" applyBorder="1" applyAlignment="1">
      <alignment horizontal="center" vertical="center" wrapText="1"/>
    </xf>
    <xf numFmtId="0" fontId="387" fillId="2" borderId="37" xfId="0" applyFont="1" applyFill="1" applyBorder="1" applyAlignment="1">
      <alignment horizontal="center" vertical="center" wrapText="1"/>
    </xf>
    <xf numFmtId="182" fontId="9" fillId="2" borderId="0" xfId="2" applyNumberFormat="1" applyFont="1" applyFill="1" applyBorder="1" applyAlignment="1" applyProtection="1">
      <alignment horizontal="center" vertical="center"/>
      <protection hidden="1"/>
    </xf>
    <xf numFmtId="164" fontId="100" fillId="2" borderId="163" xfId="1" applyNumberFormat="1" applyFont="1" applyFill="1" applyBorder="1" applyAlignment="1">
      <alignment horizontal="center" vertical="center"/>
    </xf>
    <xf numFmtId="164" fontId="26" fillId="2" borderId="0" xfId="1" applyNumberFormat="1" applyFont="1" applyFill="1" applyBorder="1" applyAlignment="1">
      <alignment horizontal="center" vertical="center"/>
    </xf>
    <xf numFmtId="164" fontId="26" fillId="2" borderId="0" xfId="1" applyNumberFormat="1" applyFont="1" applyFill="1" applyBorder="1" applyAlignment="1">
      <alignment vertical="center"/>
    </xf>
    <xf numFmtId="0" fontId="205" fillId="2" borderId="0" xfId="3" applyFont="1" applyFill="1" applyBorder="1" applyAlignment="1">
      <alignment horizontal="left" vertical="center"/>
    </xf>
    <xf numFmtId="0" fontId="48" fillId="2" borderId="0" xfId="0" applyFont="1" applyFill="1" applyAlignment="1">
      <alignment horizontal="right" vertical="center"/>
    </xf>
    <xf numFmtId="183" fontId="91" fillId="2" borderId="0" xfId="11" applyNumberFormat="1" applyFont="1" applyFill="1" applyBorder="1" applyAlignment="1" applyProtection="1">
      <alignment horizontal="right" vertical="center"/>
      <protection locked="0"/>
    </xf>
    <xf numFmtId="184" fontId="91" fillId="2" borderId="0" xfId="2" applyNumberFormat="1" applyFont="1" applyFill="1" applyBorder="1" applyAlignment="1" applyProtection="1">
      <alignment horizontal="center" vertical="center"/>
    </xf>
    <xf numFmtId="0" fontId="385" fillId="2" borderId="0" xfId="3" applyFont="1" applyFill="1" applyBorder="1" applyAlignment="1">
      <alignment horizontal="left" vertical="center"/>
    </xf>
    <xf numFmtId="185" fontId="91" fillId="2" borderId="0" xfId="2" applyNumberFormat="1" applyFont="1" applyFill="1" applyBorder="1" applyAlignment="1" applyProtection="1">
      <alignment horizontal="center" vertical="center"/>
    </xf>
    <xf numFmtId="0" fontId="48" fillId="2" borderId="0" xfId="0" applyFont="1" applyFill="1" applyAlignment="1">
      <alignment vertical="center"/>
    </xf>
    <xf numFmtId="0" fontId="101" fillId="2" borderId="22" xfId="2" applyFont="1" applyFill="1" applyBorder="1" applyAlignment="1" applyProtection="1">
      <alignment vertical="center"/>
      <protection hidden="1"/>
    </xf>
    <xf numFmtId="0" fontId="389" fillId="2" borderId="7" xfId="3" applyFont="1" applyFill="1" applyBorder="1" applyAlignment="1" applyProtection="1">
      <alignment horizontal="center" vertical="center"/>
      <protection hidden="1"/>
    </xf>
    <xf numFmtId="0" fontId="389" fillId="2" borderId="8" xfId="3" applyFont="1" applyFill="1" applyBorder="1" applyAlignment="1" applyProtection="1">
      <alignment horizontal="center" vertical="center"/>
      <protection hidden="1"/>
    </xf>
    <xf numFmtId="0" fontId="389" fillId="2" borderId="15" xfId="3" applyFont="1" applyFill="1" applyBorder="1" applyAlignment="1" applyProtection="1">
      <alignment horizontal="center" vertical="center"/>
      <protection hidden="1"/>
    </xf>
    <xf numFmtId="0" fontId="0" fillId="2" borderId="22" xfId="0" applyFill="1" applyBorder="1" applyAlignment="1">
      <alignment horizontal="center"/>
    </xf>
    <xf numFmtId="0" fontId="0" fillId="2" borderId="0" xfId="0" applyFill="1" applyAlignment="1">
      <alignment horizontal="center"/>
    </xf>
    <xf numFmtId="0" fontId="0" fillId="2" borderId="4" xfId="0" applyFill="1" applyBorder="1" applyAlignment="1">
      <alignment horizontal="center"/>
    </xf>
    <xf numFmtId="164" fontId="380" fillId="2" borderId="0" xfId="1" applyNumberFormat="1" applyFont="1" applyFill="1" applyBorder="1" applyAlignment="1">
      <alignment horizontal="left" vertical="center"/>
    </xf>
    <xf numFmtId="0" fontId="382" fillId="2" borderId="7" xfId="3" applyFont="1" applyFill="1" applyBorder="1" applyAlignment="1">
      <alignment horizontal="center" vertical="center"/>
    </xf>
    <xf numFmtId="0" fontId="383" fillId="2" borderId="8" xfId="3" applyFont="1" applyFill="1" applyBorder="1" applyAlignment="1" applyProtection="1">
      <alignment horizontal="left"/>
      <protection hidden="1"/>
    </xf>
    <xf numFmtId="0" fontId="7" fillId="2" borderId="8" xfId="2" applyFont="1" applyFill="1" applyBorder="1" applyAlignment="1">
      <alignment vertical="center"/>
    </xf>
    <xf numFmtId="0" fontId="7" fillId="2" borderId="15" xfId="2" applyFont="1" applyFill="1" applyBorder="1" applyAlignment="1">
      <alignment vertical="center"/>
    </xf>
    <xf numFmtId="0" fontId="379" fillId="2" borderId="0" xfId="3" applyFont="1" applyFill="1" applyBorder="1" applyAlignment="1">
      <alignment horizontal="center" vertical="center"/>
    </xf>
    <xf numFmtId="0" fontId="390" fillId="2" borderId="0" xfId="3" applyFont="1" applyFill="1" applyBorder="1" applyAlignment="1" applyProtection="1">
      <alignment horizontal="left"/>
      <protection hidden="1"/>
    </xf>
    <xf numFmtId="0" fontId="13" fillId="2" borderId="0" xfId="3" applyFont="1" applyFill="1" applyBorder="1" applyAlignment="1">
      <alignment horizontal="center" vertical="center"/>
    </xf>
    <xf numFmtId="0" fontId="63" fillId="2" borderId="0" xfId="3" applyFont="1" applyFill="1" applyBorder="1" applyAlignment="1" applyProtection="1">
      <alignment horizontal="left"/>
      <protection hidden="1"/>
    </xf>
    <xf numFmtId="0" fontId="385" fillId="2" borderId="22" xfId="3" applyFont="1" applyFill="1" applyBorder="1" applyAlignment="1">
      <alignment horizontal="center" vertical="center"/>
    </xf>
    <xf numFmtId="0" fontId="391" fillId="2" borderId="0" xfId="3" applyFont="1" applyFill="1" applyBorder="1" applyAlignment="1" applyProtection="1">
      <alignment horizontal="left"/>
      <protection hidden="1"/>
    </xf>
    <xf numFmtId="0" fontId="10" fillId="2" borderId="33"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0" fillId="5" borderId="0" xfId="0" applyFill="1" applyBorder="1" applyAlignment="1">
      <alignment horizontal="center"/>
    </xf>
    <xf numFmtId="0" fontId="7" fillId="5" borderId="4" xfId="3" applyFont="1" applyFill="1" applyBorder="1" applyAlignment="1">
      <alignment horizontal="center" vertical="center" textRotation="90"/>
    </xf>
    <xf numFmtId="0" fontId="392" fillId="2" borderId="1" xfId="1" applyNumberFormat="1" applyFont="1" applyFill="1" applyBorder="1" applyAlignment="1">
      <alignment horizontal="center" vertical="center" wrapText="1"/>
    </xf>
    <xf numFmtId="0" fontId="392" fillId="2" borderId="2" xfId="1" applyNumberFormat="1" applyFont="1" applyFill="1" applyBorder="1" applyAlignment="1">
      <alignment horizontal="center" vertical="center" wrapText="1"/>
    </xf>
    <xf numFmtId="0" fontId="392" fillId="2" borderId="3" xfId="1" applyNumberFormat="1" applyFont="1" applyFill="1" applyBorder="1" applyAlignment="1">
      <alignment horizontal="center" vertical="center" wrapText="1"/>
    </xf>
    <xf numFmtId="0" fontId="392" fillId="2" borderId="22" xfId="1" applyNumberFormat="1" applyFont="1" applyFill="1" applyBorder="1" applyAlignment="1">
      <alignment horizontal="center" vertical="center" wrapText="1"/>
    </xf>
    <xf numFmtId="0" fontId="392" fillId="2" borderId="0" xfId="1" applyNumberFormat="1" applyFont="1" applyFill="1" applyBorder="1" applyAlignment="1">
      <alignment horizontal="center" vertical="center" wrapText="1"/>
    </xf>
    <xf numFmtId="0" fontId="392" fillId="2" borderId="4" xfId="1" applyNumberFormat="1" applyFont="1" applyFill="1" applyBorder="1" applyAlignment="1">
      <alignment horizontal="center" vertical="center" wrapText="1"/>
    </xf>
    <xf numFmtId="0" fontId="27" fillId="2" borderId="22" xfId="1" applyNumberFormat="1" applyFont="1" applyFill="1" applyBorder="1" applyAlignment="1">
      <alignment horizontal="center" vertical="center" wrapText="1"/>
    </xf>
    <xf numFmtId="0" fontId="27" fillId="2" borderId="4" xfId="1" applyNumberFormat="1" applyFont="1" applyFill="1" applyBorder="1" applyAlignment="1">
      <alignment horizontal="center" vertical="center" wrapText="1"/>
    </xf>
    <xf numFmtId="0" fontId="54" fillId="0" borderId="23" xfId="3" applyFont="1" applyBorder="1" applyProtection="1">
      <protection hidden="1"/>
    </xf>
    <xf numFmtId="0" fontId="393" fillId="0" borderId="6" xfId="3" applyFont="1" applyBorder="1" applyProtection="1">
      <protection hidden="1"/>
    </xf>
    <xf numFmtId="0" fontId="27" fillId="2" borderId="6" xfId="1" applyNumberFormat="1" applyFont="1" applyFill="1" applyBorder="1" applyAlignment="1">
      <alignment horizontal="center" vertical="center" wrapText="1"/>
    </xf>
    <xf numFmtId="186" fontId="17" fillId="2" borderId="6" xfId="0" applyNumberFormat="1" applyFont="1" applyFill="1" applyBorder="1" applyAlignment="1">
      <alignment horizontal="center" vertical="center"/>
    </xf>
    <xf numFmtId="186" fontId="17" fillId="2" borderId="52" xfId="0" applyNumberFormat="1" applyFont="1" applyFill="1" applyBorder="1" applyAlignment="1">
      <alignment horizontal="center" vertical="center"/>
    </xf>
    <xf numFmtId="0" fontId="54" fillId="0" borderId="22" xfId="3" applyFont="1" applyBorder="1" applyProtection="1">
      <protection hidden="1"/>
    </xf>
    <xf numFmtId="0" fontId="393" fillId="0" borderId="0" xfId="3" applyFont="1" applyBorder="1" applyProtection="1">
      <protection hidden="1"/>
    </xf>
    <xf numFmtId="186" fontId="17" fillId="2" borderId="0" xfId="0" applyNumberFormat="1" applyFont="1" applyFill="1" applyBorder="1" applyAlignment="1">
      <alignment horizontal="center" vertical="center"/>
    </xf>
    <xf numFmtId="186" fontId="17" fillId="2" borderId="4" xfId="0" applyNumberFormat="1" applyFont="1" applyFill="1" applyBorder="1" applyAlignment="1">
      <alignment horizontal="center" vertical="center"/>
    </xf>
    <xf numFmtId="0" fontId="27" fillId="2" borderId="7" xfId="3" applyFont="1" applyFill="1" applyBorder="1" applyAlignment="1">
      <alignment horizontal="center" vertical="center" wrapText="1"/>
    </xf>
    <xf numFmtId="0" fontId="27" fillId="2" borderId="8" xfId="3" applyFont="1" applyFill="1" applyBorder="1" applyAlignment="1">
      <alignment horizontal="center" vertical="center" wrapText="1"/>
    </xf>
    <xf numFmtId="0" fontId="27" fillId="2" borderId="139" xfId="3" applyFont="1" applyFill="1" applyBorder="1" applyAlignment="1">
      <alignment horizontal="center" vertical="center" wrapText="1"/>
    </xf>
    <xf numFmtId="0" fontId="27" fillId="2" borderId="22" xfId="3" applyFont="1" applyFill="1" applyBorder="1" applyAlignment="1">
      <alignment horizontal="center" vertical="center" wrapText="1"/>
    </xf>
    <xf numFmtId="0" fontId="27" fillId="2" borderId="0" xfId="3" applyFont="1" applyFill="1" applyBorder="1" applyAlignment="1">
      <alignment horizontal="center" vertical="center" wrapText="1"/>
    </xf>
    <xf numFmtId="0" fontId="27" fillId="2" borderId="18" xfId="3" applyFont="1" applyFill="1" applyBorder="1" applyAlignment="1">
      <alignment horizontal="center" vertical="center" wrapText="1"/>
    </xf>
    <xf numFmtId="164" fontId="347" fillId="6" borderId="140" xfId="1" applyNumberFormat="1" applyFont="1" applyFill="1" applyBorder="1" applyAlignment="1">
      <alignment horizontal="center" vertical="center"/>
    </xf>
    <xf numFmtId="164" fontId="165" fillId="6" borderId="0" xfId="1" applyNumberFormat="1" applyFont="1" applyFill="1" applyBorder="1" applyAlignment="1">
      <alignment horizontal="center" vertical="center"/>
    </xf>
    <xf numFmtId="0" fontId="394" fillId="6" borderId="0" xfId="0" applyFont="1" applyFill="1" applyBorder="1" applyAlignment="1">
      <alignment horizontal="center" vertical="center"/>
    </xf>
    <xf numFmtId="0" fontId="394" fillId="6" borderId="4" xfId="0" applyFont="1" applyFill="1" applyBorder="1" applyAlignment="1">
      <alignment horizontal="center" vertical="center"/>
    </xf>
    <xf numFmtId="0" fontId="45" fillId="38" borderId="140" xfId="3" applyFont="1" applyFill="1" applyBorder="1" applyAlignment="1" applyProtection="1">
      <alignment horizontal="center" vertical="center" wrapText="1"/>
      <protection hidden="1"/>
    </xf>
    <xf numFmtId="0" fontId="45" fillId="38" borderId="0" xfId="3" applyFont="1" applyFill="1" applyBorder="1" applyAlignment="1" applyProtection="1">
      <alignment horizontal="center" vertical="center" wrapText="1"/>
      <protection hidden="1"/>
    </xf>
    <xf numFmtId="0" fontId="34" fillId="39" borderId="0" xfId="3" applyFont="1" applyFill="1" applyBorder="1" applyAlignment="1" applyProtection="1">
      <alignment horizontal="center" vertical="center" wrapText="1"/>
      <protection hidden="1"/>
    </xf>
    <xf numFmtId="0" fontId="28" fillId="40" borderId="0" xfId="3" applyFont="1" applyFill="1" applyBorder="1" applyAlignment="1" applyProtection="1">
      <alignment horizontal="center" vertical="center" wrapText="1"/>
      <protection hidden="1"/>
    </xf>
    <xf numFmtId="0" fontId="28" fillId="40" borderId="4" xfId="3" applyFont="1" applyFill="1" applyBorder="1" applyAlignment="1" applyProtection="1">
      <alignment horizontal="center" vertical="center" wrapText="1"/>
      <protection hidden="1"/>
    </xf>
    <xf numFmtId="0" fontId="54" fillId="10" borderId="12" xfId="2" applyFont="1" applyFill="1" applyBorder="1" applyAlignment="1">
      <alignment horizontal="center"/>
    </xf>
    <xf numFmtId="0" fontId="54" fillId="10" borderId="13" xfId="2" applyFont="1" applyFill="1" applyBorder="1" applyAlignment="1">
      <alignment horizontal="center"/>
    </xf>
    <xf numFmtId="0" fontId="54" fillId="10" borderId="16" xfId="2" applyFont="1" applyFill="1" applyBorder="1" applyAlignment="1">
      <alignment horizontal="center"/>
    </xf>
    <xf numFmtId="0" fontId="30" fillId="41" borderId="22" xfId="0" applyFont="1" applyFill="1" applyBorder="1" applyAlignment="1">
      <alignment horizontal="center" vertical="center" wrapText="1"/>
    </xf>
    <xf numFmtId="0" fontId="30" fillId="41" borderId="0" xfId="0" applyFont="1" applyFill="1" applyBorder="1" applyAlignment="1">
      <alignment horizontal="center" vertical="center" wrapText="1"/>
    </xf>
    <xf numFmtId="0" fontId="8" fillId="42" borderId="0" xfId="12" applyNumberFormat="1" applyFont="1" applyFill="1" applyBorder="1" applyAlignment="1">
      <alignment horizontal="left" vertical="center"/>
    </xf>
    <xf numFmtId="0" fontId="39" fillId="2" borderId="0" xfId="3" applyFont="1" applyFill="1" applyBorder="1" applyAlignment="1">
      <alignment vertical="center"/>
    </xf>
    <xf numFmtId="0" fontId="51" fillId="2" borderId="0" xfId="3" applyFont="1" applyFill="1" applyBorder="1" applyAlignment="1">
      <alignment horizontal="center" vertical="center"/>
    </xf>
    <xf numFmtId="0" fontId="27" fillId="2" borderId="0" xfId="2" applyFont="1" applyFill="1" applyBorder="1" applyAlignment="1">
      <alignment horizontal="center" vertical="center"/>
    </xf>
    <xf numFmtId="0" fontId="27" fillId="2" borderId="4" xfId="2" applyFont="1" applyFill="1" applyBorder="1" applyAlignment="1">
      <alignment horizontal="center" vertical="center"/>
    </xf>
    <xf numFmtId="164" fontId="32" fillId="41" borderId="22" xfId="1" applyNumberFormat="1" applyFont="1" applyFill="1" applyBorder="1" applyAlignment="1">
      <alignment horizontal="center" vertical="center"/>
    </xf>
    <xf numFmtId="165" fontId="8" fillId="41" borderId="0" xfId="3" applyNumberFormat="1" applyFont="1" applyFill="1" applyBorder="1" applyAlignment="1" applyProtection="1">
      <alignment horizontal="center" vertical="center"/>
      <protection hidden="1"/>
    </xf>
    <xf numFmtId="0" fontId="44" fillId="43" borderId="0" xfId="1" applyFont="1" applyFill="1" applyBorder="1" applyAlignment="1" applyProtection="1">
      <alignment horizontal="center" vertical="center"/>
      <protection locked="0"/>
    </xf>
    <xf numFmtId="0" fontId="396" fillId="2" borderId="0" xfId="0" applyFont="1" applyFill="1" applyBorder="1" applyAlignment="1">
      <alignment vertical="center" wrapText="1"/>
    </xf>
    <xf numFmtId="0" fontId="132" fillId="2" borderId="0" xfId="3" applyFont="1" applyFill="1" applyBorder="1" applyAlignment="1">
      <alignment horizontal="right" vertical="center"/>
    </xf>
    <xf numFmtId="0" fontId="132" fillId="2" borderId="0" xfId="3" applyFont="1" applyFill="1" applyBorder="1" applyAlignment="1" applyProtection="1">
      <alignment horizontal="center" vertical="center"/>
      <protection hidden="1"/>
    </xf>
    <xf numFmtId="0" fontId="173" fillId="2" borderId="0" xfId="3" applyFont="1" applyFill="1" applyBorder="1" applyAlignment="1" applyProtection="1">
      <alignment horizontal="center" vertical="center" wrapText="1"/>
      <protection hidden="1"/>
    </xf>
    <xf numFmtId="0" fontId="3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36" fillId="2" borderId="0" xfId="3" applyFont="1" applyFill="1" applyBorder="1" applyAlignment="1" applyProtection="1">
      <alignment horizontal="center" wrapText="1"/>
      <protection hidden="1"/>
    </xf>
    <xf numFmtId="0" fontId="26" fillId="2" borderId="4" xfId="3" applyFont="1" applyFill="1" applyBorder="1" applyAlignment="1" applyProtection="1">
      <alignment horizontal="center" vertical="center" wrapText="1"/>
      <protection hidden="1"/>
    </xf>
    <xf numFmtId="165" fontId="17" fillId="41" borderId="0" xfId="0" applyNumberFormat="1" applyFont="1" applyFill="1" applyBorder="1" applyAlignment="1">
      <alignment horizontal="center" vertical="center"/>
    </xf>
    <xf numFmtId="0" fontId="51" fillId="2" borderId="0" xfId="3" applyFont="1" applyFill="1" applyBorder="1" applyAlignment="1">
      <alignment vertical="center"/>
    </xf>
    <xf numFmtId="0" fontId="397" fillId="2" borderId="0" xfId="3" applyFont="1" applyFill="1" applyAlignment="1" applyProtection="1">
      <alignment horizontal="center"/>
      <protection hidden="1"/>
    </xf>
    <xf numFmtId="164" fontId="15" fillId="39" borderId="0" xfId="1" applyNumberFormat="1" applyFont="1" applyFill="1" applyBorder="1" applyAlignment="1">
      <alignment horizontal="center" vertical="center"/>
    </xf>
    <xf numFmtId="164" fontId="16" fillId="40" borderId="0" xfId="1" applyNumberFormat="1" applyFont="1" applyFill="1" applyBorder="1" applyAlignment="1">
      <alignment horizontal="center" vertical="center"/>
    </xf>
    <xf numFmtId="165" fontId="42" fillId="37" borderId="0" xfId="1" applyNumberFormat="1" applyFont="1" applyFill="1" applyBorder="1" applyAlignment="1" applyProtection="1">
      <alignment horizontal="center" vertical="center"/>
      <protection locked="0"/>
    </xf>
    <xf numFmtId="165" fontId="341" fillId="38" borderId="4" xfId="3" applyNumberFormat="1" applyFont="1" applyFill="1" applyBorder="1" applyAlignment="1" applyProtection="1">
      <alignment horizontal="center" vertical="center"/>
      <protection hidden="1"/>
    </xf>
    <xf numFmtId="0" fontId="47" fillId="3" borderId="22" xfId="3" applyFont="1" applyFill="1" applyBorder="1" applyAlignment="1">
      <alignment horizontal="center" vertical="center"/>
    </xf>
    <xf numFmtId="165" fontId="8" fillId="3" borderId="0" xfId="3" applyNumberFormat="1" applyFont="1" applyFill="1" applyBorder="1" applyAlignment="1" applyProtection="1">
      <alignment horizontal="center" vertical="center"/>
      <protection hidden="1"/>
    </xf>
    <xf numFmtId="165" fontId="27" fillId="3" borderId="0" xfId="3" applyNumberFormat="1" applyFont="1" applyFill="1" applyBorder="1" applyAlignment="1" applyProtection="1">
      <alignment horizontal="left" vertical="center"/>
      <protection hidden="1"/>
    </xf>
    <xf numFmtId="0" fontId="30" fillId="3" borderId="0" xfId="3" applyFont="1" applyFill="1" applyBorder="1" applyAlignment="1" applyProtection="1">
      <alignment horizontal="right" vertical="center"/>
      <protection hidden="1"/>
    </xf>
    <xf numFmtId="164" fontId="10" fillId="3" borderId="0" xfId="0" applyNumberFormat="1" applyFont="1" applyFill="1" applyBorder="1" applyAlignment="1">
      <alignment horizontal="center" vertical="center"/>
    </xf>
    <xf numFmtId="0" fontId="341" fillId="38" borderId="0" xfId="3" applyFont="1" applyFill="1" applyBorder="1" applyAlignment="1" applyProtection="1">
      <alignment horizontal="center" vertical="center"/>
      <protection hidden="1"/>
    </xf>
    <xf numFmtId="0" fontId="398" fillId="39" borderId="0" xfId="3" applyFont="1" applyFill="1" applyBorder="1" applyAlignment="1" applyProtection="1">
      <alignment horizontal="center" vertical="center"/>
      <protection hidden="1"/>
    </xf>
    <xf numFmtId="0" fontId="399" fillId="40" borderId="0" xfId="3" applyFont="1" applyFill="1" applyBorder="1" applyAlignment="1" applyProtection="1">
      <alignment horizontal="center" vertical="center"/>
      <protection hidden="1"/>
    </xf>
    <xf numFmtId="166" fontId="400" fillId="8" borderId="22" xfId="3" applyNumberFormat="1" applyFont="1" applyFill="1" applyBorder="1" applyAlignment="1" applyProtection="1">
      <alignment horizontal="center" vertical="center"/>
      <protection hidden="1"/>
    </xf>
    <xf numFmtId="165" fontId="8" fillId="8" borderId="0" xfId="3" applyNumberFormat="1" applyFont="1" applyFill="1" applyBorder="1" applyAlignment="1" applyProtection="1">
      <alignment horizontal="center" vertical="center"/>
      <protection hidden="1"/>
    </xf>
    <xf numFmtId="165" fontId="12" fillId="2" borderId="0" xfId="1" applyNumberFormat="1" applyFont="1" applyFill="1" applyBorder="1" applyAlignment="1" applyProtection="1">
      <alignment horizontal="right" vertical="center"/>
      <protection locked="0"/>
    </xf>
    <xf numFmtId="165" fontId="401" fillId="0" borderId="0" xfId="1" applyNumberFormat="1" applyFont="1" applyFill="1" applyBorder="1" applyAlignment="1" applyProtection="1">
      <alignment horizontal="right" vertical="center"/>
      <protection locked="0"/>
    </xf>
    <xf numFmtId="164" fontId="212" fillId="2" borderId="0" xfId="1" applyNumberFormat="1" applyFont="1" applyFill="1" applyBorder="1" applyAlignment="1">
      <alignment horizontal="center" vertical="center"/>
    </xf>
    <xf numFmtId="0" fontId="0" fillId="0" borderId="0" xfId="0" applyFont="1" applyAlignment="1">
      <alignment horizontal="center" vertical="center" wrapText="1"/>
    </xf>
    <xf numFmtId="164" fontId="402" fillId="39" borderId="0" xfId="1" applyNumberFormat="1" applyFont="1" applyFill="1" applyBorder="1" applyAlignment="1">
      <alignment horizontal="center" vertical="center"/>
    </xf>
    <xf numFmtId="165" fontId="30" fillId="0" borderId="0" xfId="1" applyNumberFormat="1" applyFont="1" applyFill="1" applyBorder="1" applyAlignment="1" applyProtection="1">
      <alignment horizontal="right" vertical="center"/>
      <protection locked="0"/>
    </xf>
    <xf numFmtId="165" fontId="42" fillId="2" borderId="0" xfId="1" applyNumberFormat="1" applyFont="1" applyFill="1" applyBorder="1" applyAlignment="1" applyProtection="1">
      <alignment horizontal="center" vertical="center"/>
      <protection locked="0"/>
    </xf>
    <xf numFmtId="166" fontId="233" fillId="2" borderId="22" xfId="3" applyNumberFormat="1" applyFont="1" applyFill="1" applyBorder="1" applyAlignment="1" applyProtection="1">
      <alignment horizontal="left" vertical="center"/>
      <protection hidden="1"/>
    </xf>
    <xf numFmtId="165" fontId="44" fillId="2" borderId="0" xfId="3" applyNumberFormat="1" applyFont="1" applyFill="1" applyBorder="1" applyAlignment="1" applyProtection="1">
      <alignment horizontal="left" vertical="center"/>
      <protection hidden="1"/>
    </xf>
    <xf numFmtId="165" fontId="190" fillId="2" borderId="0" xfId="1" applyNumberFormat="1" applyFont="1" applyFill="1" applyBorder="1" applyAlignment="1" applyProtection="1">
      <alignment horizontal="left" vertical="center"/>
      <protection locked="0"/>
    </xf>
    <xf numFmtId="165" fontId="44" fillId="2" borderId="0" xfId="1" applyNumberFormat="1" applyFont="1" applyFill="1" applyBorder="1" applyAlignment="1" applyProtection="1">
      <alignment horizontal="left" vertical="center"/>
      <protection locked="0"/>
    </xf>
    <xf numFmtId="164" fontId="190" fillId="2" borderId="0" xfId="1" applyNumberFormat="1" applyFont="1" applyFill="1" applyBorder="1" applyAlignment="1">
      <alignment horizontal="left" vertical="center"/>
    </xf>
    <xf numFmtId="0" fontId="190" fillId="2" borderId="0" xfId="0" applyFont="1" applyFill="1" applyAlignment="1">
      <alignment horizontal="left" vertical="top" wrapText="1"/>
    </xf>
    <xf numFmtId="164" fontId="44" fillId="2" borderId="0" xfId="1" applyNumberFormat="1" applyFont="1" applyFill="1" applyBorder="1" applyAlignment="1">
      <alignment horizontal="left" vertical="center"/>
    </xf>
    <xf numFmtId="165" fontId="44" fillId="2" borderId="4" xfId="3" applyNumberFormat="1" applyFont="1" applyFill="1" applyBorder="1" applyAlignment="1" applyProtection="1">
      <alignment horizontal="left" vertical="center"/>
      <protection hidden="1"/>
    </xf>
    <xf numFmtId="0" fontId="9" fillId="3" borderId="22" xfId="0" applyFont="1" applyFill="1" applyBorder="1"/>
    <xf numFmtId="0" fontId="30" fillId="2" borderId="0" xfId="3" applyFont="1" applyFill="1" applyBorder="1" applyAlignment="1" applyProtection="1">
      <alignment horizontal="right" vertical="center"/>
      <protection hidden="1"/>
    </xf>
    <xf numFmtId="165" fontId="32" fillId="2" borderId="0" xfId="1" applyNumberFormat="1" applyFont="1" applyFill="1" applyBorder="1" applyAlignment="1" applyProtection="1">
      <alignment horizontal="right" vertical="center"/>
      <protection locked="0"/>
    </xf>
    <xf numFmtId="0" fontId="8" fillId="2" borderId="0" xfId="3" applyFont="1" applyFill="1" applyBorder="1" applyAlignment="1" applyProtection="1">
      <alignment horizontal="center" vertical="center"/>
      <protection hidden="1"/>
    </xf>
    <xf numFmtId="0" fontId="341" fillId="2" borderId="0" xfId="3" applyFont="1" applyFill="1" applyBorder="1" applyAlignment="1" applyProtection="1">
      <alignment horizontal="center" vertical="center"/>
      <protection hidden="1"/>
    </xf>
    <xf numFmtId="0" fontId="398" fillId="2" borderId="0" xfId="3" applyFont="1" applyFill="1" applyBorder="1" applyAlignment="1" applyProtection="1">
      <alignment horizontal="center" vertical="center"/>
      <protection hidden="1"/>
    </xf>
    <xf numFmtId="0" fontId="399" fillId="2" borderId="0" xfId="3" applyFont="1" applyFill="1" applyBorder="1" applyAlignment="1" applyProtection="1">
      <alignment horizontal="center" vertical="center"/>
      <protection hidden="1"/>
    </xf>
    <xf numFmtId="3" fontId="403" fillId="37" borderId="0" xfId="1" applyNumberFormat="1" applyFont="1" applyFill="1" applyBorder="1" applyAlignment="1" applyProtection="1">
      <alignment horizontal="center" vertical="center"/>
      <protection locked="0"/>
    </xf>
    <xf numFmtId="164" fontId="132" fillId="37" borderId="0" xfId="1" applyNumberFormat="1" applyFont="1" applyFill="1" applyBorder="1" applyAlignment="1">
      <alignment horizontal="center" vertical="center"/>
    </xf>
    <xf numFmtId="165" fontId="173" fillId="2" borderId="0" xfId="1" applyNumberFormat="1" applyFont="1" applyFill="1" applyBorder="1" applyAlignment="1" applyProtection="1">
      <alignment horizontal="right" vertical="center"/>
      <protection locked="0"/>
    </xf>
    <xf numFmtId="187" fontId="132" fillId="37" borderId="0" xfId="1" applyNumberFormat="1" applyFont="1" applyFill="1" applyBorder="1" applyAlignment="1">
      <alignment horizontal="center" vertical="center"/>
    </xf>
    <xf numFmtId="187" fontId="341" fillId="38" borderId="0" xfId="1" applyNumberFormat="1" applyFont="1" applyFill="1" applyBorder="1" applyAlignment="1">
      <alignment horizontal="center" vertical="center"/>
    </xf>
    <xf numFmtId="187" fontId="398" fillId="39" borderId="0" xfId="1" applyNumberFormat="1" applyFont="1" applyFill="1" applyBorder="1" applyAlignment="1">
      <alignment horizontal="center" vertical="center"/>
    </xf>
    <xf numFmtId="187" fontId="399" fillId="40" borderId="0" xfId="1" applyNumberFormat="1" applyFont="1" applyFill="1" applyBorder="1" applyAlignment="1">
      <alignment horizontal="center" vertical="center"/>
    </xf>
    <xf numFmtId="166" fontId="400" fillId="8" borderId="0" xfId="3" applyNumberFormat="1" applyFont="1" applyFill="1" applyBorder="1" applyAlignment="1" applyProtection="1">
      <alignment horizontal="center" vertical="center"/>
      <protection hidden="1"/>
    </xf>
    <xf numFmtId="164" fontId="13" fillId="0" borderId="0" xfId="3" applyNumberFormat="1" applyFont="1" applyFill="1" applyBorder="1" applyAlignment="1" applyProtection="1">
      <alignment horizontal="center" vertical="center"/>
      <protection hidden="1"/>
    </xf>
    <xf numFmtId="164" fontId="14" fillId="2" borderId="0" xfId="1" applyNumberFormat="1" applyFont="1" applyFill="1" applyBorder="1" applyAlignment="1">
      <alignment horizontal="center" vertical="center"/>
    </xf>
    <xf numFmtId="164" fontId="15" fillId="2" borderId="0" xfId="1" applyNumberFormat="1" applyFont="1" applyFill="1" applyBorder="1" applyAlignment="1">
      <alignment horizontal="center" vertical="center"/>
    </xf>
    <xf numFmtId="164" fontId="16" fillId="2" borderId="0" xfId="1" applyNumberFormat="1" applyFont="1" applyFill="1" applyBorder="1" applyAlignment="1">
      <alignment horizontal="center" vertical="center"/>
    </xf>
    <xf numFmtId="0" fontId="404" fillId="3" borderId="0" xfId="3" applyFont="1" applyFill="1" applyBorder="1" applyAlignment="1">
      <alignment horizontal="center"/>
    </xf>
    <xf numFmtId="165" fontId="12" fillId="3" borderId="13" xfId="1" applyNumberFormat="1" applyFont="1" applyFill="1" applyBorder="1" applyAlignment="1" applyProtection="1">
      <alignment horizontal="right" vertical="center"/>
      <protection locked="0"/>
    </xf>
    <xf numFmtId="165" fontId="12" fillId="3" borderId="16" xfId="1" applyNumberFormat="1" applyFont="1" applyFill="1" applyBorder="1" applyAlignment="1" applyProtection="1">
      <alignment horizontal="right" vertical="center"/>
      <protection locked="0"/>
    </xf>
    <xf numFmtId="164" fontId="10" fillId="3" borderId="22" xfId="0" applyNumberFormat="1" applyFont="1" applyFill="1" applyBorder="1" applyAlignment="1">
      <alignment horizontal="center"/>
    </xf>
    <xf numFmtId="165" fontId="31" fillId="3" borderId="0" xfId="0" applyNumberFormat="1" applyFont="1" applyFill="1" applyBorder="1" applyAlignment="1">
      <alignment horizontal="center"/>
    </xf>
    <xf numFmtId="164" fontId="53" fillId="3" borderId="0" xfId="0" applyNumberFormat="1" applyFont="1" applyFill="1" applyBorder="1" applyAlignment="1">
      <alignment horizontal="center" vertical="center"/>
    </xf>
    <xf numFmtId="164" fontId="405" fillId="3" borderId="8" xfId="0" applyNumberFormat="1" applyFont="1" applyFill="1" applyBorder="1" applyAlignment="1">
      <alignment horizontal="center" vertical="center"/>
    </xf>
    <xf numFmtId="0" fontId="0" fillId="3" borderId="0" xfId="0" applyFill="1" applyBorder="1" applyAlignment="1"/>
    <xf numFmtId="165" fontId="17" fillId="3" borderId="4" xfId="0" applyNumberFormat="1" applyFont="1" applyFill="1" applyBorder="1" applyAlignment="1">
      <alignment horizontal="center"/>
    </xf>
    <xf numFmtId="165" fontId="10" fillId="3" borderId="0" xfId="0" applyNumberFormat="1" applyFont="1" applyFill="1" applyBorder="1" applyAlignment="1">
      <alignment horizontal="center"/>
    </xf>
    <xf numFmtId="164" fontId="405" fillId="3" borderId="0" xfId="0" applyNumberFormat="1" applyFont="1" applyFill="1" applyBorder="1" applyAlignment="1">
      <alignment horizontal="center" vertical="center"/>
    </xf>
    <xf numFmtId="164" fontId="17" fillId="3" borderId="22" xfId="0" applyNumberFormat="1" applyFont="1" applyFill="1" applyBorder="1" applyAlignment="1">
      <alignment horizontal="center"/>
    </xf>
    <xf numFmtId="165" fontId="0" fillId="3" borderId="0" xfId="0" applyNumberFormat="1" applyFont="1" applyFill="1" applyBorder="1" applyAlignment="1">
      <alignment horizontal="center"/>
    </xf>
    <xf numFmtId="164" fontId="53" fillId="3" borderId="0" xfId="0" applyNumberFormat="1" applyFont="1" applyFill="1" applyBorder="1" applyAlignment="1">
      <alignment horizontal="center"/>
    </xf>
    <xf numFmtId="164" fontId="17" fillId="3" borderId="0" xfId="0" applyNumberFormat="1" applyFont="1" applyFill="1" applyBorder="1" applyAlignment="1">
      <alignment horizontal="center"/>
    </xf>
    <xf numFmtId="164" fontId="17" fillId="3" borderId="0" xfId="0" applyNumberFormat="1" applyFont="1" applyFill="1" applyBorder="1" applyAlignment="1">
      <alignment horizontal="center"/>
    </xf>
    <xf numFmtId="0" fontId="85" fillId="3" borderId="0" xfId="1" applyNumberFormat="1" applyFont="1" applyFill="1" applyBorder="1" applyAlignment="1" applyProtection="1">
      <alignment horizontal="right"/>
      <protection locked="0"/>
    </xf>
    <xf numFmtId="0" fontId="406" fillId="3" borderId="0" xfId="0" applyFont="1" applyFill="1" applyBorder="1" applyAlignment="1">
      <alignment horizontal="left"/>
    </xf>
    <xf numFmtId="0" fontId="406" fillId="3" borderId="13" xfId="0" applyFont="1" applyFill="1" applyBorder="1" applyAlignment="1">
      <alignment horizontal="right"/>
    </xf>
    <xf numFmtId="0" fontId="407" fillId="3" borderId="0" xfId="0" applyFont="1" applyFill="1" applyBorder="1" applyAlignment="1">
      <alignment vertical="center"/>
    </xf>
    <xf numFmtId="0" fontId="1" fillId="3" borderId="0" xfId="0" applyFont="1" applyFill="1" applyBorder="1"/>
    <xf numFmtId="0" fontId="0" fillId="3" borderId="0" xfId="0" applyFont="1" applyFill="1" applyBorder="1" applyAlignment="1">
      <alignment horizontal="right"/>
    </xf>
    <xf numFmtId="165" fontId="17" fillId="3" borderId="0" xfId="0" applyNumberFormat="1" applyFont="1" applyFill="1" applyBorder="1" applyAlignment="1">
      <alignment horizontal="center"/>
    </xf>
    <xf numFmtId="0" fontId="85" fillId="3" borderId="16" xfId="1" applyNumberFormat="1" applyFont="1" applyFill="1" applyBorder="1" applyAlignment="1" applyProtection="1">
      <alignment horizontal="right"/>
      <protection locked="0"/>
    </xf>
    <xf numFmtId="0" fontId="383" fillId="2" borderId="22" xfId="3" applyFont="1" applyFill="1" applyBorder="1" applyAlignment="1" applyProtection="1">
      <alignment horizontal="left" vertical="center"/>
      <protection hidden="1"/>
    </xf>
    <xf numFmtId="0" fontId="29" fillId="2" borderId="0" xfId="0" applyFont="1" applyFill="1" applyBorder="1" applyAlignment="1">
      <alignment vertical="top" wrapText="1"/>
    </xf>
    <xf numFmtId="0" fontId="16" fillId="2" borderId="4" xfId="0" applyFont="1" applyFill="1" applyBorder="1" applyAlignment="1">
      <alignment horizontal="center" vertical="center" wrapText="1"/>
    </xf>
    <xf numFmtId="0" fontId="29" fillId="2" borderId="22" xfId="0" applyFont="1" applyFill="1" applyBorder="1" applyAlignment="1">
      <alignment horizontal="left" vertical="center" wrapText="1"/>
    </xf>
    <xf numFmtId="0" fontId="29" fillId="2" borderId="0" xfId="0" applyFont="1" applyFill="1" applyBorder="1" applyAlignment="1">
      <alignment horizontal="left" vertical="center" wrapText="1"/>
    </xf>
    <xf numFmtId="164" fontId="32" fillId="3" borderId="0" xfId="1" applyNumberFormat="1" applyFont="1" applyFill="1" applyBorder="1" applyAlignment="1">
      <alignment horizontal="center" vertical="center"/>
    </xf>
    <xf numFmtId="164" fontId="37" fillId="6" borderId="0" xfId="1" applyNumberFormat="1" applyFont="1" applyFill="1" applyBorder="1" applyAlignment="1">
      <alignment horizontal="center" vertical="center"/>
    </xf>
    <xf numFmtId="1" fontId="38" fillId="6" borderId="0" xfId="1" applyNumberFormat="1" applyFont="1" applyFill="1" applyBorder="1" applyAlignment="1">
      <alignment horizontal="center" vertical="center"/>
    </xf>
    <xf numFmtId="1" fontId="38" fillId="6" borderId="4" xfId="1" applyNumberFormat="1" applyFont="1" applyFill="1" applyBorder="1" applyAlignment="1">
      <alignment horizontal="center" vertical="center"/>
    </xf>
    <xf numFmtId="0" fontId="404" fillId="2" borderId="0" xfId="3" applyFont="1" applyFill="1" applyBorder="1" applyAlignment="1">
      <alignment horizontal="center" vertical="center"/>
    </xf>
    <xf numFmtId="0" fontId="31" fillId="2" borderId="22" xfId="0" applyFont="1" applyFill="1" applyBorder="1" applyAlignment="1">
      <alignment vertical="center"/>
    </xf>
    <xf numFmtId="0" fontId="24" fillId="0" borderId="0" xfId="4"/>
    <xf numFmtId="0" fontId="31" fillId="2" borderId="0" xfId="0" applyFont="1" applyFill="1" applyBorder="1" applyAlignment="1">
      <alignment vertical="center" wrapText="1"/>
    </xf>
    <xf numFmtId="0" fontId="18" fillId="2" borderId="4" xfId="1" applyFont="1" applyFill="1" applyBorder="1" applyAlignment="1" applyProtection="1">
      <alignment vertical="center"/>
      <protection locked="0"/>
    </xf>
    <xf numFmtId="0" fontId="31" fillId="2" borderId="22" xfId="0" applyFont="1" applyFill="1" applyBorder="1" applyAlignment="1">
      <alignment vertical="center" wrapText="1"/>
    </xf>
    <xf numFmtId="0" fontId="406" fillId="3" borderId="0" xfId="0" applyFont="1" applyFill="1" applyBorder="1" applyAlignment="1">
      <alignment horizontal="right"/>
    </xf>
    <xf numFmtId="0" fontId="85" fillId="3" borderId="4" xfId="1" applyNumberFormat="1" applyFont="1" applyFill="1" applyBorder="1" applyAlignment="1" applyProtection="1">
      <alignment horizontal="right"/>
      <protection locked="0"/>
    </xf>
    <xf numFmtId="0" fontId="54" fillId="10" borderId="141" xfId="0" applyFont="1" applyFill="1" applyBorder="1" applyAlignment="1">
      <alignment horizontal="center"/>
    </xf>
    <xf numFmtId="0" fontId="54" fillId="10" borderId="13" xfId="0" applyFont="1" applyFill="1" applyBorder="1" applyAlignment="1">
      <alignment horizontal="center"/>
    </xf>
    <xf numFmtId="0" fontId="54" fillId="10" borderId="142" xfId="0" applyFont="1" applyFill="1" applyBorder="1" applyAlignment="1">
      <alignment horizontal="center"/>
    </xf>
    <xf numFmtId="0" fontId="389" fillId="2" borderId="22" xfId="3" applyFont="1" applyFill="1" applyBorder="1" applyAlignment="1" applyProtection="1">
      <alignment horizontal="center" vertical="center"/>
      <protection hidden="1"/>
    </xf>
    <xf numFmtId="0" fontId="389" fillId="2" borderId="0" xfId="3" applyFont="1" applyFill="1" applyBorder="1" applyAlignment="1" applyProtection="1">
      <alignment horizontal="center" vertical="center"/>
      <protection hidden="1"/>
    </xf>
    <xf numFmtId="0" fontId="389" fillId="2" borderId="4" xfId="3" applyFont="1" applyFill="1" applyBorder="1" applyAlignment="1" applyProtection="1">
      <alignment horizontal="center" vertical="center"/>
      <protection hidden="1"/>
    </xf>
    <xf numFmtId="0" fontId="408" fillId="2" borderId="22" xfId="3" applyFont="1" applyFill="1" applyBorder="1" applyAlignment="1">
      <alignment horizontal="center" vertical="center"/>
    </xf>
    <xf numFmtId="0" fontId="9" fillId="2" borderId="0" xfId="3" applyFont="1" applyFill="1" applyBorder="1" applyAlignment="1" applyProtection="1">
      <alignment vertical="center"/>
      <protection hidden="1"/>
    </xf>
    <xf numFmtId="0" fontId="408" fillId="2" borderId="17" xfId="3" applyFont="1" applyFill="1" applyBorder="1" applyAlignment="1">
      <alignment horizontal="center" vertical="center"/>
    </xf>
    <xf numFmtId="0" fontId="30" fillId="2" borderId="0" xfId="3" applyFont="1" applyFill="1" applyBorder="1" applyAlignment="1" applyProtection="1">
      <alignment vertical="center"/>
      <protection hidden="1"/>
    </xf>
    <xf numFmtId="0" fontId="17" fillId="3" borderId="138" xfId="0" applyFont="1" applyFill="1" applyBorder="1" applyAlignment="1">
      <alignment horizontal="center"/>
    </xf>
    <xf numFmtId="0" fontId="17" fillId="3" borderId="8" xfId="0" applyFont="1" applyFill="1" applyBorder="1" applyAlignment="1">
      <alignment horizontal="center"/>
    </xf>
    <xf numFmtId="0" fontId="17" fillId="3" borderId="139" xfId="0" applyFont="1" applyFill="1" applyBorder="1" applyAlignment="1">
      <alignment horizontal="center"/>
    </xf>
    <xf numFmtId="0" fontId="0" fillId="2" borderId="140" xfId="0" applyFill="1" applyBorder="1"/>
    <xf numFmtId="0" fontId="17" fillId="2" borderId="0" xfId="0" applyFont="1" applyFill="1" applyBorder="1" applyAlignment="1">
      <alignment horizontal="center" vertical="center"/>
    </xf>
    <xf numFmtId="0" fontId="10" fillId="2" borderId="0"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411" fillId="6" borderId="0" xfId="0" applyFont="1" applyFill="1" applyBorder="1" applyAlignment="1">
      <alignment horizontal="center" vertical="center"/>
    </xf>
    <xf numFmtId="0" fontId="411" fillId="6" borderId="4" xfId="0" applyFont="1" applyFill="1" applyBorder="1" applyAlignment="1">
      <alignment horizontal="center" vertical="center"/>
    </xf>
    <xf numFmtId="165" fontId="26" fillId="3" borderId="0" xfId="3" applyNumberFormat="1" applyFont="1" applyFill="1" applyBorder="1" applyAlignment="1" applyProtection="1">
      <alignment horizontal="left" vertical="center" wrapText="1"/>
      <protection hidden="1"/>
    </xf>
    <xf numFmtId="164" fontId="212" fillId="0" borderId="0" xfId="1" applyNumberFormat="1" applyFont="1" applyFill="1" applyBorder="1" applyAlignment="1">
      <alignment horizontal="center" vertical="center"/>
    </xf>
    <xf numFmtId="3" fontId="403" fillId="2" borderId="0" xfId="1" applyNumberFormat="1" applyFont="1" applyFill="1" applyBorder="1" applyAlignment="1" applyProtection="1">
      <alignment horizontal="center" vertical="center"/>
      <protection locked="0"/>
    </xf>
    <xf numFmtId="164" fontId="132" fillId="2" borderId="0" xfId="1" applyNumberFormat="1" applyFont="1" applyFill="1" applyBorder="1" applyAlignment="1">
      <alignment horizontal="center" vertical="center"/>
    </xf>
    <xf numFmtId="165" fontId="26" fillId="3" borderId="0" xfId="3" applyNumberFormat="1" applyFont="1" applyFill="1" applyBorder="1" applyAlignment="1" applyProtection="1">
      <alignment horizontal="left" vertical="center"/>
      <protection hidden="1"/>
    </xf>
    <xf numFmtId="165" fontId="32" fillId="3" borderId="0" xfId="1" applyNumberFormat="1" applyFont="1" applyFill="1" applyBorder="1" applyAlignment="1" applyProtection="1">
      <alignment horizontal="right" vertical="center"/>
      <protection locked="0"/>
    </xf>
    <xf numFmtId="0" fontId="48" fillId="3" borderId="0" xfId="0" applyFont="1" applyFill="1" applyAlignment="1">
      <alignment vertical="top" wrapText="1"/>
    </xf>
    <xf numFmtId="0" fontId="408" fillId="2" borderId="0" xfId="3" applyFont="1" applyFill="1" applyBorder="1" applyAlignment="1">
      <alignment horizontal="center" vertical="center"/>
    </xf>
    <xf numFmtId="0" fontId="79" fillId="2" borderId="0" xfId="0" applyFont="1" applyFill="1" applyAlignment="1">
      <alignment vertical="center"/>
    </xf>
    <xf numFmtId="0" fontId="412" fillId="2" borderId="0" xfId="0" applyFont="1" applyFill="1" applyAlignment="1">
      <alignment vertical="center"/>
    </xf>
    <xf numFmtId="0" fontId="413" fillId="2" borderId="0" xfId="0" applyFont="1" applyFill="1" applyAlignment="1">
      <alignment vertical="center"/>
    </xf>
    <xf numFmtId="0" fontId="414" fillId="2" borderId="0" xfId="0" applyFont="1" applyFill="1" applyAlignment="1">
      <alignment vertical="center"/>
    </xf>
    <xf numFmtId="0" fontId="17" fillId="3" borderId="7" xfId="0" applyFont="1" applyFill="1" applyBorder="1" applyAlignment="1"/>
    <xf numFmtId="0" fontId="17" fillId="3" borderId="8" xfId="0" applyFont="1" applyFill="1" applyBorder="1" applyAlignment="1"/>
    <xf numFmtId="0" fontId="17" fillId="3" borderId="15" xfId="0" applyFont="1" applyFill="1" applyBorder="1" applyAlignment="1"/>
    <xf numFmtId="0" fontId="10" fillId="2" borderId="22" xfId="0" applyFont="1" applyFill="1" applyBorder="1" applyAlignment="1" applyProtection="1">
      <alignment horizontal="left" vertical="center"/>
      <protection locked="0"/>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0" fillId="2" borderId="4" xfId="0" applyFont="1" applyFill="1" applyBorder="1" applyAlignment="1" applyProtection="1">
      <alignment horizontal="left" vertical="center"/>
      <protection locked="0"/>
    </xf>
    <xf numFmtId="0" fontId="60" fillId="2" borderId="22" xfId="0" applyFont="1" applyFill="1" applyBorder="1" applyAlignment="1">
      <alignment horizontal="center" vertical="center" wrapText="1"/>
    </xf>
    <xf numFmtId="0" fontId="62" fillId="2" borderId="22" xfId="3" applyFont="1" applyFill="1" applyBorder="1" applyAlignment="1">
      <alignment horizontal="center" vertical="center"/>
    </xf>
    <xf numFmtId="167" fontId="54" fillId="6" borderId="22" xfId="0" applyNumberFormat="1" applyFont="1" applyFill="1" applyBorder="1" applyAlignment="1">
      <alignment horizontal="center" vertical="center"/>
    </xf>
    <xf numFmtId="167" fontId="58" fillId="3" borderId="22" xfId="0" applyNumberFormat="1" applyFont="1" applyFill="1" applyBorder="1" applyAlignment="1">
      <alignment horizontal="center" vertical="center"/>
    </xf>
    <xf numFmtId="0" fontId="40" fillId="2" borderId="0" xfId="2" applyFont="1" applyFill="1" applyBorder="1" applyAlignment="1">
      <alignment horizontal="center" vertical="center"/>
    </xf>
    <xf numFmtId="0" fontId="10" fillId="2" borderId="16" xfId="0" applyFont="1" applyFill="1" applyBorder="1" applyAlignment="1" applyProtection="1">
      <alignment horizontal="left" vertical="center"/>
      <protection locked="0"/>
    </xf>
    <xf numFmtId="0" fontId="17" fillId="3" borderId="7" xfId="0" applyFont="1" applyFill="1" applyBorder="1" applyAlignment="1">
      <alignment horizontal="center"/>
    </xf>
    <xf numFmtId="0" fontId="17" fillId="3" borderId="15" xfId="0" applyFont="1" applyFill="1" applyBorder="1" applyAlignment="1">
      <alignment horizontal="center"/>
    </xf>
    <xf numFmtId="0" fontId="10" fillId="2" borderId="4" xfId="0" applyFont="1" applyFill="1" applyBorder="1" applyAlignment="1" applyProtection="1">
      <alignment horizontal="center" vertical="center"/>
      <protection locked="0"/>
    </xf>
    <xf numFmtId="0" fontId="0" fillId="2" borderId="12" xfId="0" applyFill="1" applyBorder="1"/>
    <xf numFmtId="0" fontId="0" fillId="2" borderId="13" xfId="0" applyFill="1" applyBorder="1"/>
    <xf numFmtId="0" fontId="17" fillId="2" borderId="13" xfId="0" applyFont="1" applyFill="1" applyBorder="1" applyAlignment="1">
      <alignment horizontal="center" vertical="center"/>
    </xf>
    <xf numFmtId="0" fontId="10" fillId="2" borderId="13"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389" fillId="2" borderId="1" xfId="3" applyFont="1" applyFill="1" applyBorder="1" applyAlignment="1" applyProtection="1">
      <alignment horizontal="center" vertical="center"/>
      <protection hidden="1"/>
    </xf>
    <xf numFmtId="0" fontId="389" fillId="2" borderId="2" xfId="3" applyFont="1" applyFill="1" applyBorder="1" applyAlignment="1" applyProtection="1">
      <alignment horizontal="center" vertical="center"/>
      <protection hidden="1"/>
    </xf>
    <xf numFmtId="0" fontId="15" fillId="39" borderId="155" xfId="3" applyFont="1" applyFill="1" applyBorder="1" applyAlignment="1" applyProtection="1">
      <alignment horizontal="center" vertical="center" wrapText="1"/>
      <protection hidden="1"/>
    </xf>
    <xf numFmtId="0" fontId="15" fillId="39" borderId="2" xfId="3" applyFont="1" applyFill="1" applyBorder="1" applyAlignment="1" applyProtection="1">
      <alignment horizontal="center" vertical="center" wrapText="1"/>
      <protection hidden="1"/>
    </xf>
    <xf numFmtId="0" fontId="16" fillId="40" borderId="2" xfId="3" applyFont="1" applyFill="1" applyBorder="1" applyAlignment="1" applyProtection="1">
      <alignment horizontal="center" vertical="center" wrapText="1"/>
      <protection hidden="1"/>
    </xf>
    <xf numFmtId="0" fontId="16" fillId="40" borderId="3" xfId="3" applyFont="1" applyFill="1" applyBorder="1" applyAlignment="1" applyProtection="1">
      <alignment horizontal="center" vertical="center" wrapText="1"/>
      <protection hidden="1"/>
    </xf>
    <xf numFmtId="0" fontId="15" fillId="39" borderId="140" xfId="3" applyFont="1" applyFill="1" applyBorder="1" applyAlignment="1" applyProtection="1">
      <alignment horizontal="center" vertical="center" wrapText="1"/>
      <protection hidden="1"/>
    </xf>
    <xf numFmtId="0" fontId="15" fillId="39" borderId="0" xfId="3" applyFont="1" applyFill="1" applyBorder="1" applyAlignment="1" applyProtection="1">
      <alignment horizontal="center" vertical="center" wrapText="1"/>
      <protection hidden="1"/>
    </xf>
    <xf numFmtId="0" fontId="16" fillId="40" borderId="0" xfId="3" applyFont="1" applyFill="1" applyBorder="1" applyAlignment="1" applyProtection="1">
      <alignment horizontal="center" vertical="center" wrapText="1"/>
      <protection hidden="1"/>
    </xf>
    <xf numFmtId="0" fontId="16" fillId="40" borderId="4" xfId="3" applyFont="1" applyFill="1" applyBorder="1" applyAlignment="1" applyProtection="1">
      <alignment horizontal="center" vertical="center" wrapText="1"/>
      <protection hidden="1"/>
    </xf>
    <xf numFmtId="0" fontId="87" fillId="6" borderId="140" xfId="3" applyFont="1" applyFill="1" applyBorder="1" applyAlignment="1" applyProtection="1">
      <alignment horizontal="center" vertical="center"/>
      <protection hidden="1"/>
    </xf>
    <xf numFmtId="0" fontId="87" fillId="6" borderId="28" xfId="3" applyFont="1" applyFill="1" applyBorder="1" applyAlignment="1" applyProtection="1">
      <alignment horizontal="center" vertical="center"/>
      <protection hidden="1"/>
    </xf>
    <xf numFmtId="0" fontId="87" fillId="6" borderId="0" xfId="3" applyFont="1" applyFill="1" applyBorder="1" applyAlignment="1" applyProtection="1">
      <alignment horizontal="center" vertical="center"/>
      <protection hidden="1"/>
    </xf>
    <xf numFmtId="0" fontId="87" fillId="6" borderId="4" xfId="3" applyFont="1" applyFill="1" applyBorder="1" applyAlignment="1" applyProtection="1">
      <alignment horizontal="center" vertical="center"/>
      <protection hidden="1"/>
    </xf>
    <xf numFmtId="0" fontId="389" fillId="2" borderId="43" xfId="3" applyFont="1" applyFill="1" applyBorder="1" applyAlignment="1" applyProtection="1">
      <alignment horizontal="center" vertical="center"/>
      <protection hidden="1"/>
    </xf>
    <xf numFmtId="0" fontId="389" fillId="2" borderId="119" xfId="3" applyFont="1" applyFill="1" applyBorder="1" applyAlignment="1" applyProtection="1">
      <alignment horizontal="center" vertical="center"/>
      <protection hidden="1"/>
    </xf>
    <xf numFmtId="0" fontId="87" fillId="6" borderId="141" xfId="3" applyFont="1" applyFill="1" applyBorder="1" applyAlignment="1" applyProtection="1">
      <alignment horizontal="center" vertical="center"/>
      <protection hidden="1"/>
    </xf>
    <xf numFmtId="0" fontId="87" fillId="6" borderId="164" xfId="3" applyFont="1" applyFill="1" applyBorder="1" applyAlignment="1" applyProtection="1">
      <alignment horizontal="center" vertical="center"/>
      <protection hidden="1"/>
    </xf>
    <xf numFmtId="0" fontId="87" fillId="6" borderId="13" xfId="3" applyFont="1" applyFill="1" applyBorder="1" applyAlignment="1" applyProtection="1">
      <alignment horizontal="center" vertical="center"/>
      <protection hidden="1"/>
    </xf>
    <xf numFmtId="0" fontId="87" fillId="6" borderId="16" xfId="3" applyFont="1" applyFill="1" applyBorder="1" applyAlignment="1" applyProtection="1">
      <alignment horizontal="center" vertical="center"/>
      <protection hidden="1"/>
    </xf>
    <xf numFmtId="0" fontId="97" fillId="2" borderId="22" xfId="3" applyFont="1" applyFill="1" applyBorder="1" applyAlignment="1">
      <alignment horizontal="left" vertical="center"/>
    </xf>
    <xf numFmtId="0" fontId="235" fillId="2" borderId="22" xfId="3" applyFont="1" applyFill="1" applyBorder="1" applyAlignment="1" applyProtection="1">
      <alignment horizontal="center" vertical="center"/>
      <protection hidden="1"/>
    </xf>
    <xf numFmtId="0" fontId="235" fillId="2" borderId="0" xfId="3" applyFont="1" applyFill="1" applyBorder="1" applyAlignment="1" applyProtection="1">
      <alignment horizontal="center" vertical="center"/>
      <protection hidden="1"/>
    </xf>
    <xf numFmtId="0" fontId="26" fillId="2" borderId="0" xfId="0" applyFont="1" applyFill="1" applyBorder="1" applyAlignment="1">
      <alignment horizontal="center" vertical="center"/>
    </xf>
    <xf numFmtId="0" fontId="81" fillId="44" borderId="22" xfId="3" applyFont="1" applyFill="1" applyBorder="1" applyAlignment="1" applyProtection="1">
      <alignment horizontal="center" vertical="center"/>
      <protection hidden="1"/>
    </xf>
    <xf numFmtId="0" fontId="97" fillId="2" borderId="0" xfId="3" applyFont="1" applyFill="1" applyBorder="1" applyAlignment="1" applyProtection="1">
      <alignment horizontal="left" vertical="center"/>
      <protection hidden="1"/>
    </xf>
    <xf numFmtId="0" fontId="97" fillId="2" borderId="0" xfId="3" applyFont="1" applyFill="1" applyBorder="1" applyAlignment="1" applyProtection="1">
      <alignment horizontal="right" vertical="center"/>
      <protection hidden="1"/>
    </xf>
    <xf numFmtId="2" fontId="415" fillId="2" borderId="0" xfId="3" applyNumberFormat="1" applyFont="1" applyFill="1" applyBorder="1" applyAlignment="1" applyProtection="1">
      <alignment vertical="center"/>
      <protection hidden="1"/>
    </xf>
    <xf numFmtId="0" fontId="0" fillId="2" borderId="0" xfId="0" applyFill="1" applyBorder="1" applyAlignment="1">
      <alignment horizontal="center" vertical="center" wrapText="1"/>
    </xf>
    <xf numFmtId="0" fontId="415" fillId="2" borderId="0" xfId="3" applyFont="1" applyFill="1" applyBorder="1" applyAlignment="1" applyProtection="1">
      <alignment horizontal="center" vertical="center"/>
      <protection hidden="1"/>
    </xf>
    <xf numFmtId="0" fontId="415" fillId="2" borderId="0" xfId="0" applyFont="1" applyFill="1" applyBorder="1"/>
    <xf numFmtId="164" fontId="14" fillId="6" borderId="22" xfId="0" applyNumberFormat="1" applyFont="1" applyFill="1" applyBorder="1" applyAlignment="1">
      <alignment horizontal="center"/>
    </xf>
    <xf numFmtId="0" fontId="9" fillId="2" borderId="0" xfId="3" applyFont="1" applyFill="1" applyBorder="1" applyAlignment="1" applyProtection="1">
      <alignment horizontal="center" vertical="center"/>
      <protection hidden="1"/>
    </xf>
    <xf numFmtId="164" fontId="15" fillId="39" borderId="0" xfId="0" applyNumberFormat="1" applyFont="1" applyFill="1" applyBorder="1" applyAlignment="1">
      <alignment horizontal="center"/>
    </xf>
    <xf numFmtId="164" fontId="95" fillId="40" borderId="0" xfId="0" applyNumberFormat="1" applyFont="1" applyFill="1" applyBorder="1" applyAlignment="1">
      <alignment horizontal="center"/>
    </xf>
    <xf numFmtId="0" fontId="98" fillId="2" borderId="22" xfId="3" applyFont="1" applyFill="1" applyBorder="1" applyAlignment="1">
      <alignment horizontal="left" vertical="center"/>
    </xf>
    <xf numFmtId="0" fontId="98" fillId="2" borderId="0" xfId="3" applyFont="1" applyFill="1" applyBorder="1" applyAlignment="1">
      <alignment horizontal="center" vertical="center"/>
    </xf>
    <xf numFmtId="0" fontId="416" fillId="2" borderId="0" xfId="3" applyFont="1" applyFill="1" applyBorder="1" applyAlignment="1">
      <alignment horizontal="center" vertical="center"/>
    </xf>
    <xf numFmtId="0" fontId="0" fillId="2" borderId="0" xfId="0" applyFill="1" applyBorder="1" applyAlignment="1">
      <alignment horizontal="center" vertical="center" wrapText="1"/>
    </xf>
    <xf numFmtId="0" fontId="0" fillId="2" borderId="4" xfId="0" applyFill="1" applyBorder="1" applyAlignment="1">
      <alignment horizontal="center" vertical="center" wrapText="1"/>
    </xf>
    <xf numFmtId="0" fontId="98" fillId="2" borderId="22" xfId="3" applyFont="1" applyFill="1" applyBorder="1" applyAlignment="1">
      <alignment horizontal="center" vertical="center"/>
    </xf>
    <xf numFmtId="0" fontId="10" fillId="2" borderId="9" xfId="0" applyFont="1" applyFill="1" applyBorder="1" applyAlignment="1" applyProtection="1">
      <alignment horizontal="left" vertical="center"/>
      <protection locked="0"/>
    </xf>
    <xf numFmtId="0" fontId="10" fillId="2" borderId="10" xfId="0" applyFont="1" applyFill="1" applyBorder="1" applyAlignment="1" applyProtection="1">
      <alignment horizontal="left" vertical="center"/>
      <protection locked="0"/>
    </xf>
    <xf numFmtId="0" fontId="9" fillId="2" borderId="10" xfId="3" applyFont="1" applyFill="1" applyBorder="1" applyAlignment="1" applyProtection="1">
      <alignment vertical="center"/>
      <protection hidden="1"/>
    </xf>
    <xf numFmtId="0" fontId="98" fillId="2" borderId="10" xfId="3" applyFont="1" applyFill="1" applyBorder="1" applyAlignment="1">
      <alignment horizontal="center" vertical="center"/>
    </xf>
    <xf numFmtId="0" fontId="416" fillId="2" borderId="10" xfId="3" applyFont="1" applyFill="1" applyBorder="1" applyAlignment="1">
      <alignment horizontal="center" vertical="center"/>
    </xf>
    <xf numFmtId="0" fontId="96" fillId="2" borderId="10" xfId="3" applyFont="1"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17" fillId="14" borderId="0" xfId="0" applyFont="1" applyFill="1" applyBorder="1" applyAlignment="1">
      <alignment horizontal="center"/>
    </xf>
    <xf numFmtId="0" fontId="7" fillId="14" borderId="28" xfId="3" applyFont="1" applyFill="1" applyBorder="1" applyAlignment="1">
      <alignment horizontal="center" vertical="center" textRotation="90"/>
    </xf>
    <xf numFmtId="0" fontId="417" fillId="2" borderId="122" xfId="3" applyFont="1" applyFill="1" applyBorder="1" applyAlignment="1" applyProtection="1">
      <alignment horizontal="center" vertical="center"/>
      <protection hidden="1"/>
    </xf>
    <xf numFmtId="0" fontId="417" fillId="2" borderId="38" xfId="3" applyFont="1" applyFill="1" applyBorder="1" applyAlignment="1" applyProtection="1">
      <alignment horizontal="center" vertical="center"/>
      <protection hidden="1"/>
    </xf>
    <xf numFmtId="0" fontId="417" fillId="2" borderId="27" xfId="3" applyFont="1" applyFill="1" applyBorder="1" applyAlignment="1" applyProtection="1">
      <alignment horizontal="center" vertical="center"/>
      <protection hidden="1"/>
    </xf>
    <xf numFmtId="0" fontId="417" fillId="2" borderId="70" xfId="3" applyFont="1" applyFill="1" applyBorder="1" applyAlignment="1" applyProtection="1">
      <alignment horizontal="center" vertical="center"/>
      <protection hidden="1"/>
    </xf>
    <xf numFmtId="0" fontId="417" fillId="2" borderId="20" xfId="3" applyFont="1" applyFill="1" applyBorder="1" applyAlignment="1" applyProtection="1">
      <alignment horizontal="center" vertical="center"/>
      <protection hidden="1"/>
    </xf>
    <xf numFmtId="0" fontId="417" fillId="2" borderId="63" xfId="3" applyFont="1" applyFill="1" applyBorder="1" applyAlignment="1" applyProtection="1">
      <alignment horizontal="center" vertical="center"/>
      <protection hidden="1"/>
    </xf>
    <xf numFmtId="0" fontId="0" fillId="2" borderId="28" xfId="0" applyFill="1" applyBorder="1" applyAlignment="1">
      <alignment horizontal="center" vertical="center"/>
    </xf>
    <xf numFmtId="0" fontId="173" fillId="2" borderId="0" xfId="3" applyFont="1" applyFill="1" applyBorder="1" applyAlignment="1">
      <alignment horizontal="left" vertical="center"/>
    </xf>
    <xf numFmtId="0" fontId="0" fillId="2" borderId="0" xfId="0" applyFill="1" applyBorder="1" applyAlignment="1"/>
    <xf numFmtId="0" fontId="0" fillId="0" borderId="0" xfId="0" applyBorder="1" applyAlignment="1"/>
    <xf numFmtId="0" fontId="30" fillId="2" borderId="0" xfId="3" applyFont="1" applyFill="1" applyBorder="1" applyAlignment="1" applyProtection="1">
      <alignment horizontal="left" vertical="center"/>
      <protection hidden="1"/>
    </xf>
    <xf numFmtId="0" fontId="397" fillId="2" borderId="0" xfId="3" applyFont="1" applyFill="1" applyBorder="1" applyAlignment="1" applyProtection="1">
      <alignment horizontal="center"/>
      <protection hidden="1"/>
    </xf>
    <xf numFmtId="164" fontId="14" fillId="44" borderId="0" xfId="0" applyNumberFormat="1" applyFont="1" applyFill="1" applyBorder="1" applyAlignment="1">
      <alignment horizontal="center"/>
    </xf>
    <xf numFmtId="164" fontId="26" fillId="39" borderId="0" xfId="0" applyNumberFormat="1" applyFont="1" applyFill="1" applyBorder="1" applyAlignment="1">
      <alignment horizontal="right" vertical="center"/>
    </xf>
    <xf numFmtId="0" fontId="26" fillId="39" borderId="0" xfId="3" applyFont="1" applyFill="1" applyBorder="1" applyAlignment="1" applyProtection="1">
      <alignment horizontal="center" vertical="center"/>
      <protection hidden="1"/>
    </xf>
    <xf numFmtId="0" fontId="26" fillId="2" borderId="0" xfId="3" applyFont="1" applyFill="1" applyBorder="1" applyAlignment="1" applyProtection="1">
      <alignment vertical="center"/>
      <protection hidden="1"/>
    </xf>
    <xf numFmtId="0" fontId="81" fillId="44" borderId="0" xfId="3" applyFont="1" applyFill="1" applyBorder="1" applyAlignment="1" applyProtection="1">
      <alignment horizontal="center" vertical="center"/>
      <protection hidden="1"/>
    </xf>
    <xf numFmtId="0" fontId="50" fillId="2" borderId="0" xfId="3" applyFont="1" applyFill="1" applyBorder="1" applyAlignment="1" applyProtection="1">
      <alignment horizontal="right"/>
      <protection hidden="1"/>
    </xf>
    <xf numFmtId="0" fontId="94" fillId="2" borderId="0" xfId="3" applyFont="1" applyFill="1" applyBorder="1" applyAlignment="1">
      <alignment horizontal="center" vertical="center"/>
    </xf>
    <xf numFmtId="0" fontId="418" fillId="0" borderId="0" xfId="0" applyFont="1" applyBorder="1" applyAlignment="1">
      <alignment horizontal="center" vertical="center" wrapText="1"/>
    </xf>
    <xf numFmtId="0" fontId="418" fillId="0" borderId="28" xfId="0" applyFont="1" applyBorder="1" applyAlignment="1">
      <alignment horizontal="center" vertical="center" wrapText="1"/>
    </xf>
    <xf numFmtId="0" fontId="98" fillId="2" borderId="17" xfId="3" applyFont="1" applyFill="1" applyBorder="1" applyAlignment="1">
      <alignment horizontal="center" vertical="center"/>
    </xf>
    <xf numFmtId="0" fontId="418" fillId="2" borderId="0" xfId="0" applyFont="1" applyFill="1" applyBorder="1" applyAlignment="1">
      <alignment horizontal="center" vertical="center"/>
    </xf>
    <xf numFmtId="0" fontId="418" fillId="2" borderId="28" xfId="0" applyFont="1" applyFill="1" applyBorder="1" applyAlignment="1">
      <alignment horizontal="center" vertical="center"/>
    </xf>
    <xf numFmtId="0" fontId="94" fillId="2" borderId="17" xfId="3" applyFont="1" applyFill="1" applyBorder="1" applyAlignment="1">
      <alignment horizontal="center" vertical="center"/>
    </xf>
    <xf numFmtId="0" fontId="19" fillId="14" borderId="0" xfId="0" applyFont="1" applyFill="1" applyBorder="1" applyAlignment="1">
      <alignment horizontal="center" vertical="center"/>
    </xf>
    <xf numFmtId="0" fontId="368" fillId="8" borderId="0" xfId="0" applyFont="1" applyFill="1" applyBorder="1" applyAlignment="1">
      <alignment horizontal="center" vertical="center"/>
    </xf>
    <xf numFmtId="0" fontId="0" fillId="2" borderId="28" xfId="0" applyFill="1" applyBorder="1" applyAlignment="1"/>
    <xf numFmtId="0" fontId="0" fillId="2" borderId="17" xfId="0" applyFill="1" applyBorder="1" applyAlignment="1"/>
    <xf numFmtId="0" fontId="385" fillId="2" borderId="0" xfId="3" applyFont="1" applyFill="1" applyBorder="1" applyAlignment="1">
      <alignment horizontal="right" vertical="center"/>
    </xf>
    <xf numFmtId="0" fontId="0" fillId="0" borderId="17" xfId="0" applyBorder="1" applyAlignment="1"/>
    <xf numFmtId="0" fontId="408" fillId="2" borderId="0" xfId="3" applyFont="1" applyFill="1" applyBorder="1" applyAlignment="1">
      <alignment horizontal="right" vertical="center"/>
    </xf>
    <xf numFmtId="0" fontId="419" fillId="2" borderId="0" xfId="0" applyFont="1" applyFill="1" applyBorder="1" applyAlignment="1">
      <alignment vertical="center"/>
    </xf>
    <xf numFmtId="0" fontId="420" fillId="2" borderId="0" xfId="0" applyFont="1" applyFill="1" applyBorder="1" applyAlignment="1">
      <alignment horizontal="center" vertical="center" wrapText="1"/>
    </xf>
    <xf numFmtId="0" fontId="420" fillId="2" borderId="28" xfId="0" applyFont="1" applyFill="1" applyBorder="1" applyAlignment="1">
      <alignment horizontal="center" vertical="center" wrapText="1"/>
    </xf>
    <xf numFmtId="0" fontId="10" fillId="2" borderId="12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21" xfId="0" applyFont="1" applyFill="1" applyBorder="1" applyAlignment="1">
      <alignment horizontal="center" vertical="center" wrapText="1"/>
    </xf>
    <xf numFmtId="0" fontId="10" fillId="2" borderId="119"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6" fillId="5" borderId="4" xfId="3" applyFont="1" applyFill="1" applyBorder="1" applyAlignment="1">
      <alignment horizontal="center" vertical="center"/>
    </xf>
    <xf numFmtId="0" fontId="7" fillId="5" borderId="18" xfId="3" applyFont="1" applyFill="1" applyBorder="1" applyAlignment="1">
      <alignment horizontal="center" vertical="center" textRotation="90"/>
    </xf>
    <xf numFmtId="0" fontId="421" fillId="2" borderId="138" xfId="3" applyFont="1" applyFill="1" applyBorder="1" applyAlignment="1">
      <alignment horizontal="center" vertical="center"/>
    </xf>
    <xf numFmtId="0" fontId="421" fillId="2" borderId="8" xfId="3" applyFont="1" applyFill="1" applyBorder="1" applyAlignment="1">
      <alignment horizontal="center" vertical="center"/>
    </xf>
    <xf numFmtId="0" fontId="421" fillId="2" borderId="139" xfId="3" applyFont="1" applyFill="1" applyBorder="1" applyAlignment="1">
      <alignment horizontal="center" vertical="center"/>
    </xf>
    <xf numFmtId="0" fontId="10" fillId="2" borderId="140"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51" fillId="2" borderId="140" xfId="3" applyFont="1" applyFill="1" applyBorder="1" applyAlignment="1">
      <alignment horizontal="center" vertical="center"/>
    </xf>
    <xf numFmtId="0" fontId="51" fillId="2" borderId="18" xfId="3" applyFont="1" applyFill="1" applyBorder="1" applyAlignment="1">
      <alignment horizontal="center" vertical="center"/>
    </xf>
    <xf numFmtId="0" fontId="51" fillId="2" borderId="140" xfId="3" applyFont="1" applyFill="1" applyBorder="1" applyAlignment="1">
      <alignment horizontal="center" vertical="center"/>
    </xf>
    <xf numFmtId="0" fontId="51" fillId="2" borderId="0" xfId="3" applyFont="1" applyFill="1" applyBorder="1" applyAlignment="1">
      <alignment horizontal="center" vertical="center"/>
    </xf>
    <xf numFmtId="0" fontId="51" fillId="2" borderId="18" xfId="3" applyFont="1" applyFill="1" applyBorder="1" applyAlignment="1">
      <alignment horizontal="center" vertical="center"/>
    </xf>
    <xf numFmtId="2" fontId="30" fillId="7" borderId="22" xfId="3" applyNumberFormat="1" applyFont="1" applyFill="1" applyBorder="1" applyAlignment="1" applyProtection="1">
      <alignment vertical="center"/>
      <protection locked="0"/>
    </xf>
    <xf numFmtId="2" fontId="30" fillId="7" borderId="0" xfId="3" applyNumberFormat="1" applyFont="1" applyFill="1" applyBorder="1" applyAlignment="1" applyProtection="1">
      <alignment vertical="center"/>
      <protection locked="0"/>
    </xf>
    <xf numFmtId="2" fontId="30" fillId="7" borderId="4" xfId="3" applyNumberFormat="1" applyFont="1" applyFill="1" applyBorder="1" applyAlignment="1" applyProtection="1">
      <alignment vertical="center"/>
      <protection locked="0"/>
    </xf>
    <xf numFmtId="0" fontId="39" fillId="2" borderId="0" xfId="0" applyFont="1" applyFill="1" applyBorder="1" applyAlignment="1">
      <alignment horizontal="right"/>
    </xf>
    <xf numFmtId="0" fontId="10" fillId="2" borderId="140" xfId="0" applyFont="1" applyFill="1" applyBorder="1" applyAlignment="1" applyProtection="1">
      <alignment horizontal="center" vertical="center"/>
      <protection locked="0"/>
    </xf>
    <xf numFmtId="0" fontId="0" fillId="0" borderId="140" xfId="0" applyBorder="1"/>
    <xf numFmtId="0" fontId="0" fillId="0" borderId="0" xfId="0" applyBorder="1" applyAlignment="1">
      <alignment horizontal="right" vertical="center"/>
    </xf>
    <xf numFmtId="0" fontId="404" fillId="2" borderId="0" xfId="3" applyFont="1" applyFill="1" applyBorder="1" applyAlignment="1">
      <alignment horizontal="center" vertical="center"/>
    </xf>
    <xf numFmtId="164" fontId="32" fillId="3" borderId="0" xfId="1" applyNumberFormat="1" applyFont="1" applyFill="1" applyBorder="1" applyAlignment="1">
      <alignment horizontal="center" vertical="center"/>
    </xf>
    <xf numFmtId="1" fontId="30" fillId="2" borderId="0" xfId="1" applyNumberFormat="1" applyFont="1" applyFill="1" applyBorder="1" applyAlignment="1">
      <alignment horizontal="right" vertical="center"/>
    </xf>
    <xf numFmtId="1" fontId="30" fillId="2" borderId="0" xfId="1" applyNumberFormat="1" applyFont="1" applyFill="1" applyBorder="1" applyAlignment="1">
      <alignment horizontal="left" vertical="center"/>
    </xf>
    <xf numFmtId="0" fontId="35" fillId="2" borderId="140" xfId="0" applyFont="1" applyFill="1" applyBorder="1" applyAlignment="1">
      <alignment vertical="center"/>
    </xf>
    <xf numFmtId="0" fontId="35" fillId="2" borderId="0" xfId="0" applyFont="1" applyFill="1" applyBorder="1" applyAlignment="1">
      <alignment horizontal="right" vertical="center"/>
    </xf>
    <xf numFmtId="164" fontId="37" fillId="6" borderId="0" xfId="1" applyNumberFormat="1" applyFont="1" applyFill="1" applyBorder="1" applyAlignment="1">
      <alignment horizontal="center" vertical="center"/>
    </xf>
    <xf numFmtId="165" fontId="37" fillId="2" borderId="0" xfId="1" applyNumberFormat="1" applyFont="1" applyFill="1" applyBorder="1" applyAlignment="1" applyProtection="1">
      <alignment horizontal="right" vertical="center"/>
      <protection locked="0"/>
    </xf>
    <xf numFmtId="0" fontId="36" fillId="2" borderId="0" xfId="3" applyFont="1" applyFill="1" applyBorder="1" applyAlignment="1" applyProtection="1">
      <alignment horizontal="center" vertical="center"/>
      <protection hidden="1"/>
    </xf>
    <xf numFmtId="164" fontId="13" fillId="2" borderId="0" xfId="1" applyNumberFormat="1" applyFont="1" applyFill="1" applyBorder="1" applyAlignment="1">
      <alignment horizontal="center" vertical="center"/>
    </xf>
    <xf numFmtId="165" fontId="12" fillId="0" borderId="0" xfId="1" applyNumberFormat="1" applyFont="1" applyFill="1" applyBorder="1" applyAlignment="1" applyProtection="1">
      <alignment horizontal="right" vertical="center"/>
      <protection locked="0"/>
    </xf>
    <xf numFmtId="164" fontId="13" fillId="0" borderId="0" xfId="1" applyNumberFormat="1" applyFont="1" applyFill="1" applyBorder="1" applyAlignment="1">
      <alignment horizontal="center" vertical="center"/>
    </xf>
    <xf numFmtId="0" fontId="422" fillId="2" borderId="0" xfId="0" applyFont="1" applyFill="1" applyBorder="1" applyAlignment="1">
      <alignment horizontal="right" vertical="center"/>
    </xf>
    <xf numFmtId="1" fontId="38" fillId="6" borderId="0" xfId="1" applyNumberFormat="1" applyFont="1" applyFill="1" applyBorder="1" applyAlignment="1">
      <alignment horizontal="center" vertical="center"/>
    </xf>
    <xf numFmtId="0" fontId="0" fillId="0" borderId="0" xfId="0" applyBorder="1" applyAlignment="1">
      <alignment horizontal="center" wrapText="1"/>
    </xf>
    <xf numFmtId="0" fontId="0" fillId="0" borderId="18" xfId="0" applyBorder="1" applyAlignment="1">
      <alignment horizontal="center" wrapText="1"/>
    </xf>
    <xf numFmtId="0" fontId="0" fillId="2" borderId="0" xfId="0" applyFill="1" applyBorder="1" applyAlignment="1">
      <alignment wrapText="1"/>
    </xf>
    <xf numFmtId="0" fontId="0" fillId="2" borderId="18" xfId="0" applyFill="1" applyBorder="1" applyAlignment="1">
      <alignment wrapText="1"/>
    </xf>
    <xf numFmtId="0" fontId="36" fillId="2" borderId="0" xfId="3" applyFont="1" applyFill="1" applyBorder="1" applyAlignment="1" applyProtection="1">
      <alignment horizontal="right"/>
      <protection hidden="1"/>
    </xf>
    <xf numFmtId="0" fontId="0" fillId="2" borderId="18" xfId="0" applyFill="1" applyBorder="1"/>
    <xf numFmtId="0" fontId="41" fillId="3" borderId="22" xfId="0" applyFont="1" applyFill="1" applyBorder="1"/>
    <xf numFmtId="3" fontId="423" fillId="2" borderId="0" xfId="1" applyNumberFormat="1" applyFont="1" applyFill="1" applyBorder="1" applyAlignment="1" applyProtection="1">
      <alignment horizontal="center" vertical="center"/>
      <protection locked="0"/>
    </xf>
    <xf numFmtId="164" fontId="43" fillId="2" borderId="0" xfId="1" applyNumberFormat="1" applyFont="1" applyFill="1" applyBorder="1" applyAlignment="1">
      <alignment horizontal="center" vertical="center"/>
    </xf>
    <xf numFmtId="0" fontId="424" fillId="2" borderId="0" xfId="0" applyFont="1" applyFill="1" applyBorder="1" applyAlignment="1">
      <alignment vertical="top" wrapText="1"/>
    </xf>
    <xf numFmtId="0" fontId="48" fillId="3" borderId="0" xfId="0" applyFont="1" applyFill="1" applyBorder="1" applyAlignment="1">
      <alignment vertical="top" wrapText="1"/>
    </xf>
    <xf numFmtId="0" fontId="424" fillId="3" borderId="0" xfId="0" applyFont="1" applyFill="1" applyBorder="1" applyAlignment="1">
      <alignment vertical="top" wrapText="1"/>
    </xf>
    <xf numFmtId="0" fontId="44" fillId="2" borderId="140" xfId="3" applyFont="1" applyFill="1" applyBorder="1" applyAlignment="1">
      <alignment horizontal="center" vertical="center"/>
    </xf>
    <xf numFmtId="0" fontId="44" fillId="2" borderId="18" xfId="3" applyFont="1" applyFill="1" applyBorder="1" applyAlignment="1">
      <alignment horizontal="center" vertical="center"/>
    </xf>
    <xf numFmtId="0" fontId="83" fillId="2" borderId="140" xfId="3" applyFont="1" applyFill="1" applyBorder="1" applyAlignment="1">
      <alignment horizontal="center" vertical="center"/>
    </xf>
    <xf numFmtId="0" fontId="81" fillId="38" borderId="0" xfId="3" applyFont="1" applyFill="1" applyBorder="1" applyAlignment="1" applyProtection="1">
      <alignment horizontal="left" vertical="center"/>
      <protection hidden="1"/>
    </xf>
    <xf numFmtId="164" fontId="45" fillId="6" borderId="0" xfId="1" applyNumberFormat="1" applyFont="1" applyFill="1" applyBorder="1" applyAlignment="1">
      <alignment vertical="center"/>
    </xf>
    <xf numFmtId="0" fontId="0" fillId="2"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right" vertical="center"/>
      <protection locked="0"/>
    </xf>
    <xf numFmtId="0" fontId="30" fillId="2" borderId="0" xfId="1" applyNumberFormat="1" applyFont="1" applyFill="1" applyBorder="1" applyAlignment="1" applyProtection="1">
      <alignment horizontal="center" vertical="center"/>
      <protection locked="0"/>
    </xf>
    <xf numFmtId="165" fontId="12" fillId="3" borderId="12" xfId="1" applyNumberFormat="1" applyFont="1" applyFill="1" applyBorder="1" applyAlignment="1" applyProtection="1">
      <alignment horizontal="right" vertical="center"/>
      <protection locked="0"/>
    </xf>
    <xf numFmtId="0" fontId="419" fillId="2" borderId="140" xfId="0" applyFont="1" applyFill="1" applyBorder="1" applyAlignment="1" applyProtection="1">
      <alignment horizontal="center" vertical="center" wrapText="1"/>
      <protection locked="0"/>
    </xf>
    <xf numFmtId="0" fontId="419" fillId="2" borderId="0" xfId="0" applyFont="1" applyFill="1" applyBorder="1" applyAlignment="1" applyProtection="1">
      <alignment horizontal="center" vertical="center" wrapText="1"/>
      <protection locked="0"/>
    </xf>
    <xf numFmtId="0" fontId="419" fillId="2" borderId="18" xfId="0" applyFont="1" applyFill="1" applyBorder="1" applyAlignment="1" applyProtection="1">
      <alignment horizontal="center" vertical="center" wrapText="1"/>
      <protection locked="0"/>
    </xf>
    <xf numFmtId="0" fontId="85" fillId="3" borderId="22" xfId="1" applyNumberFormat="1" applyFont="1" applyFill="1" applyBorder="1" applyAlignment="1" applyProtection="1">
      <alignment horizontal="right"/>
      <protection locked="0"/>
    </xf>
    <xf numFmtId="0" fontId="85" fillId="3" borderId="12" xfId="1" applyNumberFormat="1" applyFont="1" applyFill="1" applyBorder="1" applyAlignment="1" applyProtection="1">
      <alignment horizontal="right"/>
      <protection locked="0"/>
    </xf>
    <xf numFmtId="0" fontId="406" fillId="3" borderId="13" xfId="0" applyFont="1" applyFill="1" applyBorder="1" applyAlignment="1">
      <alignment horizontal="left"/>
    </xf>
    <xf numFmtId="0" fontId="407" fillId="3" borderId="13" xfId="0" applyFont="1" applyFill="1" applyBorder="1" applyAlignment="1">
      <alignment vertical="center"/>
    </xf>
    <xf numFmtId="0" fontId="1" fillId="3" borderId="13" xfId="0" applyFont="1" applyFill="1" applyBorder="1"/>
    <xf numFmtId="0" fontId="0" fillId="3" borderId="13" xfId="0" applyFont="1" applyFill="1" applyBorder="1" applyAlignment="1">
      <alignment horizontal="right"/>
    </xf>
    <xf numFmtId="165" fontId="17" fillId="3" borderId="13" xfId="0" applyNumberFormat="1" applyFont="1" applyFill="1" applyBorder="1" applyAlignment="1">
      <alignment horizontal="center"/>
    </xf>
    <xf numFmtId="0" fontId="0" fillId="3" borderId="13" xfId="0" applyFill="1" applyBorder="1" applyAlignment="1"/>
    <xf numFmtId="0" fontId="425" fillId="2" borderId="140" xfId="3" applyFont="1" applyFill="1" applyBorder="1" applyAlignment="1">
      <alignment horizontal="center" vertical="center"/>
    </xf>
    <xf numFmtId="0" fontId="35" fillId="39" borderId="0" xfId="3" applyFont="1" applyFill="1" applyBorder="1" applyAlignment="1" applyProtection="1">
      <alignment horizontal="left" vertical="center"/>
      <protection hidden="1"/>
    </xf>
    <xf numFmtId="164" fontId="34" fillId="6" borderId="0" xfId="1" applyNumberFormat="1" applyFont="1" applyFill="1" applyBorder="1" applyAlignment="1">
      <alignment vertical="center"/>
    </xf>
    <xf numFmtId="0" fontId="0" fillId="0" borderId="0" xfId="0" applyBorder="1" applyAlignment="1">
      <alignment horizontal="left" wrapText="1"/>
    </xf>
    <xf numFmtId="0" fontId="1" fillId="2" borderId="140" xfId="0" applyFont="1" applyFill="1" applyBorder="1"/>
    <xf numFmtId="0" fontId="29" fillId="2" borderId="22"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426" fillId="2" borderId="140" xfId="3" applyFont="1" applyFill="1" applyBorder="1" applyAlignment="1">
      <alignment horizontal="center" vertical="center"/>
    </xf>
    <xf numFmtId="0" fontId="422" fillId="40" borderId="0" xfId="3" applyFont="1" applyFill="1" applyBorder="1" applyAlignment="1" applyProtection="1">
      <alignment horizontal="left" vertical="center"/>
      <protection hidden="1"/>
    </xf>
    <xf numFmtId="0" fontId="28" fillId="6" borderId="0" xfId="0" applyFont="1" applyFill="1" applyBorder="1" applyAlignment="1">
      <alignment horizontal="center" vertical="center"/>
    </xf>
    <xf numFmtId="0" fontId="24" fillId="0" borderId="0" xfId="4" applyBorder="1"/>
    <xf numFmtId="0" fontId="84" fillId="2" borderId="140" xfId="3" applyFont="1" applyFill="1" applyBorder="1" applyAlignment="1">
      <alignment horizontal="center" vertical="center"/>
    </xf>
    <xf numFmtId="0" fontId="54" fillId="45" borderId="0" xfId="12" applyNumberFormat="1" applyFont="1" applyFill="1" applyBorder="1" applyAlignment="1">
      <alignment horizontal="left" vertical="center"/>
    </xf>
    <xf numFmtId="0" fontId="44" fillId="46" borderId="0" xfId="1" applyFont="1" applyFill="1" applyBorder="1" applyAlignment="1" applyProtection="1">
      <alignment horizontal="center" vertical="center"/>
      <protection locked="0"/>
    </xf>
    <xf numFmtId="0" fontId="36" fillId="2" borderId="0" xfId="3" applyFont="1" applyFill="1" applyBorder="1" applyAlignment="1" applyProtection="1">
      <alignment horizontal="center" wrapText="1"/>
      <protection hidden="1"/>
    </xf>
    <xf numFmtId="0" fontId="26" fillId="2" borderId="4" xfId="3" applyFont="1" applyFill="1" applyBorder="1" applyAlignment="1" applyProtection="1">
      <alignment horizontal="center" vertical="center" wrapText="1"/>
      <protection hidden="1"/>
    </xf>
    <xf numFmtId="0" fontId="54" fillId="10" borderId="12" xfId="0" applyFont="1" applyFill="1" applyBorder="1" applyAlignment="1">
      <alignment horizontal="center"/>
    </xf>
    <xf numFmtId="0" fontId="54" fillId="10" borderId="16" xfId="0" applyFont="1" applyFill="1" applyBorder="1" applyAlignment="1">
      <alignment horizontal="center"/>
    </xf>
    <xf numFmtId="0" fontId="17" fillId="3" borderId="140" xfId="0" applyFont="1" applyFill="1" applyBorder="1" applyAlignment="1">
      <alignment horizontal="center"/>
    </xf>
    <xf numFmtId="0" fontId="17" fillId="3" borderId="0" xfId="0" applyFont="1" applyFill="1" applyBorder="1" applyAlignment="1">
      <alignment horizontal="center"/>
    </xf>
    <xf numFmtId="0" fontId="17" fillId="3" borderId="18" xfId="0" applyFont="1" applyFill="1" applyBorder="1" applyAlignment="1">
      <alignment horizontal="center"/>
    </xf>
    <xf numFmtId="0" fontId="17" fillId="2" borderId="0" xfId="0" applyFont="1" applyFill="1" applyBorder="1" applyAlignment="1">
      <alignment horizontal="center" vertical="center"/>
    </xf>
    <xf numFmtId="0" fontId="408" fillId="2" borderId="165" xfId="3" applyFont="1" applyFill="1" applyBorder="1" applyAlignment="1">
      <alignment horizontal="center" vertical="center"/>
    </xf>
    <xf numFmtId="0" fontId="30" fillId="2" borderId="147" xfId="3" applyFont="1" applyFill="1" applyBorder="1" applyAlignment="1" applyProtection="1">
      <alignment vertical="center"/>
      <protection hidden="1"/>
    </xf>
    <xf numFmtId="0" fontId="31" fillId="2" borderId="147" xfId="0" applyFont="1" applyFill="1" applyBorder="1" applyAlignment="1">
      <alignment vertical="center" wrapText="1"/>
    </xf>
    <xf numFmtId="0" fontId="18" fillId="2" borderId="147" xfId="1" applyFont="1" applyFill="1" applyBorder="1" applyAlignment="1" applyProtection="1">
      <alignment vertical="center"/>
      <protection locked="0"/>
    </xf>
    <xf numFmtId="0" fontId="18" fillId="2" borderId="166" xfId="1" applyFont="1" applyFill="1" applyBorder="1" applyAlignment="1" applyProtection="1">
      <alignment vertical="center"/>
      <protection locked="0"/>
    </xf>
    <xf numFmtId="0" fontId="52" fillId="2" borderId="0" xfId="3" applyFont="1" applyFill="1" applyBorder="1" applyAlignment="1" applyProtection="1">
      <alignment horizontal="right" vertical="center"/>
      <protection hidden="1"/>
    </xf>
    <xf numFmtId="0" fontId="9" fillId="2" borderId="0" xfId="3" applyFont="1" applyFill="1" applyBorder="1" applyAlignment="1" applyProtection="1">
      <alignment horizontal="right" vertical="center"/>
      <protection hidden="1"/>
    </xf>
    <xf numFmtId="0" fontId="31" fillId="2" borderId="0" xfId="0" applyFont="1" applyFill="1" applyBorder="1" applyAlignment="1">
      <alignment vertical="center"/>
    </xf>
    <xf numFmtId="164" fontId="356" fillId="6" borderId="0" xfId="0" applyNumberFormat="1" applyFont="1" applyFill="1" applyBorder="1" applyAlignment="1">
      <alignment horizontal="center" vertical="center"/>
    </xf>
    <xf numFmtId="1" fontId="26" fillId="2" borderId="0" xfId="1" applyNumberFormat="1" applyFont="1" applyFill="1" applyBorder="1" applyAlignment="1" applyProtection="1">
      <alignment vertical="center"/>
      <protection locked="0"/>
    </xf>
    <xf numFmtId="164" fontId="71" fillId="2" borderId="0" xfId="0" applyNumberFormat="1" applyFont="1" applyFill="1" applyBorder="1" applyAlignment="1">
      <alignment horizontal="right" vertical="center"/>
    </xf>
    <xf numFmtId="0" fontId="50" fillId="2" borderId="0" xfId="3" applyFont="1" applyFill="1" applyBorder="1" applyAlignment="1" applyProtection="1">
      <alignment horizontal="center" vertical="center"/>
      <protection hidden="1"/>
    </xf>
    <xf numFmtId="164" fontId="54" fillId="6" borderId="0" xfId="1" applyNumberFormat="1" applyFont="1" applyFill="1" applyBorder="1" applyAlignment="1">
      <alignment horizontal="center" vertical="center"/>
    </xf>
    <xf numFmtId="0" fontId="17" fillId="2" borderId="0" xfId="0" applyFont="1" applyFill="1" applyBorder="1" applyAlignment="1">
      <alignment vertical="center"/>
    </xf>
    <xf numFmtId="0" fontId="53" fillId="0" borderId="0" xfId="0" applyFont="1" applyBorder="1"/>
    <xf numFmtId="164" fontId="71" fillId="2" borderId="144" xfId="0" applyNumberFormat="1" applyFont="1" applyFill="1" applyBorder="1" applyAlignment="1">
      <alignment horizontal="right" vertical="center"/>
    </xf>
    <xf numFmtId="0" fontId="50" fillId="2" borderId="144" xfId="3" applyFont="1" applyFill="1" applyBorder="1" applyAlignment="1" applyProtection="1">
      <alignment horizontal="center" vertical="center"/>
      <protection hidden="1"/>
    </xf>
    <xf numFmtId="164" fontId="54" fillId="6" borderId="144" xfId="1" applyNumberFormat="1" applyFont="1" applyFill="1" applyBorder="1" applyAlignment="1">
      <alignment horizontal="center" vertical="center"/>
    </xf>
    <xf numFmtId="164" fontId="14" fillId="2" borderId="0" xfId="0" applyNumberFormat="1" applyFont="1" applyFill="1" applyBorder="1" applyAlignment="1">
      <alignment horizontal="center" vertical="center"/>
    </xf>
    <xf numFmtId="167" fontId="53" fillId="0" borderId="0" xfId="0" applyNumberFormat="1" applyFont="1" applyBorder="1"/>
    <xf numFmtId="164" fontId="54" fillId="6" borderId="13" xfId="1" applyNumberFormat="1" applyFont="1" applyFill="1" applyBorder="1" applyAlignment="1">
      <alignment horizontal="center" vertical="center"/>
    </xf>
    <xf numFmtId="0" fontId="10" fillId="2" borderId="14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4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2" xfId="0" applyFont="1" applyFill="1" applyBorder="1" applyAlignment="1">
      <alignment horizontal="center" vertical="center" wrapText="1"/>
    </xf>
    <xf numFmtId="0" fontId="6" fillId="4" borderId="0" xfId="3" applyFont="1" applyFill="1" applyAlignment="1" applyProtection="1">
      <alignment horizontal="center" vertical="center" textRotation="90"/>
      <protection locked="0"/>
    </xf>
    <xf numFmtId="0" fontId="27" fillId="5" borderId="0" xfId="3" applyFont="1" applyFill="1" applyBorder="1" applyAlignment="1" applyProtection="1">
      <alignment horizontal="center" vertical="center"/>
      <protection hidden="1"/>
    </xf>
    <xf numFmtId="0" fontId="32" fillId="5" borderId="0" xfId="3" applyFont="1" applyFill="1" applyAlignment="1" applyProtection="1">
      <alignment horizontal="center" vertical="center" textRotation="90"/>
      <protection locked="0"/>
    </xf>
    <xf numFmtId="0" fontId="417" fillId="2" borderId="38" xfId="3" applyFont="1" applyFill="1" applyBorder="1" applyAlignment="1" applyProtection="1">
      <alignment horizontal="center" vertical="center" wrapText="1"/>
      <protection hidden="1"/>
    </xf>
    <xf numFmtId="0" fontId="417" fillId="2" borderId="118" xfId="3" applyFont="1" applyFill="1" applyBorder="1" applyAlignment="1" applyProtection="1">
      <alignment horizontal="center" vertical="center" wrapText="1"/>
      <protection hidden="1"/>
    </xf>
    <xf numFmtId="0" fontId="87" fillId="2" borderId="138" xfId="3" applyFont="1" applyFill="1" applyBorder="1" applyAlignment="1" applyProtection="1">
      <alignment horizontal="right" vertical="center" wrapText="1"/>
    </xf>
    <xf numFmtId="0" fontId="87" fillId="2" borderId="8" xfId="3" applyFont="1" applyFill="1" applyBorder="1" applyAlignment="1" applyProtection="1">
      <alignment horizontal="right" vertical="center" wrapText="1"/>
    </xf>
    <xf numFmtId="166" fontId="87" fillId="6" borderId="8" xfId="3" applyNumberFormat="1" applyFont="1" applyFill="1" applyBorder="1" applyAlignment="1" applyProtection="1">
      <alignment horizontal="center" vertical="center"/>
      <protection hidden="1"/>
    </xf>
    <xf numFmtId="0" fontId="87" fillId="2" borderId="139" xfId="3" applyFont="1" applyFill="1" applyBorder="1" applyAlignment="1" applyProtection="1">
      <alignment horizontal="center" vertical="center"/>
      <protection hidden="1"/>
    </xf>
    <xf numFmtId="0" fontId="417" fillId="2" borderId="0" xfId="3" applyFont="1" applyFill="1" applyBorder="1" applyAlignment="1" applyProtection="1">
      <alignment horizontal="center" vertical="center" wrapText="1"/>
      <protection hidden="1"/>
    </xf>
    <xf numFmtId="0" fontId="417" fillId="2" borderId="18" xfId="3" applyFont="1" applyFill="1" applyBorder="1" applyAlignment="1" applyProtection="1">
      <alignment horizontal="center" vertical="center" wrapText="1"/>
      <protection hidden="1"/>
    </xf>
    <xf numFmtId="0" fontId="87" fillId="2" borderId="140" xfId="3" applyFont="1" applyFill="1" applyBorder="1" applyAlignment="1" applyProtection="1">
      <alignment horizontal="right" vertical="center" wrapText="1"/>
    </xf>
    <xf numFmtId="0" fontId="87" fillId="2" borderId="0" xfId="3" applyFont="1" applyFill="1" applyBorder="1" applyAlignment="1" applyProtection="1">
      <alignment horizontal="right" vertical="center" wrapText="1"/>
    </xf>
    <xf numFmtId="166" fontId="87" fillId="6" borderId="0" xfId="3" applyNumberFormat="1" applyFont="1" applyFill="1" applyBorder="1" applyAlignment="1" applyProtection="1">
      <alignment horizontal="center" vertical="center"/>
      <protection hidden="1"/>
    </xf>
    <xf numFmtId="0" fontId="87" fillId="2" borderId="18" xfId="3" applyFont="1" applyFill="1" applyBorder="1" applyAlignment="1" applyProtection="1">
      <alignment horizontal="center" vertical="center"/>
      <protection hidden="1"/>
    </xf>
    <xf numFmtId="0" fontId="417" fillId="2" borderId="20" xfId="3" applyFont="1" applyFill="1" applyBorder="1" applyAlignment="1" applyProtection="1">
      <alignment horizontal="center" vertical="center" wrapText="1"/>
      <protection hidden="1"/>
    </xf>
    <xf numFmtId="0" fontId="417" fillId="2" borderId="167" xfId="3" applyFont="1" applyFill="1" applyBorder="1" applyAlignment="1" applyProtection="1">
      <alignment horizontal="center" vertical="center" wrapText="1"/>
      <protection hidden="1"/>
    </xf>
    <xf numFmtId="0" fontId="87" fillId="2" borderId="141" xfId="3" applyFont="1" applyFill="1" applyBorder="1" applyAlignment="1" applyProtection="1">
      <alignment horizontal="right" vertical="center" wrapText="1"/>
    </xf>
    <xf numFmtId="0" fontId="87" fillId="2" borderId="13" xfId="3" applyFont="1" applyFill="1" applyBorder="1" applyAlignment="1" applyProtection="1">
      <alignment horizontal="right" vertical="center" wrapText="1"/>
    </xf>
    <xf numFmtId="166" fontId="87" fillId="6" borderId="13" xfId="3" applyNumberFormat="1" applyFont="1" applyFill="1" applyBorder="1" applyAlignment="1" applyProtection="1">
      <alignment horizontal="center" vertical="center"/>
      <protection hidden="1"/>
    </xf>
    <xf numFmtId="0" fontId="87" fillId="2" borderId="142" xfId="3" applyFont="1" applyFill="1" applyBorder="1" applyAlignment="1" applyProtection="1">
      <alignment horizontal="center" vertical="center"/>
      <protection hidden="1"/>
    </xf>
    <xf numFmtId="0" fontId="7" fillId="2" borderId="6" xfId="3" applyFont="1" applyFill="1" applyBorder="1" applyAlignment="1" applyProtection="1">
      <alignment horizontal="left" vertical="center"/>
      <protection locked="0"/>
    </xf>
    <xf numFmtId="0" fontId="88" fillId="0" borderId="6" xfId="3" applyFont="1" applyBorder="1" applyAlignment="1" applyProtection="1">
      <alignment horizontal="center" vertical="center"/>
      <protection locked="0"/>
    </xf>
    <xf numFmtId="0" fontId="88" fillId="0" borderId="0" xfId="3" applyFont="1" applyBorder="1" applyAlignment="1" applyProtection="1">
      <alignment horizontal="center" vertical="center"/>
      <protection locked="0"/>
    </xf>
    <xf numFmtId="0" fontId="54" fillId="2" borderId="0" xfId="3" applyFont="1" applyFill="1" applyBorder="1" applyAlignment="1" applyProtection="1">
      <alignment horizontal="center"/>
    </xf>
    <xf numFmtId="0" fontId="97" fillId="2" borderId="0" xfId="3" applyFont="1" applyFill="1" applyBorder="1" applyAlignment="1">
      <alignment vertical="center"/>
    </xf>
    <xf numFmtId="0" fontId="411" fillId="2" borderId="0" xfId="3" applyFont="1" applyFill="1" applyBorder="1" applyAlignment="1" applyProtection="1">
      <alignment vertical="center"/>
      <protection locked="0"/>
    </xf>
    <xf numFmtId="0" fontId="44" fillId="2" borderId="0" xfId="3" applyFont="1" applyFill="1" applyBorder="1" applyAlignment="1">
      <alignment horizontal="right" vertical="center"/>
    </xf>
    <xf numFmtId="0" fontId="386" fillId="2" borderId="20" xfId="3" applyFont="1" applyFill="1" applyBorder="1" applyAlignment="1" applyProtection="1">
      <alignment horizontal="center" vertical="center"/>
      <protection hidden="1"/>
    </xf>
    <xf numFmtId="0" fontId="397" fillId="2" borderId="0" xfId="3" applyFont="1" applyFill="1" applyAlignment="1" applyProtection="1">
      <alignment horizontal="left"/>
      <protection hidden="1"/>
    </xf>
    <xf numFmtId="0" fontId="26" fillId="2" borderId="0" xfId="0" applyFont="1" applyFill="1" applyBorder="1" applyAlignment="1">
      <alignment horizontal="right" vertical="center"/>
    </xf>
    <xf numFmtId="182" fontId="66" fillId="2" borderId="0" xfId="3" applyNumberFormat="1" applyFont="1" applyFill="1" applyBorder="1" applyAlignment="1" applyProtection="1">
      <alignment horizontal="center" vertical="center"/>
    </xf>
    <xf numFmtId="0" fontId="387" fillId="2" borderId="6" xfId="0" applyFont="1" applyFill="1" applyBorder="1" applyAlignment="1">
      <alignment horizontal="center" vertical="center" wrapText="1"/>
    </xf>
    <xf numFmtId="166" fontId="427" fillId="2" borderId="0" xfId="3" applyNumberFormat="1" applyFont="1" applyFill="1" applyBorder="1" applyAlignment="1" applyProtection="1">
      <alignment horizontal="left" vertical="center"/>
      <protection hidden="1"/>
    </xf>
    <xf numFmtId="0" fontId="428" fillId="40" borderId="0" xfId="3" applyFont="1" applyFill="1" applyBorder="1" applyAlignment="1" applyProtection="1">
      <alignment horizontal="right" vertical="center"/>
      <protection hidden="1"/>
    </xf>
    <xf numFmtId="165" fontId="32" fillId="2" borderId="0" xfId="1" applyNumberFormat="1" applyFont="1" applyFill="1" applyBorder="1" applyAlignment="1" applyProtection="1">
      <alignment horizontal="center" vertical="center"/>
      <protection locked="0"/>
    </xf>
    <xf numFmtId="0" fontId="66" fillId="2" borderId="0" xfId="3" applyFont="1" applyFill="1" applyBorder="1" applyAlignment="1" applyProtection="1">
      <alignment horizontal="left" vertical="center"/>
      <protection locked="0"/>
    </xf>
    <xf numFmtId="0" fontId="66" fillId="2" borderId="0" xfId="3" applyFont="1" applyFill="1" applyAlignment="1" applyProtection="1">
      <alignment vertical="center"/>
      <protection locked="0"/>
    </xf>
    <xf numFmtId="166" fontId="91" fillId="2" borderId="38" xfId="3" applyNumberFormat="1" applyFont="1" applyFill="1" applyBorder="1" applyAlignment="1" applyProtection="1">
      <alignment horizontal="center" vertical="center"/>
    </xf>
    <xf numFmtId="0" fontId="3" fillId="2" borderId="38" xfId="3" applyFill="1" applyBorder="1" applyAlignment="1" applyProtection="1">
      <alignment vertical="center"/>
      <protection locked="0"/>
    </xf>
    <xf numFmtId="0" fontId="3" fillId="2" borderId="38" xfId="3" applyFill="1" applyBorder="1" applyProtection="1">
      <protection locked="0"/>
    </xf>
    <xf numFmtId="0" fontId="19" fillId="2" borderId="38" xfId="0" applyFont="1" applyFill="1" applyBorder="1" applyAlignment="1">
      <alignment horizontal="right" vertical="center"/>
    </xf>
    <xf numFmtId="165" fontId="261" fillId="2" borderId="38" xfId="0" applyNumberFormat="1" applyFont="1" applyFill="1" applyBorder="1" applyAlignment="1">
      <alignment horizontal="centerContinuous" vertical="center"/>
    </xf>
    <xf numFmtId="0" fontId="11" fillId="45" borderId="38" xfId="12" applyNumberFormat="1" applyFont="1" applyFill="1" applyBorder="1" applyAlignment="1">
      <alignment horizontal="right" vertical="center"/>
    </xf>
    <xf numFmtId="0" fontId="44" fillId="46" borderId="38" xfId="1" applyFont="1" applyFill="1" applyBorder="1" applyAlignment="1" applyProtection="1">
      <alignment horizontal="center" vertical="center"/>
      <protection locked="0"/>
    </xf>
    <xf numFmtId="188" fontId="261" fillId="47" borderId="38" xfId="0" applyNumberFormat="1" applyFont="1" applyFill="1" applyBorder="1" applyAlignment="1">
      <alignment horizontal="center" vertical="center"/>
    </xf>
    <xf numFmtId="0" fontId="7" fillId="14" borderId="0" xfId="3" applyFont="1" applyFill="1" applyBorder="1" applyAlignment="1">
      <alignment horizontal="center" vertical="center" textRotation="90" wrapText="1"/>
    </xf>
    <xf numFmtId="0" fontId="375" fillId="2" borderId="122" xfId="2" applyFont="1" applyFill="1" applyBorder="1" applyAlignment="1" applyProtection="1">
      <alignment horizontal="center" vertical="center"/>
      <protection hidden="1"/>
    </xf>
    <xf numFmtId="0" fontId="375" fillId="2" borderId="38" xfId="2" applyFont="1" applyFill="1" applyBorder="1" applyAlignment="1" applyProtection="1">
      <alignment horizontal="center" vertical="center"/>
      <protection hidden="1"/>
    </xf>
    <xf numFmtId="0" fontId="375" fillId="2" borderId="27" xfId="2" applyFont="1" applyFill="1" applyBorder="1" applyAlignment="1" applyProtection="1">
      <alignment horizontal="center" vertical="center"/>
      <protection hidden="1"/>
    </xf>
    <xf numFmtId="0" fontId="375" fillId="2" borderId="121" xfId="2" applyFont="1" applyFill="1" applyBorder="1" applyAlignment="1" applyProtection="1">
      <alignment horizontal="center" vertical="center"/>
      <protection hidden="1"/>
    </xf>
    <xf numFmtId="0" fontId="375" fillId="2" borderId="119" xfId="2" applyFont="1" applyFill="1" applyBorder="1" applyAlignment="1" applyProtection="1">
      <alignment horizontal="center" vertical="center"/>
      <protection hidden="1"/>
    </xf>
    <xf numFmtId="0" fontId="375" fillId="2" borderId="120" xfId="2" applyFont="1" applyFill="1" applyBorder="1" applyAlignment="1" applyProtection="1">
      <alignment horizontal="center" vertical="center"/>
      <protection hidden="1"/>
    </xf>
    <xf numFmtId="0" fontId="10" fillId="2" borderId="17" xfId="0" applyFont="1" applyFill="1" applyBorder="1" applyAlignment="1" applyProtection="1">
      <alignment horizontal="left" vertical="center"/>
      <protection locked="0"/>
    </xf>
    <xf numFmtId="0" fontId="10" fillId="2" borderId="28" xfId="0" applyFont="1" applyFill="1" applyBorder="1" applyAlignment="1" applyProtection="1">
      <alignment horizontal="left" vertical="center"/>
      <protection locked="0"/>
    </xf>
    <xf numFmtId="0" fontId="385" fillId="2" borderId="17" xfId="3" applyFont="1" applyFill="1" applyBorder="1" applyAlignment="1">
      <alignment horizontal="center" vertical="center"/>
    </xf>
    <xf numFmtId="0" fontId="385" fillId="2" borderId="0" xfId="3" applyFont="1" applyFill="1" applyBorder="1" applyAlignment="1">
      <alignment horizontal="center" vertical="center"/>
    </xf>
    <xf numFmtId="0" fontId="0" fillId="2" borderId="0" xfId="0" applyFont="1" applyFill="1" applyBorder="1"/>
    <xf numFmtId="0" fontId="0" fillId="2" borderId="28"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vertical="center"/>
      <protection locked="0"/>
    </xf>
    <xf numFmtId="0" fontId="0" fillId="2" borderId="28" xfId="0" applyFont="1" applyFill="1" applyBorder="1" applyAlignment="1" applyProtection="1">
      <alignment vertical="center"/>
      <protection locked="0"/>
    </xf>
    <xf numFmtId="0" fontId="385" fillId="2" borderId="17" xfId="3" applyFont="1" applyFill="1" applyBorder="1" applyAlignment="1">
      <alignment horizontal="center" vertical="center"/>
    </xf>
    <xf numFmtId="0" fontId="0" fillId="2" borderId="0" xfId="0" applyFill="1" applyBorder="1" applyAlignment="1">
      <alignment horizontal="left" vertical="top" wrapText="1"/>
    </xf>
    <xf numFmtId="0" fontId="0" fillId="2" borderId="0" xfId="0" applyFont="1" applyFill="1" applyBorder="1" applyAlignment="1" applyProtection="1">
      <alignment vertical="center" wrapText="1"/>
      <protection locked="0"/>
    </xf>
    <xf numFmtId="0" fontId="385" fillId="2" borderId="17" xfId="3" applyFont="1" applyFill="1" applyBorder="1" applyAlignment="1">
      <alignment vertical="center"/>
    </xf>
    <xf numFmtId="0" fontId="0" fillId="2" borderId="28" xfId="0" applyFont="1" applyFill="1" applyBorder="1" applyAlignment="1" applyProtection="1">
      <alignment vertical="center" wrapText="1"/>
      <protection locked="0"/>
    </xf>
  </cellXfs>
  <cellStyles count="13">
    <cellStyle name="Lien hypertexte" xfId="4" builtinId="8"/>
    <cellStyle name="Lien hypertexte 2" xfId="6"/>
    <cellStyle name="Lien hypertexte 3" xfId="7"/>
    <cellStyle name="Lien hypertexte 4" xfId="8"/>
    <cellStyle name="Normal" xfId="0" builtinId="0"/>
    <cellStyle name="Normal 2" xfId="2"/>
    <cellStyle name="Normal 2 2" xfId="3"/>
    <cellStyle name="Normal 4" xfId="9"/>
    <cellStyle name="Normal 4 3" xfId="10"/>
    <cellStyle name="Normal 6" xfId="5"/>
    <cellStyle name="Normal_Bons de commande livraison 2" xfId="11"/>
    <cellStyle name="Normal_Comparer recettes 2009 OK" xfId="1"/>
    <cellStyle name="Normal_Forum Marais 15 09 2001" xfId="12"/>
  </cellStyles>
  <dxfs count="207">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theme="0"/>
      </font>
      <fill>
        <patternFill>
          <bgColor theme="4" tint="-0.24994659260841701"/>
        </patternFill>
      </fill>
    </dxf>
    <dxf>
      <font>
        <b/>
        <i val="0"/>
        <color theme="0"/>
      </font>
      <fill>
        <patternFill>
          <bgColor rgb="FF7030A0"/>
        </patternFill>
      </fill>
    </dxf>
    <dxf>
      <font>
        <b/>
        <i val="0"/>
        <color theme="0"/>
      </font>
      <fill>
        <patternFill>
          <bgColor rgb="FF7030A0"/>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theme="4" tint="-0.24994659260841701"/>
        </patternFill>
      </fill>
    </dxf>
    <dxf>
      <font>
        <color theme="0"/>
      </font>
      <fill>
        <patternFill>
          <bgColor theme="4" tint="-0.24994659260841701"/>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b/>
        <i val="0"/>
        <color theme="0"/>
      </font>
      <fill>
        <patternFill>
          <bgColor rgb="FF7030A0"/>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theme="4" tint="-0.24994659260841701"/>
        </patternFill>
      </fill>
    </dxf>
    <dxf>
      <font>
        <color theme="0"/>
      </font>
      <fill>
        <patternFill>
          <bgColor theme="4" tint="-0.24994659260841701"/>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theme="4" tint="-0.24994659260841701"/>
        </patternFill>
      </fill>
    </dxf>
    <dxf>
      <font>
        <b val="0"/>
        <i val="0"/>
        <color theme="0"/>
      </font>
      <fill>
        <patternFill>
          <bgColor theme="4" tint="-0.24994659260841701"/>
        </patternFill>
      </fill>
    </dxf>
    <dxf>
      <font>
        <b/>
        <i val="0"/>
        <color theme="0"/>
      </font>
      <fill>
        <patternFill>
          <bgColor rgb="FF7030A0"/>
        </patternFill>
      </fill>
    </dxf>
    <dxf>
      <font>
        <b/>
        <i val="0"/>
        <color theme="0"/>
      </font>
      <fill>
        <patternFill>
          <bgColor rgb="FF7030A0"/>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color theme="0"/>
      </font>
      <fill>
        <patternFill>
          <bgColor theme="4" tint="-0.24994659260841701"/>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rgb="FF7030A0"/>
        </patternFill>
      </fill>
    </dxf>
    <dxf>
      <font>
        <b/>
        <i val="0"/>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theme="0"/>
      </font>
      <fill>
        <patternFill>
          <bgColor theme="4" tint="-0.24994659260841701"/>
        </patternFill>
      </fill>
    </dxf>
    <dxf>
      <font>
        <b/>
        <i val="0"/>
        <color theme="0"/>
      </font>
      <fill>
        <patternFill>
          <bgColor rgb="FF7030A0"/>
        </patternFill>
      </fill>
    </dxf>
    <dxf>
      <font>
        <color theme="0"/>
      </font>
      <fill>
        <patternFill>
          <bgColor theme="4" tint="-0.24994659260841701"/>
        </patternFill>
      </fill>
    </dxf>
    <dxf>
      <font>
        <b/>
        <i val="0"/>
        <color theme="0"/>
      </font>
      <fill>
        <patternFill>
          <bgColor rgb="FF7030A0"/>
        </patternFill>
      </fill>
    </dxf>
    <dxf>
      <font>
        <color theme="0"/>
      </font>
      <fill>
        <patternFill>
          <bgColor theme="4" tint="-0.24994659260841701"/>
        </patternFill>
      </fill>
    </dxf>
    <dxf>
      <font>
        <color theme="0"/>
      </font>
      <fill>
        <patternFill>
          <bgColor theme="4" tint="-0.24994659260841701"/>
        </patternFill>
      </fill>
    </dxf>
  </dxfs>
  <tableStyles count="0" defaultTableStyle="TableStyleMedium2" defaultPivotStyle="PivotStyleLight16"/>
  <colors>
    <mruColors>
      <color rgb="FFFFFF99"/>
      <color rgb="FFDDF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xdr:col>
      <xdr:colOff>114300</xdr:colOff>
      <xdr:row>97</xdr:row>
      <xdr:rowOff>123825</xdr:rowOff>
    </xdr:from>
    <xdr:ext cx="7192379" cy="2581635"/>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44510325"/>
          <a:ext cx="7192379" cy="25816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228600</xdr:colOff>
      <xdr:row>190</xdr:row>
      <xdr:rowOff>133350</xdr:rowOff>
    </xdr:from>
    <xdr:to>
      <xdr:col>8</xdr:col>
      <xdr:colOff>171450</xdr:colOff>
      <xdr:row>203</xdr:row>
      <xdr:rowOff>113723</xdr:rowOff>
    </xdr:to>
    <xdr:pic>
      <xdr:nvPicPr>
        <xdr:cNvPr id="2" name="Image 1" descr="http://blog.cerfdellier.com/wp-content/uploads/2012/03/Guide-pate-a-sucre.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66703575"/>
          <a:ext cx="2533650" cy="2456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0</xdr:colOff>
      <xdr:row>148</xdr:row>
      <xdr:rowOff>0</xdr:rowOff>
    </xdr:from>
    <xdr:ext cx="6617002" cy="9048750"/>
    <xdr:pic>
      <xdr:nvPicPr>
        <xdr:cNvPr id="3" name="Image 2" descr="http://cestmamanquilafait.com/wordpress/wp-content/uploads/2012/03/chartre-pas.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10525" y="59559825"/>
          <a:ext cx="6617002" cy="90487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133350</xdr:colOff>
      <xdr:row>27</xdr:row>
      <xdr:rowOff>76200</xdr:rowOff>
    </xdr:from>
    <xdr:to>
      <xdr:col>13</xdr:col>
      <xdr:colOff>371475</xdr:colOff>
      <xdr:row>36</xdr:row>
      <xdr:rowOff>133350</xdr:rowOff>
    </xdr:to>
    <xdr:pic>
      <xdr:nvPicPr>
        <xdr:cNvPr id="2" name="Picture 3" descr="http://www.educastream.com/IMG/Image/volumes21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0825" y="10086975"/>
          <a:ext cx="34766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619125</xdr:colOff>
      <xdr:row>80</xdr:row>
      <xdr:rowOff>114300</xdr:rowOff>
    </xdr:from>
    <xdr:ext cx="2619741" cy="4448796"/>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9650" y="30070425"/>
          <a:ext cx="2619741" cy="4448796"/>
        </a:xfrm>
        <a:prstGeom prst="rect">
          <a:avLst/>
        </a:prstGeom>
      </xdr:spPr>
    </xdr:pic>
    <xdr:clientData/>
  </xdr:oneCellAnchor>
  <xdr:twoCellAnchor editAs="oneCell">
    <xdr:from>
      <xdr:col>1</xdr:col>
      <xdr:colOff>69850</xdr:colOff>
      <xdr:row>17</xdr:row>
      <xdr:rowOff>79375</xdr:rowOff>
    </xdr:from>
    <xdr:to>
      <xdr:col>6</xdr:col>
      <xdr:colOff>9525</xdr:colOff>
      <xdr:row>17</xdr:row>
      <xdr:rowOff>935269</xdr:rowOff>
    </xdr:to>
    <xdr:pic>
      <xdr:nvPicPr>
        <xdr:cNvPr id="2"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8450" y="4965700"/>
          <a:ext cx="3187700" cy="855894"/>
        </a:xfrm>
        <a:prstGeom prst="rect">
          <a:avLst/>
        </a:prstGeom>
      </xdr:spPr>
    </xdr:pic>
    <xdr:clientData/>
  </xdr:twoCellAnchor>
  <xdr:twoCellAnchor editAs="oneCell">
    <xdr:from>
      <xdr:col>12</xdr:col>
      <xdr:colOff>190500</xdr:colOff>
      <xdr:row>17</xdr:row>
      <xdr:rowOff>285750</xdr:rowOff>
    </xdr:from>
    <xdr:to>
      <xdr:col>15</xdr:col>
      <xdr:colOff>599209</xdr:colOff>
      <xdr:row>17</xdr:row>
      <xdr:rowOff>819150</xdr:rowOff>
    </xdr:to>
    <xdr:pic>
      <xdr:nvPicPr>
        <xdr:cNvPr id="7" name="Image 6" descr="http://s1.lemde.fr/medias/web/1.2.686/img/friends/logos/logo_chef_simon_97x22.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53325" y="5172075"/>
          <a:ext cx="2351809"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193677</xdr:colOff>
      <xdr:row>17</xdr:row>
      <xdr:rowOff>269877</xdr:rowOff>
    </xdr:from>
    <xdr:to>
      <xdr:col>19</xdr:col>
      <xdr:colOff>698872</xdr:colOff>
      <xdr:row>17</xdr:row>
      <xdr:rowOff>847725</xdr:rowOff>
    </xdr:to>
    <xdr:pic>
      <xdr:nvPicPr>
        <xdr:cNvPr id="8" name="Imag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28352" y="5156202"/>
          <a:ext cx="1571995" cy="5778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70</xdr:row>
      <xdr:rowOff>142875</xdr:rowOff>
    </xdr:from>
    <xdr:to>
      <xdr:col>0</xdr:col>
      <xdr:colOff>209550</xdr:colOff>
      <xdr:row>111</xdr:row>
      <xdr:rowOff>171450</xdr:rowOff>
    </xdr:to>
    <xdr:sp macro="" textlink="">
      <xdr:nvSpPr>
        <xdr:cNvPr id="2" name="Line 6"/>
        <xdr:cNvSpPr>
          <a:spLocks noChangeShapeType="1"/>
        </xdr:cNvSpPr>
      </xdr:nvSpPr>
      <xdr:spPr bwMode="auto">
        <a:xfrm>
          <a:off x="209550" y="14449425"/>
          <a:ext cx="0" cy="8229600"/>
        </a:xfrm>
        <a:prstGeom prst="line">
          <a:avLst/>
        </a:prstGeom>
        <a:noFill/>
        <a:ln w="12065">
          <a:solidFill>
            <a:srgbClr val="C8C8C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190500</xdr:colOff>
      <xdr:row>70</xdr:row>
      <xdr:rowOff>142875</xdr:rowOff>
    </xdr:from>
    <xdr:to>
      <xdr:col>0</xdr:col>
      <xdr:colOff>190500</xdr:colOff>
      <xdr:row>120</xdr:row>
      <xdr:rowOff>9525</xdr:rowOff>
    </xdr:to>
    <xdr:sp macro="" textlink="">
      <xdr:nvSpPr>
        <xdr:cNvPr id="3" name="Line 5"/>
        <xdr:cNvSpPr>
          <a:spLocks noChangeShapeType="1"/>
        </xdr:cNvSpPr>
      </xdr:nvSpPr>
      <xdr:spPr bwMode="auto">
        <a:xfrm>
          <a:off x="190500" y="14449425"/>
          <a:ext cx="0" cy="9782175"/>
        </a:xfrm>
        <a:prstGeom prst="line">
          <a:avLst/>
        </a:prstGeom>
        <a:noFill/>
        <a:ln w="12065">
          <a:solidFill>
            <a:srgbClr val="CECECE"/>
          </a:solidFill>
          <a:round/>
          <a:headEnd/>
          <a:tailEnd/>
        </a:ln>
        <a:extLst>
          <a:ext uri="{909E8E84-426E-40DD-AFC4-6F175D3DCCD1}">
            <a14:hiddenFill xmlns:a14="http://schemas.microsoft.com/office/drawing/2010/main">
              <a:noFill/>
            </a14:hiddenFill>
          </a:ext>
        </a:extLst>
      </xdr:spPr>
      <xdr:txBody>
        <a:bodyPr/>
        <a:lstStyle/>
        <a:p>
          <a:r>
            <a:rPr lang="fr-FR"/>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ogle.fr/webhp?sourceid=chrome-instant&amp;ion=1&amp;espv=2&amp;ie=UTF-8"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matoumatheux.ac-rennes.fr/num/fractions/6/fractionsM.htm" TargetMode="External"/><Relationship Id="rId18" Type="http://schemas.openxmlformats.org/officeDocument/2006/relationships/hyperlink" Target="http://matoumatheux.ac-rennes.fr/num/proportionnalite/6/gateauriz.htm" TargetMode="External"/><Relationship Id="rId26" Type="http://schemas.openxmlformats.org/officeDocument/2006/relationships/hyperlink" Target="http://matoumatheux.ac-rennes.fr/geom/cercle/chien.htm" TargetMode="External"/><Relationship Id="rId39" Type="http://schemas.openxmlformats.org/officeDocument/2006/relationships/hyperlink" Target="http://webtv.ac-versailles.fr/restauration/Patisserie" TargetMode="External"/><Relationship Id="rId21" Type="http://schemas.openxmlformats.org/officeDocument/2006/relationships/hyperlink" Target="http://matoumatheux.ac-rennes.fr/geom/unite/mesureur.htm" TargetMode="External"/><Relationship Id="rId34" Type="http://schemas.openxmlformats.org/officeDocument/2006/relationships/hyperlink" Target="http://matoumatheux.ac-rennes.fr/cours/volume/cylindre.htm" TargetMode="External"/><Relationship Id="rId42" Type="http://schemas.openxmlformats.org/officeDocument/2006/relationships/hyperlink" Target="https://www.google.fr/search?q=cake+design&amp;espv=2&amp;biw=1600&amp;bih=861&amp;source=lnms&amp;tbm=isch&amp;sa=X&amp;sqi=2&amp;ved=0ahUKEwiWztWng6nKAhWMWRQKHbLuDEQQ_AUIBigB&amp;dpr=0.9" TargetMode="External"/><Relationship Id="rId47" Type="http://schemas.openxmlformats.org/officeDocument/2006/relationships/drawing" Target="../drawings/drawing4.xml"/><Relationship Id="rId7" Type="http://schemas.openxmlformats.org/officeDocument/2006/relationships/hyperlink" Target="http://matoumatheux.ac-rennes.fr/num/probleme/etiquettes.htm" TargetMode="External"/><Relationship Id="rId2" Type="http://schemas.openxmlformats.org/officeDocument/2006/relationships/hyperlink" Target="http://forum.excel-pratique.com/excel/donner-la-forme-de-carres-reguliers-a-toutes-les-cellules-t9229.html" TargetMode="External"/><Relationship Id="rId16" Type="http://schemas.openxmlformats.org/officeDocument/2006/relationships/hyperlink" Target="http://matoumatheux.ac-rennes.fr/num/fractions/6/poisson.htm" TargetMode="External"/><Relationship Id="rId29" Type="http://schemas.openxmlformats.org/officeDocument/2006/relationships/hyperlink" Target="http://matoumatheux.ac-rennes.fr/geom/cercle/5/rayon.htm" TargetMode="External"/><Relationship Id="rId1" Type="http://schemas.openxmlformats.org/officeDocument/2006/relationships/hyperlink" Target="http://www.cestmafournee.com/2013/06/quelles-quantites-pour-mon-moule.html" TargetMode="External"/><Relationship Id="rId6" Type="http://schemas.openxmlformats.org/officeDocument/2006/relationships/hyperlink" Target="http://matoumatheux.ac-rennes.fr/num/probleme/seringue.htm" TargetMode="External"/><Relationship Id="rId11" Type="http://schemas.openxmlformats.org/officeDocument/2006/relationships/hyperlink" Target="http://matoumatheux.ac-rennes.fr/num/fractions/6/cocktail3.htm" TargetMode="External"/><Relationship Id="rId24" Type="http://schemas.openxmlformats.org/officeDocument/2006/relationships/hyperlink" Target="http://matoumatheux.ac-rennes.fr/geom/cercle/Bebert11.htm" TargetMode="External"/><Relationship Id="rId32" Type="http://schemas.openxmlformats.org/officeDocument/2006/relationships/hyperlink" Target="http://matoumatheux.ac-rennes.fr/geom/solides/5/volcylindre.htm" TargetMode="External"/><Relationship Id="rId37" Type="http://schemas.openxmlformats.org/officeDocument/2006/relationships/hyperlink" Target="http://matoumatheux.ac-rennes.fr/num/courbe/casserole.htm" TargetMode="External"/><Relationship Id="rId40" Type="http://schemas.openxmlformats.org/officeDocument/2006/relationships/hyperlink" Target="http://chefsimon.lemonde.fr/recettes/tag/dessert" TargetMode="External"/><Relationship Id="rId45" Type="http://schemas.openxmlformats.org/officeDocument/2006/relationships/hyperlink" Target="http://www.espacegraphique.com/blog/art-floral/faire-un-gateau-vegetal-avec-les-fleurs-du-jardin-2724" TargetMode="External"/><Relationship Id="rId5" Type="http://schemas.openxmlformats.org/officeDocument/2006/relationships/hyperlink" Target="http://matoumatheux.ac-rennes.fr/num/probleme/classer.htm" TargetMode="External"/><Relationship Id="rId15" Type="http://schemas.openxmlformats.org/officeDocument/2006/relationships/hyperlink" Target="http://matoumatheux.ac-rennes.fr/num/fractions/6/menthe.htm" TargetMode="External"/><Relationship Id="rId23" Type="http://schemas.openxmlformats.org/officeDocument/2006/relationships/hyperlink" Target="http://matoumatheux.ac-rennes.fr/cours/mesures/convmasse.htm" TargetMode="External"/><Relationship Id="rId28" Type="http://schemas.openxmlformats.org/officeDocument/2006/relationships/hyperlink" Target="http://matoumatheux.ac-rennes.fr/geom/cercle/5/aire.htm" TargetMode="External"/><Relationship Id="rId36" Type="http://schemas.openxmlformats.org/officeDocument/2006/relationships/hyperlink" Target="http://matoumatheux.ac-rennes.fr/num/diviseur/probleme1.htm" TargetMode="External"/><Relationship Id="rId10" Type="http://schemas.openxmlformats.org/officeDocument/2006/relationships/hyperlink" Target="http://matoumatheux.ac-rennes.fr/num/fractions/6/cocktail1.htm" TargetMode="External"/><Relationship Id="rId19" Type="http://schemas.openxmlformats.org/officeDocument/2006/relationships/hyperlink" Target="http://matoumatheux.ac-rennes.fr/num/proportionnalite/6/far.htm" TargetMode="External"/><Relationship Id="rId31" Type="http://schemas.openxmlformats.org/officeDocument/2006/relationships/hyperlink" Target="http://matoumatheux.ac-rennes.fr/geom/solides/5/airecylindre.htm" TargetMode="External"/><Relationship Id="rId44" Type="http://schemas.openxmlformats.org/officeDocument/2006/relationships/hyperlink" Target="https://www.youtube.com/results?search_query=wedding+cake" TargetMode="External"/><Relationship Id="rId4" Type="http://schemas.openxmlformats.org/officeDocument/2006/relationships/hyperlink" Target="http://matoumatheux.ac-rennes.fr/num/numeration/doigt.htm" TargetMode="External"/><Relationship Id="rId9" Type="http://schemas.openxmlformats.org/officeDocument/2006/relationships/hyperlink" Target="http://matoumatheux.ac-rennes.fr/num/fractions/6/cocktail2.htm" TargetMode="External"/><Relationship Id="rId14" Type="http://schemas.openxmlformats.org/officeDocument/2006/relationships/hyperlink" Target="http://matoumatheux.ac-rennes.fr/num/fractions/6/fractionsM2.htm" TargetMode="External"/><Relationship Id="rId22" Type="http://schemas.openxmlformats.org/officeDocument/2006/relationships/hyperlink" Target="http://matoumatheux.ac-rennes.fr/cours/mesures/convlong.htm" TargetMode="External"/><Relationship Id="rId27" Type="http://schemas.openxmlformats.org/officeDocument/2006/relationships/hyperlink" Target="http://matoumatheux.ac-rennes.fr/geom/solides/6/ruban.htm" TargetMode="External"/><Relationship Id="rId30" Type="http://schemas.openxmlformats.org/officeDocument/2006/relationships/hyperlink" Target="http://matoumatheux.ac-rennes.fr/geom/cercle/5/couronne.htm" TargetMode="External"/><Relationship Id="rId35" Type="http://schemas.openxmlformats.org/officeDocument/2006/relationships/hyperlink" Target="http://matoumatheux.ac-rennes.fr/cours/aire/airerect.htm" TargetMode="External"/><Relationship Id="rId43" Type="http://schemas.openxmlformats.org/officeDocument/2006/relationships/hyperlink" Target="https://www.google.fr/search?q=wedding+cake&amp;espv=2&amp;biw=1600&amp;bih=861&amp;tbm=isch&amp;tbo=u&amp;source=univ&amp;sa=X&amp;ved=0ahUKEwiv0prUhKnKAhWB7xQKHddYAJ8QsAQIIQ&amp;dpr=0.9" TargetMode="External"/><Relationship Id="rId8" Type="http://schemas.openxmlformats.org/officeDocument/2006/relationships/hyperlink" Target="http://matoumatheux.ac-rennes.fr/num/fractions/6/menthe1.htm" TargetMode="External"/><Relationship Id="rId3" Type="http://schemas.openxmlformats.org/officeDocument/2006/relationships/hyperlink" Target="http://matoumatheux.ac-rennes.fr/sommaire.php?niv=6" TargetMode="External"/><Relationship Id="rId12" Type="http://schemas.openxmlformats.org/officeDocument/2006/relationships/hyperlink" Target="http://matoumatheux.ac-rennes.fr/num/fractions/6/cocktail4.htm" TargetMode="External"/><Relationship Id="rId17" Type="http://schemas.openxmlformats.org/officeDocument/2006/relationships/hyperlink" Target="http://matoumatheux.ac-rennes.fr/num/proportionnalite/6/creme.htm" TargetMode="External"/><Relationship Id="rId25" Type="http://schemas.openxmlformats.org/officeDocument/2006/relationships/hyperlink" Target="http://matoumatheux.ac-rennes.fr/geom/cercle/Bebert21.htm" TargetMode="External"/><Relationship Id="rId33" Type="http://schemas.openxmlformats.org/officeDocument/2006/relationships/hyperlink" Target="http://matoumatheux.ac-rennes.fr/num/puissances/gateau.htm" TargetMode="External"/><Relationship Id="rId38" Type="http://schemas.openxmlformats.org/officeDocument/2006/relationships/hyperlink" Target="http://webtv.ac-versailles.fr/restauration/Patisserie" TargetMode="External"/><Relationship Id="rId46" Type="http://schemas.openxmlformats.org/officeDocument/2006/relationships/printerSettings" Target="../printerSettings/printerSettings6.bin"/><Relationship Id="rId20" Type="http://schemas.openxmlformats.org/officeDocument/2006/relationships/hyperlink" Target="http://matoumatheux.ac-rennes.fr/num/proportionnalite/6/boulangerie.htm" TargetMode="External"/><Relationship Id="rId41" Type="http://schemas.openxmlformats.org/officeDocument/2006/relationships/hyperlink" Target="https://www.google.fr/webhp?sourceid=chrome-instant&amp;ion=1&amp;espv=2&amp;ie=UTF-8" TargetMode="Externa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www.mercotte.fr/farines-et-fecules/" TargetMode="External"/><Relationship Id="rId7" Type="http://schemas.openxmlformats.org/officeDocument/2006/relationships/printerSettings" Target="../printerSettings/printerSettings7.bin"/><Relationship Id="rId2" Type="http://schemas.openxmlformats.org/officeDocument/2006/relationships/hyperlink" Target="http://www.mylittlerecettes.com/cap-patissier-les-oeufs-en-patisserie/" TargetMode="External"/><Relationship Id="rId1" Type="http://schemas.openxmlformats.org/officeDocument/2006/relationships/hyperlink" Target="http://www.mercotte.fr/farines-et-fecules/" TargetMode="External"/><Relationship Id="rId6" Type="http://schemas.openxmlformats.org/officeDocument/2006/relationships/hyperlink" Target="http://www.mercotte.fr/farines-et-fecules/" TargetMode="External"/><Relationship Id="rId5" Type="http://schemas.openxmlformats.org/officeDocument/2006/relationships/hyperlink" Target="http://www.mylittlerecettes.com/cap-patissier-les-oeufs-en-patisserie/" TargetMode="External"/><Relationship Id="rId4" Type="http://schemas.openxmlformats.org/officeDocument/2006/relationships/hyperlink" Target="http://www.mylittlerecettes.com/cap-patissier-les-oeufs-en-patisseri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ylittlerecettes.com/cap-patissier-les-oeufs-en-patisserie/" TargetMode="External"/><Relationship Id="rId1" Type="http://schemas.openxmlformats.org/officeDocument/2006/relationships/hyperlink" Target="http://www.mylittlerecettes.com/cap-patissier-les-oeufs-en-patisseri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ogestlp.ac-rouen.fr/farinedessert/patisserie/BRISEE-FONCER-TRAITEUR.pdf" TargetMode="External"/><Relationship Id="rId7" Type="http://schemas.openxmlformats.org/officeDocument/2006/relationships/drawing" Target="../drawings/drawing1.xml"/><Relationship Id="rId2" Type="http://schemas.openxmlformats.org/officeDocument/2006/relationships/hyperlink" Target="http://ecogestlp.ac-rouen.fr/farinedessert/patisserie/BRISEE-FONCER-TRAITEUR.pdf" TargetMode="External"/><Relationship Id="rId1" Type="http://schemas.openxmlformats.org/officeDocument/2006/relationships/hyperlink" Target="http://jacobinsmaths.free.fr/3eme/brevet/annee2012/annales_brevet_2012-06-groupe1b1-correction.pdf" TargetMode="External"/><Relationship Id="rId6" Type="http://schemas.openxmlformats.org/officeDocument/2006/relationships/printerSettings" Target="../printerSettings/printerSettings3.bin"/><Relationship Id="rId5" Type="http://schemas.openxmlformats.org/officeDocument/2006/relationships/hyperlink" Target="http://www.mathgoodies.com/francais/volume2/circle_area_fr.html" TargetMode="External"/><Relationship Id="rId4" Type="http://schemas.openxmlformats.org/officeDocument/2006/relationships/hyperlink" Target="https://www.youtube.com/watch?v=89FvqzprbOY"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cestmamanquilafait.com/wordpress/recettes-sucrees/pieces-montees-americaines/pieces-montees-tutoriels/tableaudequantitedepateasucrepartailleformedugateau3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lafolleaventuredemelanie.com/chiffres-cles-calculer-le-nombre-de-part-pour-un-entremets.html" TargetMode="External"/><Relationship Id="rId1" Type="http://schemas.openxmlformats.org/officeDocument/2006/relationships/hyperlink" Target="http://www.lafolleaventuredemelanie.com/chiffres-cles-calculer-le-nombre-de-part-pour-un-entremets.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lafolleaventuredemelanie.com/chiffres-cles-calculer-le-nombre-de-part-pour-un-entremets.html" TargetMode="External"/><Relationship Id="rId2" Type="http://schemas.openxmlformats.org/officeDocument/2006/relationships/hyperlink" Target="http://jacobinsmaths.free.fr/3eme/brevet/annee2012/annales_brevet_2012-06-groupe1b1-correction.pdf" TargetMode="External"/><Relationship Id="rId1" Type="http://schemas.openxmlformats.org/officeDocument/2006/relationships/hyperlink" Target="http://www.lafolleaventuredemelanie.com/chiffres-cles-calculer-le-nombre-de-part-pour-un-entremets.html" TargetMode="External"/><Relationship Id="rId6" Type="http://schemas.openxmlformats.org/officeDocument/2006/relationships/printerSettings" Target="../printerSettings/printerSettings5.bin"/><Relationship Id="rId5" Type="http://schemas.openxmlformats.org/officeDocument/2006/relationships/hyperlink" Target="http://www.lafolleaventuredemelanie.com/chiffres-cles-calculer-le-nombre-de-part-pour-un-entremets.html" TargetMode="External"/><Relationship Id="rId4" Type="http://schemas.openxmlformats.org/officeDocument/2006/relationships/hyperlink" Target="http://www.lafolleaventuredemelanie.com/chiffres-cles-calculer-le-nombre-de-part-pour-un-entremets.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lafolleaventuredemelanie.com/chiffres-cles-calculer-le-nombre-de-part-pour-un-entremets.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meilleurduchef.com/cgi/mdc/l/fr/boutique/produits/goi-cercle_tarte_haut_10.html" TargetMode="External"/><Relationship Id="rId13" Type="http://schemas.openxmlformats.org/officeDocument/2006/relationships/hyperlink" Target="http://www.florilege-gourmand.fr/a-propos/entremets/" TargetMode="External"/><Relationship Id="rId18" Type="http://schemas.openxmlformats.org/officeDocument/2006/relationships/hyperlink" Target="http://www.cestmafournee.com/2013/06/quelles-quantites-pour-mon-moule.html" TargetMode="External"/><Relationship Id="rId26" Type="http://schemas.openxmlformats.org/officeDocument/2006/relationships/hyperlink" Target="https://pastel.archives-ouvertes.fr/file/index/docid/501015/filename/2007AGPT0085.pdf" TargetMode="External"/><Relationship Id="rId3" Type="http://schemas.openxmlformats.org/officeDocument/2006/relationships/hyperlink" Target="http://www.fao.org/docrep/t4280f/T4280F0i.htm" TargetMode="External"/><Relationship Id="rId21" Type="http://schemas.openxmlformats.org/officeDocument/2006/relationships/hyperlink" Target="https://fr.wikipedia.org/wiki/Masse_volumique" TargetMode="External"/><Relationship Id="rId7" Type="http://schemas.openxmlformats.org/officeDocument/2006/relationships/hyperlink" Target="https://www.meilleurduchef.com/cgi/mdc/l/fr/boutique/patisserie-boulangerie/cercles-cadres/cercle-tarte.html" TargetMode="External"/><Relationship Id="rId12" Type="http://schemas.openxmlformats.org/officeDocument/2006/relationships/hyperlink" Target="http://pochadouilles.canalblog.com/" TargetMode="External"/><Relationship Id="rId17" Type="http://schemas.openxmlformats.org/officeDocument/2006/relationships/hyperlink" Target="http://www.la-recette-de-cuisine.com/trucs-et-astuces/trucs-astuces-comment-improviser-un-cercle-a-patisserie.html" TargetMode="External"/><Relationship Id="rId25" Type="http://schemas.openxmlformats.org/officeDocument/2006/relationships/hyperlink" Target="http://patisserie.dumontweb.com/bonasavoir/conversions-recettes.html" TargetMode="External"/><Relationship Id="rId2" Type="http://schemas.openxmlformats.org/officeDocument/2006/relationships/hyperlink" Target="https://www.unitjuggler.com/convertir-volume-de-cm3-en-l.html?val=600" TargetMode="External"/><Relationship Id="rId16" Type="http://schemas.openxmlformats.org/officeDocument/2006/relationships/hyperlink" Target="http://www.lafolleaventuredemelanie.com/chiffres-cles-calculer-le-nombre-de-part-pour-un-entremets.html" TargetMode="External"/><Relationship Id="rId20" Type="http://schemas.openxmlformats.org/officeDocument/2006/relationships/hyperlink" Target="http://www.unitjuggler.com/density-conversions.html" TargetMode="External"/><Relationship Id="rId1" Type="http://schemas.openxmlformats.org/officeDocument/2006/relationships/hyperlink" Target="https://www.unitjuggler.com/convertir-volume-de-l-en-cm3.html" TargetMode="External"/><Relationship Id="rId6" Type="http://schemas.openxmlformats.org/officeDocument/2006/relationships/hyperlink" Target="http://pages.infinit.net/pagesweb/equivalences/vol.htm" TargetMode="External"/><Relationship Id="rId11" Type="http://schemas.openxmlformats.org/officeDocument/2006/relationships/hyperlink" Target="https://www.likeachef.fr/les-videos/foncer-un-cercle-a-tarte" TargetMode="External"/><Relationship Id="rId24" Type="http://schemas.openxmlformats.org/officeDocument/2006/relationships/hyperlink" Target="https://fr.wikipedia.org/wiki/Masse_volumique" TargetMode="External"/><Relationship Id="rId5" Type="http://schemas.openxmlformats.org/officeDocument/2006/relationships/hyperlink" Target="http://pages.infinit.net/pagesweb/equivalences/ing.htm" TargetMode="External"/><Relationship Id="rId15" Type="http://schemas.openxmlformats.org/officeDocument/2006/relationships/hyperlink" Target="http://www.cestmafournee.com/2011/11/la-tarte-au-citron-version-2.html" TargetMode="External"/><Relationship Id="rId23" Type="http://schemas.openxmlformats.org/officeDocument/2006/relationships/hyperlink" Target="http://www.google.com/patents/EP1817959B1?cl=fr" TargetMode="External"/><Relationship Id="rId28" Type="http://schemas.openxmlformats.org/officeDocument/2006/relationships/drawing" Target="../drawings/drawing3.xml"/><Relationship Id="rId10" Type="http://schemas.openxmlformats.org/officeDocument/2006/relationships/hyperlink" Target="http://www.flux-info.fr/cuisine/recette-152899-Cercle-a-tarte-8-cm-hauteur-2-cm---Cook-Shop.html" TargetMode="External"/><Relationship Id="rId19" Type="http://schemas.openxmlformats.org/officeDocument/2006/relationships/hyperlink" Target="http://www.mercotte.fr/2006/02/13/une-journee-avec-christophe-felder-trucs-et-astuces/" TargetMode="External"/><Relationship Id="rId4" Type="http://schemas.openxmlformats.org/officeDocument/2006/relationships/hyperlink" Target="http://fashion.maman.over-blog.com/article-conversion-huile-beurre-eau-120981117.html" TargetMode="External"/><Relationship Id="rId9" Type="http://schemas.openxmlformats.org/officeDocument/2006/relationships/hyperlink" Target="http://www.deco-relief.fr/category.php?id_category=223" TargetMode="External"/><Relationship Id="rId14" Type="http://schemas.openxmlformats.org/officeDocument/2006/relationships/hyperlink" Target="http://www.marmiton.org/recettes/recette_gateau-mousse-de-mascarpone-framboises-et-biscuits-roses-de-reims_167837.aspx" TargetMode="External"/><Relationship Id="rId22" Type="http://schemas.openxmlformats.org/officeDocument/2006/relationships/hyperlink" Target="http://patisserie.dumontweb.com/bonasavoir/conversions-usuelles.html" TargetMode="External"/><Relationship Id="rId27" Type="http://schemas.openxmlformats.org/officeDocument/2006/relationships/hyperlink" Target="http://www.lafolleaventuredemelanie.com/chiffres-cles-calculer-les-quantites-d-ingredients-d-un-cercle-a-un-autr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Zeros="0" showWhiteSpace="0" zoomScale="61" zoomScaleNormal="61" zoomScalePageLayoutView="58" workbookViewId="0">
      <selection activeCell="U14" sqref="U14"/>
    </sheetView>
  </sheetViews>
  <sheetFormatPr baseColWidth="10" defaultRowHeight="15" x14ac:dyDescent="0.25"/>
  <cols>
    <col min="1" max="1" width="14.5703125" style="745" customWidth="1"/>
    <col min="2" max="6" width="11.42578125" style="745"/>
    <col min="7" max="7" width="8" style="745" customWidth="1"/>
    <col min="8" max="11" width="11.42578125" style="745"/>
    <col min="12" max="16" width="11.42578125" style="746"/>
    <col min="17" max="256" width="11.42578125" style="7"/>
    <col min="257" max="257" width="14.5703125" style="7" customWidth="1"/>
    <col min="258" max="262" width="11.42578125" style="7"/>
    <col min="263" max="263" width="8" style="7" customWidth="1"/>
    <col min="264" max="512" width="11.42578125" style="7"/>
    <col min="513" max="513" width="14.5703125" style="7" customWidth="1"/>
    <col min="514" max="518" width="11.42578125" style="7"/>
    <col min="519" max="519" width="8" style="7" customWidth="1"/>
    <col min="520" max="768" width="11.42578125" style="7"/>
    <col min="769" max="769" width="14.5703125" style="7" customWidth="1"/>
    <col min="770" max="774" width="11.42578125" style="7"/>
    <col min="775" max="775" width="8" style="7" customWidth="1"/>
    <col min="776" max="1024" width="11.42578125" style="7"/>
    <col min="1025" max="1025" width="14.5703125" style="7" customWidth="1"/>
    <col min="1026" max="1030" width="11.42578125" style="7"/>
    <col min="1031" max="1031" width="8" style="7" customWidth="1"/>
    <col min="1032" max="1280" width="11.42578125" style="7"/>
    <col min="1281" max="1281" width="14.5703125" style="7" customWidth="1"/>
    <col min="1282" max="1286" width="11.42578125" style="7"/>
    <col min="1287" max="1287" width="8" style="7" customWidth="1"/>
    <col min="1288" max="1536" width="11.42578125" style="7"/>
    <col min="1537" max="1537" width="14.5703125" style="7" customWidth="1"/>
    <col min="1538" max="1542" width="11.42578125" style="7"/>
    <col min="1543" max="1543" width="8" style="7" customWidth="1"/>
    <col min="1544" max="1792" width="11.42578125" style="7"/>
    <col min="1793" max="1793" width="14.5703125" style="7" customWidth="1"/>
    <col min="1794" max="1798" width="11.42578125" style="7"/>
    <col min="1799" max="1799" width="8" style="7" customWidth="1"/>
    <col min="1800" max="2048" width="11.42578125" style="7"/>
    <col min="2049" max="2049" width="14.5703125" style="7" customWidth="1"/>
    <col min="2050" max="2054" width="11.42578125" style="7"/>
    <col min="2055" max="2055" width="8" style="7" customWidth="1"/>
    <col min="2056" max="2304" width="11.42578125" style="7"/>
    <col min="2305" max="2305" width="14.5703125" style="7" customWidth="1"/>
    <col min="2306" max="2310" width="11.42578125" style="7"/>
    <col min="2311" max="2311" width="8" style="7" customWidth="1"/>
    <col min="2312" max="2560" width="11.42578125" style="7"/>
    <col min="2561" max="2561" width="14.5703125" style="7" customWidth="1"/>
    <col min="2562" max="2566" width="11.42578125" style="7"/>
    <col min="2567" max="2567" width="8" style="7" customWidth="1"/>
    <col min="2568" max="2816" width="11.42578125" style="7"/>
    <col min="2817" max="2817" width="14.5703125" style="7" customWidth="1"/>
    <col min="2818" max="2822" width="11.42578125" style="7"/>
    <col min="2823" max="2823" width="8" style="7" customWidth="1"/>
    <col min="2824" max="3072" width="11.42578125" style="7"/>
    <col min="3073" max="3073" width="14.5703125" style="7" customWidth="1"/>
    <col min="3074" max="3078" width="11.42578125" style="7"/>
    <col min="3079" max="3079" width="8" style="7" customWidth="1"/>
    <col min="3080" max="3328" width="11.42578125" style="7"/>
    <col min="3329" max="3329" width="14.5703125" style="7" customWidth="1"/>
    <col min="3330" max="3334" width="11.42578125" style="7"/>
    <col min="3335" max="3335" width="8" style="7" customWidth="1"/>
    <col min="3336" max="3584" width="11.42578125" style="7"/>
    <col min="3585" max="3585" width="14.5703125" style="7" customWidth="1"/>
    <col min="3586" max="3590" width="11.42578125" style="7"/>
    <col min="3591" max="3591" width="8" style="7" customWidth="1"/>
    <col min="3592" max="3840" width="11.42578125" style="7"/>
    <col min="3841" max="3841" width="14.5703125" style="7" customWidth="1"/>
    <col min="3842" max="3846" width="11.42578125" style="7"/>
    <col min="3847" max="3847" width="8" style="7" customWidth="1"/>
    <col min="3848" max="4096" width="11.42578125" style="7"/>
    <col min="4097" max="4097" width="14.5703125" style="7" customWidth="1"/>
    <col min="4098" max="4102" width="11.42578125" style="7"/>
    <col min="4103" max="4103" width="8" style="7" customWidth="1"/>
    <col min="4104" max="4352" width="11.42578125" style="7"/>
    <col min="4353" max="4353" width="14.5703125" style="7" customWidth="1"/>
    <col min="4354" max="4358" width="11.42578125" style="7"/>
    <col min="4359" max="4359" width="8" style="7" customWidth="1"/>
    <col min="4360" max="4608" width="11.42578125" style="7"/>
    <col min="4609" max="4609" width="14.5703125" style="7" customWidth="1"/>
    <col min="4610" max="4614" width="11.42578125" style="7"/>
    <col min="4615" max="4615" width="8" style="7" customWidth="1"/>
    <col min="4616" max="4864" width="11.42578125" style="7"/>
    <col min="4865" max="4865" width="14.5703125" style="7" customWidth="1"/>
    <col min="4866" max="4870" width="11.42578125" style="7"/>
    <col min="4871" max="4871" width="8" style="7" customWidth="1"/>
    <col min="4872" max="5120" width="11.42578125" style="7"/>
    <col min="5121" max="5121" width="14.5703125" style="7" customWidth="1"/>
    <col min="5122" max="5126" width="11.42578125" style="7"/>
    <col min="5127" max="5127" width="8" style="7" customWidth="1"/>
    <col min="5128" max="5376" width="11.42578125" style="7"/>
    <col min="5377" max="5377" width="14.5703125" style="7" customWidth="1"/>
    <col min="5378" max="5382" width="11.42578125" style="7"/>
    <col min="5383" max="5383" width="8" style="7" customWidth="1"/>
    <col min="5384" max="5632" width="11.42578125" style="7"/>
    <col min="5633" max="5633" width="14.5703125" style="7" customWidth="1"/>
    <col min="5634" max="5638" width="11.42578125" style="7"/>
    <col min="5639" max="5639" width="8" style="7" customWidth="1"/>
    <col min="5640" max="5888" width="11.42578125" style="7"/>
    <col min="5889" max="5889" width="14.5703125" style="7" customWidth="1"/>
    <col min="5890" max="5894" width="11.42578125" style="7"/>
    <col min="5895" max="5895" width="8" style="7" customWidth="1"/>
    <col min="5896" max="6144" width="11.42578125" style="7"/>
    <col min="6145" max="6145" width="14.5703125" style="7" customWidth="1"/>
    <col min="6146" max="6150" width="11.42578125" style="7"/>
    <col min="6151" max="6151" width="8" style="7" customWidth="1"/>
    <col min="6152" max="6400" width="11.42578125" style="7"/>
    <col min="6401" max="6401" width="14.5703125" style="7" customWidth="1"/>
    <col min="6402" max="6406" width="11.42578125" style="7"/>
    <col min="6407" max="6407" width="8" style="7" customWidth="1"/>
    <col min="6408" max="6656" width="11.42578125" style="7"/>
    <col min="6657" max="6657" width="14.5703125" style="7" customWidth="1"/>
    <col min="6658" max="6662" width="11.42578125" style="7"/>
    <col min="6663" max="6663" width="8" style="7" customWidth="1"/>
    <col min="6664" max="6912" width="11.42578125" style="7"/>
    <col min="6913" max="6913" width="14.5703125" style="7" customWidth="1"/>
    <col min="6914" max="6918" width="11.42578125" style="7"/>
    <col min="6919" max="6919" width="8" style="7" customWidth="1"/>
    <col min="6920" max="7168" width="11.42578125" style="7"/>
    <col min="7169" max="7169" width="14.5703125" style="7" customWidth="1"/>
    <col min="7170" max="7174" width="11.42578125" style="7"/>
    <col min="7175" max="7175" width="8" style="7" customWidth="1"/>
    <col min="7176" max="7424" width="11.42578125" style="7"/>
    <col min="7425" max="7425" width="14.5703125" style="7" customWidth="1"/>
    <col min="7426" max="7430" width="11.42578125" style="7"/>
    <col min="7431" max="7431" width="8" style="7" customWidth="1"/>
    <col min="7432" max="7680" width="11.42578125" style="7"/>
    <col min="7681" max="7681" width="14.5703125" style="7" customWidth="1"/>
    <col min="7682" max="7686" width="11.42578125" style="7"/>
    <col min="7687" max="7687" width="8" style="7" customWidth="1"/>
    <col min="7688" max="7936" width="11.42578125" style="7"/>
    <col min="7937" max="7937" width="14.5703125" style="7" customWidth="1"/>
    <col min="7938" max="7942" width="11.42578125" style="7"/>
    <col min="7943" max="7943" width="8" style="7" customWidth="1"/>
    <col min="7944" max="8192" width="11.42578125" style="7"/>
    <col min="8193" max="8193" width="14.5703125" style="7" customWidth="1"/>
    <col min="8194" max="8198" width="11.42578125" style="7"/>
    <col min="8199" max="8199" width="8" style="7" customWidth="1"/>
    <col min="8200" max="8448" width="11.42578125" style="7"/>
    <col min="8449" max="8449" width="14.5703125" style="7" customWidth="1"/>
    <col min="8450" max="8454" width="11.42578125" style="7"/>
    <col min="8455" max="8455" width="8" style="7" customWidth="1"/>
    <col min="8456" max="8704" width="11.42578125" style="7"/>
    <col min="8705" max="8705" width="14.5703125" style="7" customWidth="1"/>
    <col min="8706" max="8710" width="11.42578125" style="7"/>
    <col min="8711" max="8711" width="8" style="7" customWidth="1"/>
    <col min="8712" max="8960" width="11.42578125" style="7"/>
    <col min="8961" max="8961" width="14.5703125" style="7" customWidth="1"/>
    <col min="8962" max="8966" width="11.42578125" style="7"/>
    <col min="8967" max="8967" width="8" style="7" customWidth="1"/>
    <col min="8968" max="9216" width="11.42578125" style="7"/>
    <col min="9217" max="9217" width="14.5703125" style="7" customWidth="1"/>
    <col min="9218" max="9222" width="11.42578125" style="7"/>
    <col min="9223" max="9223" width="8" style="7" customWidth="1"/>
    <col min="9224" max="9472" width="11.42578125" style="7"/>
    <col min="9473" max="9473" width="14.5703125" style="7" customWidth="1"/>
    <col min="9474" max="9478" width="11.42578125" style="7"/>
    <col min="9479" max="9479" width="8" style="7" customWidth="1"/>
    <col min="9480" max="9728" width="11.42578125" style="7"/>
    <col min="9729" max="9729" width="14.5703125" style="7" customWidth="1"/>
    <col min="9730" max="9734" width="11.42578125" style="7"/>
    <col min="9735" max="9735" width="8" style="7" customWidth="1"/>
    <col min="9736" max="9984" width="11.42578125" style="7"/>
    <col min="9985" max="9985" width="14.5703125" style="7" customWidth="1"/>
    <col min="9986" max="9990" width="11.42578125" style="7"/>
    <col min="9991" max="9991" width="8" style="7" customWidth="1"/>
    <col min="9992" max="10240" width="11.42578125" style="7"/>
    <col min="10241" max="10241" width="14.5703125" style="7" customWidth="1"/>
    <col min="10242" max="10246" width="11.42578125" style="7"/>
    <col min="10247" max="10247" width="8" style="7" customWidth="1"/>
    <col min="10248" max="10496" width="11.42578125" style="7"/>
    <col min="10497" max="10497" width="14.5703125" style="7" customWidth="1"/>
    <col min="10498" max="10502" width="11.42578125" style="7"/>
    <col min="10503" max="10503" width="8" style="7" customWidth="1"/>
    <col min="10504" max="10752" width="11.42578125" style="7"/>
    <col min="10753" max="10753" width="14.5703125" style="7" customWidth="1"/>
    <col min="10754" max="10758" width="11.42578125" style="7"/>
    <col min="10759" max="10759" width="8" style="7" customWidth="1"/>
    <col min="10760" max="11008" width="11.42578125" style="7"/>
    <col min="11009" max="11009" width="14.5703125" style="7" customWidth="1"/>
    <col min="11010" max="11014" width="11.42578125" style="7"/>
    <col min="11015" max="11015" width="8" style="7" customWidth="1"/>
    <col min="11016" max="11264" width="11.42578125" style="7"/>
    <col min="11265" max="11265" width="14.5703125" style="7" customWidth="1"/>
    <col min="11266" max="11270" width="11.42578125" style="7"/>
    <col min="11271" max="11271" width="8" style="7" customWidth="1"/>
    <col min="11272" max="11520" width="11.42578125" style="7"/>
    <col min="11521" max="11521" width="14.5703125" style="7" customWidth="1"/>
    <col min="11522" max="11526" width="11.42578125" style="7"/>
    <col min="11527" max="11527" width="8" style="7" customWidth="1"/>
    <col min="11528" max="11776" width="11.42578125" style="7"/>
    <col min="11777" max="11777" width="14.5703125" style="7" customWidth="1"/>
    <col min="11778" max="11782" width="11.42578125" style="7"/>
    <col min="11783" max="11783" width="8" style="7" customWidth="1"/>
    <col min="11784" max="12032" width="11.42578125" style="7"/>
    <col min="12033" max="12033" width="14.5703125" style="7" customWidth="1"/>
    <col min="12034" max="12038" width="11.42578125" style="7"/>
    <col min="12039" max="12039" width="8" style="7" customWidth="1"/>
    <col min="12040" max="12288" width="11.42578125" style="7"/>
    <col min="12289" max="12289" width="14.5703125" style="7" customWidth="1"/>
    <col min="12290" max="12294" width="11.42578125" style="7"/>
    <col min="12295" max="12295" width="8" style="7" customWidth="1"/>
    <col min="12296" max="12544" width="11.42578125" style="7"/>
    <col min="12545" max="12545" width="14.5703125" style="7" customWidth="1"/>
    <col min="12546" max="12550" width="11.42578125" style="7"/>
    <col min="12551" max="12551" width="8" style="7" customWidth="1"/>
    <col min="12552" max="12800" width="11.42578125" style="7"/>
    <col min="12801" max="12801" width="14.5703125" style="7" customWidth="1"/>
    <col min="12802" max="12806" width="11.42578125" style="7"/>
    <col min="12807" max="12807" width="8" style="7" customWidth="1"/>
    <col min="12808" max="13056" width="11.42578125" style="7"/>
    <col min="13057" max="13057" width="14.5703125" style="7" customWidth="1"/>
    <col min="13058" max="13062" width="11.42578125" style="7"/>
    <col min="13063" max="13063" width="8" style="7" customWidth="1"/>
    <col min="13064" max="13312" width="11.42578125" style="7"/>
    <col min="13313" max="13313" width="14.5703125" style="7" customWidth="1"/>
    <col min="13314" max="13318" width="11.42578125" style="7"/>
    <col min="13319" max="13319" width="8" style="7" customWidth="1"/>
    <col min="13320" max="13568" width="11.42578125" style="7"/>
    <col min="13569" max="13569" width="14.5703125" style="7" customWidth="1"/>
    <col min="13570" max="13574" width="11.42578125" style="7"/>
    <col min="13575" max="13575" width="8" style="7" customWidth="1"/>
    <col min="13576" max="13824" width="11.42578125" style="7"/>
    <col min="13825" max="13825" width="14.5703125" style="7" customWidth="1"/>
    <col min="13826" max="13830" width="11.42578125" style="7"/>
    <col min="13831" max="13831" width="8" style="7" customWidth="1"/>
    <col min="13832" max="14080" width="11.42578125" style="7"/>
    <col min="14081" max="14081" width="14.5703125" style="7" customWidth="1"/>
    <col min="14082" max="14086" width="11.42578125" style="7"/>
    <col min="14087" max="14087" width="8" style="7" customWidth="1"/>
    <col min="14088" max="14336" width="11.42578125" style="7"/>
    <col min="14337" max="14337" width="14.5703125" style="7" customWidth="1"/>
    <col min="14338" max="14342" width="11.42578125" style="7"/>
    <col min="14343" max="14343" width="8" style="7" customWidth="1"/>
    <col min="14344" max="14592" width="11.42578125" style="7"/>
    <col min="14593" max="14593" width="14.5703125" style="7" customWidth="1"/>
    <col min="14594" max="14598" width="11.42578125" style="7"/>
    <col min="14599" max="14599" width="8" style="7" customWidth="1"/>
    <col min="14600" max="14848" width="11.42578125" style="7"/>
    <col min="14849" max="14849" width="14.5703125" style="7" customWidth="1"/>
    <col min="14850" max="14854" width="11.42578125" style="7"/>
    <col min="14855" max="14855" width="8" style="7" customWidth="1"/>
    <col min="14856" max="15104" width="11.42578125" style="7"/>
    <col min="15105" max="15105" width="14.5703125" style="7" customWidth="1"/>
    <col min="15106" max="15110" width="11.42578125" style="7"/>
    <col min="15111" max="15111" width="8" style="7" customWidth="1"/>
    <col min="15112" max="15360" width="11.42578125" style="7"/>
    <col min="15361" max="15361" width="14.5703125" style="7" customWidth="1"/>
    <col min="15362" max="15366" width="11.42578125" style="7"/>
    <col min="15367" max="15367" width="8" style="7" customWidth="1"/>
    <col min="15368" max="15616" width="11.42578125" style="7"/>
    <col min="15617" max="15617" width="14.5703125" style="7" customWidth="1"/>
    <col min="15618" max="15622" width="11.42578125" style="7"/>
    <col min="15623" max="15623" width="8" style="7" customWidth="1"/>
    <col min="15624" max="15872" width="11.42578125" style="7"/>
    <col min="15873" max="15873" width="14.5703125" style="7" customWidth="1"/>
    <col min="15874" max="15878" width="11.42578125" style="7"/>
    <col min="15879" max="15879" width="8" style="7" customWidth="1"/>
    <col min="15880" max="16128" width="11.42578125" style="7"/>
    <col min="16129" max="16129" width="14.5703125" style="7" customWidth="1"/>
    <col min="16130" max="16134" width="11.42578125" style="7"/>
    <col min="16135" max="16135" width="8" style="7" customWidth="1"/>
    <col min="16136" max="16384" width="11.42578125" style="7"/>
  </cols>
  <sheetData>
    <row r="1" spans="1:31" ht="51.75" customHeight="1" x14ac:dyDescent="0.25">
      <c r="A1" s="731"/>
      <c r="B1" s="731"/>
      <c r="C1" s="731"/>
      <c r="D1" s="731"/>
      <c r="E1" s="731"/>
      <c r="F1" s="731"/>
      <c r="G1" s="731"/>
      <c r="H1" s="731"/>
      <c r="I1" s="731"/>
      <c r="J1" s="731"/>
      <c r="K1" s="731"/>
      <c r="L1" s="732"/>
      <c r="M1" s="732"/>
      <c r="N1" s="732"/>
      <c r="O1" s="732"/>
      <c r="P1" s="732"/>
      <c r="Q1" s="733"/>
      <c r="R1" s="733"/>
      <c r="S1" s="733"/>
      <c r="T1" s="733"/>
      <c r="U1" s="733"/>
      <c r="V1" s="733"/>
      <c r="W1" s="733"/>
      <c r="X1" s="733"/>
      <c r="Y1" s="733"/>
      <c r="Z1" s="733"/>
      <c r="AA1" s="733"/>
      <c r="AB1" s="733"/>
      <c r="AC1" s="733"/>
      <c r="AD1" s="734"/>
      <c r="AE1" s="734"/>
    </row>
    <row r="2" spans="1:31" ht="40.5" customHeight="1" x14ac:dyDescent="0.25">
      <c r="A2" s="731"/>
      <c r="B2" s="749" t="s">
        <v>665</v>
      </c>
      <c r="C2" s="731"/>
      <c r="D2" s="731"/>
      <c r="E2" s="731"/>
      <c r="F2" s="731"/>
      <c r="G2" s="731"/>
      <c r="H2" s="731"/>
      <c r="I2" s="732"/>
      <c r="J2" s="731"/>
      <c r="K2" s="731"/>
      <c r="L2" s="732"/>
      <c r="M2" s="732"/>
      <c r="N2" s="732"/>
      <c r="O2" s="732"/>
      <c r="P2" s="732"/>
      <c r="Q2" s="733"/>
      <c r="R2" s="733"/>
      <c r="S2" s="733"/>
      <c r="T2" s="733"/>
      <c r="U2" s="733"/>
      <c r="V2" s="733"/>
      <c r="W2" s="733"/>
      <c r="X2" s="733"/>
      <c r="Y2" s="733"/>
      <c r="Z2" s="733"/>
      <c r="AA2" s="733"/>
      <c r="AB2" s="733"/>
      <c r="AC2" s="733"/>
      <c r="AD2" s="734"/>
      <c r="AE2" s="734"/>
    </row>
    <row r="3" spans="1:31" ht="40.5" customHeight="1" x14ac:dyDescent="0.25">
      <c r="A3" s="731"/>
      <c r="B3" s="735" t="s">
        <v>593</v>
      </c>
      <c r="C3" s="736"/>
      <c r="D3" s="731"/>
      <c r="E3" s="731"/>
      <c r="F3" s="731"/>
      <c r="G3" s="731"/>
      <c r="H3" s="731"/>
      <c r="I3" s="732"/>
      <c r="J3" s="731"/>
      <c r="K3" s="731"/>
      <c r="L3" s="732"/>
      <c r="M3" s="732"/>
      <c r="N3" s="732"/>
      <c r="O3" s="732"/>
      <c r="P3" s="732"/>
      <c r="Q3" s="733"/>
      <c r="R3" s="733"/>
      <c r="S3" s="733"/>
      <c r="T3" s="733"/>
      <c r="U3" s="733"/>
      <c r="V3" s="733"/>
      <c r="W3" s="733"/>
      <c r="X3" s="733"/>
      <c r="Y3" s="733"/>
      <c r="Z3" s="733"/>
      <c r="AA3" s="733"/>
      <c r="AB3" s="733"/>
      <c r="AC3" s="733"/>
      <c r="AD3" s="734"/>
      <c r="AE3" s="734"/>
    </row>
    <row r="4" spans="1:31" ht="40.5" customHeight="1" x14ac:dyDescent="0.25">
      <c r="A4" s="731"/>
      <c r="B4" s="735" t="s">
        <v>594</v>
      </c>
      <c r="C4" s="736"/>
      <c r="D4" s="731"/>
      <c r="E4" s="731"/>
      <c r="F4" s="731"/>
      <c r="G4" s="731"/>
      <c r="H4" s="731"/>
      <c r="I4" s="732"/>
      <c r="J4" s="731"/>
      <c r="K4" s="731"/>
      <c r="L4" s="732"/>
      <c r="M4" s="732"/>
      <c r="N4" s="732"/>
      <c r="O4" s="732"/>
      <c r="P4" s="732"/>
      <c r="Q4" s="733"/>
      <c r="R4" s="733"/>
      <c r="S4" s="733"/>
      <c r="T4" s="733"/>
      <c r="U4" s="733"/>
      <c r="V4" s="733"/>
      <c r="W4" s="733"/>
      <c r="X4" s="733"/>
      <c r="Y4" s="733"/>
      <c r="Z4" s="733"/>
      <c r="AA4" s="733"/>
      <c r="AB4" s="733"/>
      <c r="AC4" s="733"/>
      <c r="AD4" s="734"/>
      <c r="AE4" s="734"/>
    </row>
    <row r="5" spans="1:31" ht="40.5" customHeight="1" x14ac:dyDescent="0.25">
      <c r="A5" s="731"/>
      <c r="B5" s="735" t="s">
        <v>595</v>
      </c>
      <c r="C5" s="736"/>
      <c r="D5" s="731"/>
      <c r="E5" s="731"/>
      <c r="F5" s="731"/>
      <c r="G5" s="731"/>
      <c r="H5" s="731"/>
      <c r="I5" s="732"/>
      <c r="J5" s="731"/>
      <c r="K5" s="731"/>
      <c r="L5" s="732"/>
      <c r="M5" s="732"/>
      <c r="N5" s="732"/>
      <c r="O5" s="732"/>
      <c r="P5" s="732"/>
      <c r="Q5" s="733"/>
      <c r="R5" s="733"/>
      <c r="S5" s="733"/>
      <c r="T5" s="733"/>
      <c r="U5" s="733"/>
      <c r="V5" s="733"/>
      <c r="W5" s="733"/>
      <c r="X5" s="733"/>
      <c r="Y5" s="733"/>
      <c r="Z5" s="733"/>
      <c r="AA5" s="733"/>
      <c r="AB5" s="733"/>
      <c r="AC5" s="733"/>
      <c r="AD5" s="734"/>
      <c r="AE5" s="734"/>
    </row>
    <row r="6" spans="1:31" ht="40.5" customHeight="1" x14ac:dyDescent="0.25">
      <c r="A6" s="731"/>
      <c r="B6" s="735" t="s">
        <v>596</v>
      </c>
      <c r="C6" s="731"/>
      <c r="D6" s="731"/>
      <c r="E6" s="731"/>
      <c r="F6" s="731"/>
      <c r="G6" s="731"/>
      <c r="H6" s="731"/>
      <c r="I6" s="732"/>
      <c r="J6" s="731"/>
      <c r="K6" s="731"/>
      <c r="L6" s="732"/>
      <c r="M6" s="732"/>
      <c r="N6" s="732"/>
      <c r="O6" s="732"/>
      <c r="P6" s="732"/>
      <c r="Q6" s="733"/>
      <c r="R6" s="733"/>
      <c r="S6" s="733"/>
      <c r="T6" s="733"/>
      <c r="U6" s="733"/>
      <c r="V6" s="733"/>
      <c r="W6" s="733"/>
      <c r="X6" s="733"/>
      <c r="Y6" s="733"/>
      <c r="Z6" s="733"/>
      <c r="AA6" s="733"/>
      <c r="AB6" s="733"/>
      <c r="AC6" s="733"/>
      <c r="AD6" s="734"/>
      <c r="AE6" s="734"/>
    </row>
    <row r="7" spans="1:31" ht="40.5" customHeight="1" x14ac:dyDescent="0.25">
      <c r="A7" s="731"/>
      <c r="B7" s="1205" t="s">
        <v>597</v>
      </c>
      <c r="C7" s="1205"/>
      <c r="D7" s="1205"/>
      <c r="E7" s="1205"/>
      <c r="F7" s="1205"/>
      <c r="G7" s="1205"/>
      <c r="H7" s="1205"/>
      <c r="I7" s="1205"/>
      <c r="J7" s="1205"/>
      <c r="K7" s="1205"/>
      <c r="L7" s="1205"/>
      <c r="M7" s="1205"/>
      <c r="N7" s="732"/>
      <c r="O7" s="732"/>
      <c r="P7" s="732"/>
      <c r="Q7" s="733"/>
      <c r="R7" s="733"/>
      <c r="S7" s="733"/>
      <c r="T7" s="733"/>
      <c r="U7" s="733"/>
      <c r="V7" s="733"/>
      <c r="W7" s="733"/>
      <c r="X7" s="733"/>
      <c r="Y7" s="733"/>
      <c r="Z7" s="733"/>
      <c r="AA7" s="733"/>
      <c r="AB7" s="733"/>
      <c r="AC7" s="733"/>
      <c r="AD7" s="734"/>
      <c r="AE7" s="734"/>
    </row>
    <row r="8" spans="1:31" ht="40.5" customHeight="1" x14ac:dyDescent="0.25">
      <c r="A8" s="731"/>
      <c r="B8" s="737"/>
      <c r="C8" s="731"/>
      <c r="D8" s="731"/>
      <c r="E8" s="731"/>
      <c r="F8" s="731"/>
      <c r="G8" s="731"/>
      <c r="H8" s="731"/>
      <c r="I8" s="732"/>
      <c r="J8" s="731"/>
      <c r="K8" s="731"/>
      <c r="L8" s="732"/>
      <c r="M8" s="732"/>
      <c r="N8" s="732"/>
      <c r="O8" s="732"/>
      <c r="P8" s="732"/>
      <c r="Q8" s="733"/>
      <c r="R8" s="733"/>
      <c r="S8" s="733"/>
      <c r="T8" s="733"/>
      <c r="U8" s="733"/>
      <c r="V8" s="733"/>
      <c r="W8" s="733"/>
      <c r="X8" s="733"/>
      <c r="Y8" s="733"/>
      <c r="Z8" s="733"/>
      <c r="AA8" s="733"/>
      <c r="AB8" s="733"/>
      <c r="AC8" s="733"/>
      <c r="AD8" s="734"/>
      <c r="AE8" s="734"/>
    </row>
    <row r="9" spans="1:31" ht="35.25" customHeight="1" x14ac:dyDescent="0.2">
      <c r="A9" s="731"/>
      <c r="B9" s="750" t="s">
        <v>598</v>
      </c>
      <c r="C9" s="731"/>
      <c r="D9" s="731"/>
      <c r="E9" s="731"/>
      <c r="F9" s="731"/>
      <c r="G9" s="731"/>
      <c r="H9" s="731"/>
      <c r="I9" s="731"/>
      <c r="J9" s="731"/>
      <c r="K9" s="731"/>
      <c r="L9" s="731"/>
      <c r="M9" s="731"/>
      <c r="N9" s="731"/>
      <c r="O9" s="731"/>
      <c r="P9" s="731"/>
      <c r="Q9" s="731"/>
      <c r="R9" s="731"/>
      <c r="S9" s="733"/>
      <c r="T9" s="733"/>
      <c r="U9" s="733"/>
      <c r="V9" s="733"/>
      <c r="W9" s="733"/>
      <c r="X9" s="733"/>
      <c r="Y9" s="733"/>
      <c r="Z9" s="733"/>
      <c r="AA9" s="733"/>
      <c r="AB9" s="733"/>
      <c r="AC9" s="733"/>
      <c r="AD9" s="734"/>
      <c r="AE9" s="734"/>
    </row>
    <row r="10" spans="1:31" ht="35.25" customHeight="1" x14ac:dyDescent="0.4">
      <c r="A10" s="731"/>
      <c r="B10" s="751" t="s">
        <v>599</v>
      </c>
      <c r="C10" s="731"/>
      <c r="D10" s="731"/>
      <c r="E10" s="731"/>
      <c r="F10" s="731"/>
      <c r="G10" s="731"/>
      <c r="H10" s="731"/>
      <c r="I10" s="731"/>
      <c r="J10" s="731"/>
      <c r="K10" s="731"/>
      <c r="L10" s="731"/>
      <c r="M10" s="731"/>
      <c r="N10" s="731"/>
      <c r="O10" s="731"/>
      <c r="P10" s="731"/>
      <c r="Q10" s="731"/>
      <c r="R10" s="731"/>
      <c r="S10" s="733"/>
      <c r="T10" s="733"/>
      <c r="U10" s="733"/>
      <c r="V10" s="733"/>
      <c r="W10" s="733"/>
      <c r="X10" s="733"/>
      <c r="Y10" s="733"/>
      <c r="Z10" s="733"/>
      <c r="AA10" s="733"/>
      <c r="AB10" s="733"/>
      <c r="AC10" s="733"/>
      <c r="AD10" s="734"/>
      <c r="AE10" s="734"/>
    </row>
    <row r="11" spans="1:31" ht="35.25" customHeight="1" x14ac:dyDescent="0.4">
      <c r="A11" s="731"/>
      <c r="B11" s="751"/>
      <c r="C11" s="731"/>
      <c r="D11" s="731"/>
      <c r="E11" s="731"/>
      <c r="F11" s="731"/>
      <c r="G11" s="731"/>
      <c r="H11" s="731"/>
      <c r="I11" s="731"/>
      <c r="J11" s="731"/>
      <c r="K11" s="731"/>
      <c r="L11" s="731"/>
      <c r="M11" s="731"/>
      <c r="N11" s="731"/>
      <c r="O11" s="731"/>
      <c r="P11" s="731"/>
      <c r="Q11" s="731"/>
      <c r="R11" s="731"/>
      <c r="S11" s="733"/>
      <c r="T11" s="733"/>
      <c r="U11" s="733"/>
      <c r="V11" s="733"/>
      <c r="W11" s="733"/>
      <c r="X11" s="733"/>
      <c r="Y11" s="733"/>
      <c r="Z11" s="733"/>
      <c r="AA11" s="733"/>
      <c r="AB11" s="733"/>
      <c r="AC11" s="733"/>
      <c r="AD11" s="734"/>
      <c r="AE11" s="734"/>
    </row>
    <row r="12" spans="1:31" ht="35.25" customHeight="1" x14ac:dyDescent="0.4">
      <c r="A12" s="731"/>
      <c r="B12" s="751" t="s">
        <v>600</v>
      </c>
      <c r="C12" s="731"/>
      <c r="D12" s="731"/>
      <c r="E12" s="731"/>
      <c r="F12" s="731"/>
      <c r="G12" s="731"/>
      <c r="H12" s="731"/>
      <c r="I12" s="731"/>
      <c r="J12" s="731"/>
      <c r="K12" s="731"/>
      <c r="L12" s="731"/>
      <c r="M12" s="731"/>
      <c r="N12" s="731"/>
      <c r="O12" s="731"/>
      <c r="P12" s="731"/>
      <c r="Q12" s="731"/>
      <c r="R12" s="731"/>
      <c r="S12" s="733"/>
      <c r="T12" s="733"/>
      <c r="U12" s="733"/>
      <c r="V12" s="733"/>
      <c r="W12" s="733"/>
      <c r="X12" s="733"/>
      <c r="Y12" s="733"/>
      <c r="Z12" s="733"/>
      <c r="AA12" s="733"/>
      <c r="AB12" s="733"/>
      <c r="AC12" s="733"/>
      <c r="AD12" s="734"/>
      <c r="AE12" s="734"/>
    </row>
    <row r="13" spans="1:31" ht="30" customHeight="1" x14ac:dyDescent="0.25">
      <c r="A13" s="738"/>
      <c r="B13" s="752" t="s">
        <v>601</v>
      </c>
      <c r="C13" s="738"/>
      <c r="D13" s="738"/>
      <c r="E13" s="738"/>
      <c r="F13" s="738"/>
      <c r="G13" s="738"/>
      <c r="H13" s="738"/>
      <c r="I13" s="738"/>
      <c r="J13" s="738"/>
      <c r="K13" s="738"/>
      <c r="L13" s="738"/>
      <c r="M13" s="738"/>
      <c r="N13" s="738"/>
      <c r="O13" s="738"/>
      <c r="P13" s="738"/>
      <c r="Q13" s="738"/>
      <c r="R13" s="738"/>
      <c r="S13" s="733"/>
      <c r="T13" s="733"/>
      <c r="U13" s="733"/>
      <c r="V13" s="733"/>
      <c r="W13" s="733"/>
      <c r="X13" s="733"/>
      <c r="Y13" s="733"/>
      <c r="Z13" s="733"/>
      <c r="AA13" s="733"/>
      <c r="AB13" s="733"/>
      <c r="AC13" s="733"/>
      <c r="AD13" s="734"/>
      <c r="AE13" s="734"/>
    </row>
    <row r="14" spans="1:31" ht="30" customHeight="1" x14ac:dyDescent="0.25">
      <c r="A14" s="738"/>
      <c r="B14" s="739" t="s">
        <v>602</v>
      </c>
      <c r="C14" s="738"/>
      <c r="D14" s="738"/>
      <c r="E14" s="738"/>
      <c r="F14" s="738"/>
      <c r="G14" s="738"/>
      <c r="H14" s="738"/>
      <c r="I14" s="738"/>
      <c r="J14" s="738"/>
      <c r="K14" s="738"/>
      <c r="L14" s="738"/>
      <c r="M14" s="738"/>
      <c r="N14" s="738"/>
      <c r="O14" s="738"/>
      <c r="P14" s="738"/>
      <c r="Q14" s="738"/>
      <c r="R14" s="738"/>
      <c r="S14" s="733"/>
      <c r="T14" s="733"/>
      <c r="U14" s="733"/>
      <c r="V14" s="733"/>
      <c r="W14" s="733"/>
      <c r="X14" s="733"/>
      <c r="Y14" s="733"/>
      <c r="Z14" s="733"/>
      <c r="AA14" s="733"/>
      <c r="AB14" s="733"/>
      <c r="AC14" s="733"/>
      <c r="AD14" s="734"/>
      <c r="AE14" s="734"/>
    </row>
    <row r="15" spans="1:31" s="740" customFormat="1" ht="30" customHeight="1" x14ac:dyDescent="0.25">
      <c r="A15" s="738"/>
      <c r="B15" s="739" t="s">
        <v>603</v>
      </c>
      <c r="C15" s="738"/>
      <c r="D15" s="738"/>
      <c r="E15" s="738"/>
      <c r="F15" s="738"/>
      <c r="G15" s="738"/>
      <c r="H15" s="738"/>
      <c r="I15" s="738"/>
      <c r="J15" s="738"/>
      <c r="K15" s="738"/>
      <c r="L15" s="738"/>
      <c r="M15" s="738"/>
      <c r="N15" s="738"/>
      <c r="O15" s="738"/>
      <c r="P15" s="738"/>
      <c r="Q15" s="738"/>
      <c r="R15" s="738"/>
      <c r="S15" s="733"/>
      <c r="T15" s="733"/>
      <c r="U15" s="733"/>
      <c r="V15" s="733"/>
      <c r="W15" s="733"/>
      <c r="X15" s="733"/>
      <c r="Y15" s="733"/>
      <c r="Z15" s="733"/>
      <c r="AA15" s="733"/>
      <c r="AB15" s="733"/>
      <c r="AC15" s="733"/>
      <c r="AD15" s="734"/>
      <c r="AE15" s="734"/>
    </row>
    <row r="16" spans="1:31" s="740" customFormat="1" ht="30" customHeight="1" x14ac:dyDescent="0.25">
      <c r="A16" s="738"/>
      <c r="B16" s="739" t="s">
        <v>604</v>
      </c>
      <c r="C16" s="738"/>
      <c r="D16" s="738"/>
      <c r="E16" s="738"/>
      <c r="F16" s="738"/>
      <c r="G16" s="738"/>
      <c r="H16" s="738"/>
      <c r="I16" s="738"/>
      <c r="J16" s="738"/>
      <c r="K16" s="738"/>
      <c r="L16" s="738"/>
      <c r="M16" s="738"/>
      <c r="N16" s="738"/>
      <c r="O16" s="738"/>
      <c r="P16" s="738"/>
      <c r="Q16" s="738"/>
      <c r="R16" s="738"/>
      <c r="S16" s="733"/>
      <c r="T16" s="733"/>
      <c r="U16" s="733"/>
      <c r="V16" s="733"/>
      <c r="W16" s="733"/>
      <c r="X16" s="733"/>
      <c r="Y16" s="733"/>
      <c r="Z16" s="733"/>
      <c r="AA16" s="733"/>
      <c r="AB16" s="733"/>
      <c r="AC16" s="733"/>
      <c r="AD16" s="734"/>
      <c r="AE16" s="734"/>
    </row>
    <row r="17" spans="1:31" s="740" customFormat="1" ht="30" customHeight="1" x14ac:dyDescent="0.25">
      <c r="A17" s="738"/>
      <c r="B17" s="739" t="s">
        <v>605</v>
      </c>
      <c r="C17" s="738"/>
      <c r="D17" s="738"/>
      <c r="E17" s="738"/>
      <c r="F17" s="738"/>
      <c r="G17" s="738"/>
      <c r="H17" s="738"/>
      <c r="I17" s="738"/>
      <c r="J17" s="738"/>
      <c r="K17" s="738"/>
      <c r="L17" s="738"/>
      <c r="M17" s="738"/>
      <c r="N17" s="738"/>
      <c r="O17" s="738"/>
      <c r="P17" s="738"/>
      <c r="Q17" s="738"/>
      <c r="R17" s="738"/>
      <c r="S17" s="733"/>
      <c r="T17" s="733"/>
      <c r="U17" s="733"/>
      <c r="V17" s="733"/>
      <c r="W17" s="733"/>
      <c r="X17" s="733"/>
      <c r="Y17" s="733"/>
      <c r="Z17" s="733"/>
      <c r="AA17" s="733"/>
      <c r="AB17" s="733"/>
      <c r="AC17" s="733"/>
      <c r="AD17" s="734"/>
      <c r="AE17" s="734"/>
    </row>
    <row r="18" spans="1:31" s="740" customFormat="1" ht="30" customHeight="1" x14ac:dyDescent="0.25">
      <c r="A18" s="738"/>
      <c r="B18" s="739" t="s">
        <v>606</v>
      </c>
      <c r="C18" s="738"/>
      <c r="D18" s="738"/>
      <c r="E18" s="738"/>
      <c r="F18" s="738"/>
      <c r="G18" s="738"/>
      <c r="H18" s="738"/>
      <c r="I18" s="738"/>
      <c r="J18" s="738"/>
      <c r="K18" s="738"/>
      <c r="L18" s="738"/>
      <c r="M18" s="738"/>
      <c r="N18" s="738"/>
      <c r="O18" s="738"/>
      <c r="P18" s="738"/>
      <c r="Q18" s="738"/>
      <c r="R18" s="738"/>
      <c r="S18" s="733"/>
      <c r="T18" s="733"/>
      <c r="U18" s="733"/>
      <c r="V18" s="733"/>
      <c r="W18" s="733"/>
      <c r="X18" s="733"/>
      <c r="Y18" s="733"/>
      <c r="Z18" s="733"/>
      <c r="AA18" s="733"/>
      <c r="AB18" s="733"/>
      <c r="AC18" s="733"/>
      <c r="AD18" s="734"/>
      <c r="AE18" s="734"/>
    </row>
    <row r="19" spans="1:31" s="6" customFormat="1" ht="39" customHeight="1" x14ac:dyDescent="0.2">
      <c r="A19" s="731"/>
      <c r="B19" s="741" t="s">
        <v>607</v>
      </c>
      <c r="C19" s="731"/>
      <c r="D19" s="731"/>
      <c r="E19" s="731"/>
      <c r="F19" s="731"/>
      <c r="G19" s="731"/>
      <c r="H19" s="731"/>
      <c r="I19" s="731"/>
      <c r="J19" s="731"/>
      <c r="K19" s="731"/>
      <c r="L19" s="731"/>
      <c r="M19" s="731"/>
      <c r="N19" s="731"/>
      <c r="O19" s="738"/>
      <c r="P19" s="738"/>
      <c r="Q19" s="738"/>
      <c r="R19" s="731"/>
      <c r="S19" s="742"/>
      <c r="T19" s="742"/>
      <c r="U19" s="742"/>
      <c r="V19" s="742"/>
      <c r="W19" s="742"/>
      <c r="X19" s="742"/>
      <c r="Y19" s="742"/>
      <c r="Z19" s="742"/>
      <c r="AA19" s="742"/>
      <c r="AB19" s="742"/>
      <c r="AC19" s="742"/>
      <c r="AD19" s="743"/>
      <c r="AE19" s="743"/>
    </row>
    <row r="20" spans="1:31" s="6" customFormat="1" ht="39" customHeight="1" x14ac:dyDescent="0.2">
      <c r="A20" s="731"/>
      <c r="B20" s="731"/>
      <c r="C20" s="731"/>
      <c r="D20" s="731"/>
      <c r="E20" s="731"/>
      <c r="F20" s="731"/>
      <c r="G20" s="731"/>
      <c r="H20" s="731"/>
      <c r="I20" s="731"/>
      <c r="J20" s="731"/>
      <c r="K20" s="731"/>
      <c r="L20" s="731"/>
      <c r="M20" s="731"/>
      <c r="N20" s="731"/>
      <c r="O20" s="738"/>
      <c r="P20" s="738"/>
      <c r="Q20" s="738"/>
      <c r="R20" s="731"/>
      <c r="S20" s="742"/>
      <c r="T20" s="742"/>
      <c r="U20" s="742"/>
      <c r="V20" s="742"/>
      <c r="W20" s="742"/>
      <c r="X20" s="742"/>
      <c r="Y20" s="742"/>
      <c r="Z20" s="742"/>
      <c r="AA20" s="742"/>
      <c r="AB20" s="742"/>
      <c r="AC20" s="742"/>
      <c r="AD20" s="743"/>
      <c r="AE20" s="743"/>
    </row>
    <row r="21" spans="1:31" s="6" customFormat="1" ht="39" customHeight="1" x14ac:dyDescent="0.2">
      <c r="A21" s="731"/>
      <c r="B21" s="731"/>
      <c r="C21" s="731"/>
      <c r="D21" s="731"/>
      <c r="E21" s="731"/>
      <c r="F21" s="731"/>
      <c r="G21" s="731"/>
      <c r="H21" s="731"/>
      <c r="I21" s="731"/>
      <c r="J21" s="731"/>
      <c r="K21" s="731"/>
      <c r="L21" s="731"/>
      <c r="M21" s="731"/>
      <c r="N21" s="731"/>
      <c r="O21" s="738"/>
      <c r="P21" s="738"/>
      <c r="Q21" s="738"/>
      <c r="R21" s="731"/>
      <c r="S21" s="742"/>
      <c r="T21" s="742"/>
      <c r="U21" s="742"/>
      <c r="V21" s="742"/>
      <c r="W21" s="742"/>
      <c r="X21" s="742"/>
      <c r="Y21" s="742"/>
      <c r="Z21" s="742"/>
      <c r="AA21" s="742"/>
      <c r="AB21" s="742"/>
      <c r="AC21" s="742"/>
      <c r="AD21" s="743"/>
      <c r="AE21" s="743"/>
    </row>
    <row r="22" spans="1:31" s="6" customFormat="1" ht="39" customHeight="1" x14ac:dyDescent="0.2">
      <c r="A22" s="731"/>
      <c r="B22" s="731"/>
      <c r="C22" s="731"/>
      <c r="D22" s="731"/>
      <c r="E22" s="731"/>
      <c r="F22" s="731"/>
      <c r="G22" s="731"/>
      <c r="H22" s="731"/>
      <c r="I22" s="731"/>
      <c r="J22" s="731"/>
      <c r="K22" s="731"/>
      <c r="L22" s="731"/>
      <c r="M22" s="731"/>
      <c r="N22" s="731"/>
      <c r="O22" s="731"/>
      <c r="P22" s="731"/>
      <c r="Q22" s="731"/>
      <c r="R22" s="731"/>
      <c r="S22" s="742"/>
      <c r="T22" s="742"/>
      <c r="U22" s="742"/>
      <c r="V22" s="742"/>
      <c r="W22" s="742"/>
      <c r="X22" s="742"/>
      <c r="Y22" s="742"/>
      <c r="Z22" s="742"/>
      <c r="AA22" s="742"/>
      <c r="AB22" s="742"/>
      <c r="AC22" s="742"/>
      <c r="AD22" s="743"/>
      <c r="AE22" s="743"/>
    </row>
    <row r="23" spans="1:31" s="6" customFormat="1" ht="39" customHeight="1" x14ac:dyDescent="0.2">
      <c r="A23" s="744"/>
      <c r="B23" s="744"/>
      <c r="C23" s="744"/>
      <c r="D23" s="744"/>
      <c r="E23" s="744"/>
      <c r="F23" s="744"/>
      <c r="G23" s="744"/>
      <c r="H23" s="744"/>
      <c r="I23" s="744"/>
      <c r="J23" s="744"/>
      <c r="K23" s="744"/>
      <c r="L23" s="744"/>
      <c r="M23" s="744"/>
      <c r="N23" s="744"/>
      <c r="O23" s="744"/>
      <c r="P23" s="744"/>
      <c r="Q23" s="744"/>
      <c r="R23" s="744"/>
      <c r="S23" s="743"/>
      <c r="T23" s="743"/>
      <c r="U23" s="743"/>
      <c r="V23" s="743"/>
      <c r="W23" s="743"/>
      <c r="X23" s="743"/>
      <c r="Y23" s="743"/>
      <c r="Z23" s="743"/>
      <c r="AA23" s="743"/>
      <c r="AB23" s="743"/>
      <c r="AC23" s="743"/>
      <c r="AD23" s="743"/>
      <c r="AE23" s="743"/>
    </row>
    <row r="24" spans="1:31" s="6" customFormat="1" ht="24.75" customHeight="1" x14ac:dyDescent="0.2">
      <c r="A24" s="744"/>
      <c r="B24" s="744"/>
      <c r="C24" s="744"/>
      <c r="D24" s="744"/>
      <c r="E24" s="744"/>
      <c r="F24" s="744"/>
      <c r="G24" s="744"/>
      <c r="H24" s="744"/>
      <c r="I24" s="744"/>
      <c r="J24" s="744"/>
      <c r="K24" s="744"/>
      <c r="L24" s="744"/>
      <c r="M24" s="744"/>
      <c r="N24" s="744"/>
      <c r="O24" s="744"/>
      <c r="P24" s="744"/>
      <c r="Q24" s="744"/>
      <c r="R24" s="744"/>
      <c r="S24" s="743"/>
      <c r="T24" s="743"/>
      <c r="U24" s="743"/>
      <c r="V24" s="743"/>
      <c r="W24" s="743"/>
      <c r="X24" s="743"/>
      <c r="Y24" s="743"/>
      <c r="Z24" s="743"/>
      <c r="AA24" s="743"/>
      <c r="AB24" s="743"/>
      <c r="AC24" s="743"/>
      <c r="AD24" s="743"/>
      <c r="AE24" s="743"/>
    </row>
    <row r="25" spans="1:31" s="6" customFormat="1" ht="20.100000000000001" customHeight="1" x14ac:dyDescent="0.2">
      <c r="A25" s="745"/>
      <c r="B25" s="745"/>
      <c r="C25" s="745"/>
      <c r="D25" s="745"/>
      <c r="E25" s="745"/>
      <c r="F25" s="745"/>
      <c r="G25" s="745"/>
      <c r="H25" s="745"/>
      <c r="I25" s="745"/>
      <c r="J25" s="745"/>
      <c r="K25" s="745"/>
      <c r="L25" s="745"/>
      <c r="M25" s="745"/>
      <c r="N25" s="745"/>
      <c r="O25" s="745"/>
      <c r="P25" s="745"/>
      <c r="Q25" s="745"/>
      <c r="R25" s="745"/>
    </row>
    <row r="26" spans="1:31" s="6" customFormat="1" ht="20.100000000000001" customHeight="1" x14ac:dyDescent="0.2">
      <c r="A26" s="745"/>
      <c r="B26" s="745"/>
      <c r="C26" s="745"/>
      <c r="D26" s="745"/>
      <c r="E26" s="745"/>
      <c r="F26" s="745"/>
      <c r="G26" s="745"/>
      <c r="H26" s="745"/>
      <c r="I26" s="745"/>
      <c r="J26" s="745"/>
      <c r="K26" s="745"/>
      <c r="L26" s="745"/>
      <c r="M26" s="745"/>
      <c r="N26" s="745"/>
      <c r="O26" s="745"/>
      <c r="P26" s="745"/>
      <c r="Q26" s="745"/>
      <c r="R26" s="745"/>
    </row>
    <row r="27" spans="1:31" s="6" customFormat="1" ht="20.100000000000001" customHeight="1" x14ac:dyDescent="0.25">
      <c r="A27" s="745"/>
      <c r="B27" s="745"/>
      <c r="C27" s="745"/>
      <c r="D27" s="745"/>
      <c r="E27" s="745"/>
      <c r="F27" s="745"/>
      <c r="G27" s="745"/>
      <c r="H27" s="745"/>
      <c r="I27" s="745"/>
      <c r="J27" s="745"/>
      <c r="K27" s="745"/>
      <c r="L27" s="746"/>
      <c r="M27" s="746"/>
      <c r="N27" s="746"/>
      <c r="O27" s="746"/>
      <c r="P27" s="746"/>
    </row>
    <row r="28" spans="1:31" s="6" customFormat="1" ht="20.100000000000001" customHeight="1" x14ac:dyDescent="0.25">
      <c r="A28" s="745"/>
      <c r="D28" s="745"/>
      <c r="E28" s="745"/>
      <c r="F28" s="745"/>
      <c r="G28" s="745"/>
      <c r="H28" s="745"/>
      <c r="I28" s="745"/>
      <c r="J28" s="745"/>
      <c r="K28" s="745"/>
      <c r="L28" s="746"/>
      <c r="M28" s="746"/>
      <c r="N28" s="746"/>
      <c r="O28" s="746"/>
      <c r="P28" s="746"/>
    </row>
    <row r="29" spans="1:31" s="6" customFormat="1" ht="20.100000000000001" customHeight="1" x14ac:dyDescent="0.25">
      <c r="A29" s="745"/>
      <c r="D29" s="745"/>
      <c r="E29" s="745"/>
      <c r="F29" s="745"/>
      <c r="G29" s="745"/>
      <c r="H29" s="745"/>
      <c r="I29" s="745"/>
      <c r="J29" s="745"/>
      <c r="K29" s="745"/>
      <c r="L29" s="746"/>
      <c r="M29" s="746"/>
      <c r="N29" s="746"/>
      <c r="O29" s="746"/>
      <c r="P29" s="746"/>
    </row>
    <row r="30" spans="1:31" s="6" customFormat="1" ht="20.100000000000001" customHeight="1" x14ac:dyDescent="0.25">
      <c r="A30" s="745"/>
      <c r="D30" s="745"/>
      <c r="E30" s="745"/>
      <c r="F30" s="745"/>
      <c r="G30" s="745"/>
      <c r="H30" s="745"/>
      <c r="I30" s="745"/>
      <c r="J30" s="745"/>
      <c r="K30" s="745"/>
      <c r="L30" s="746"/>
      <c r="M30" s="746"/>
      <c r="N30" s="746"/>
      <c r="O30" s="746"/>
      <c r="P30" s="746"/>
    </row>
    <row r="31" spans="1:31" s="6" customFormat="1" ht="20.25" x14ac:dyDescent="0.3">
      <c r="A31" s="745"/>
      <c r="D31" s="747"/>
      <c r="E31" s="747"/>
      <c r="F31" s="747"/>
      <c r="G31" s="745"/>
      <c r="H31" s="745"/>
      <c r="I31" s="745"/>
      <c r="J31" s="745"/>
      <c r="K31" s="745"/>
      <c r="L31" s="746"/>
      <c r="M31" s="746"/>
      <c r="N31" s="746"/>
      <c r="O31" s="746"/>
      <c r="P31" s="746"/>
    </row>
    <row r="32" spans="1:31" s="6" customFormat="1" ht="20.25" x14ac:dyDescent="0.3">
      <c r="A32" s="745"/>
      <c r="D32" s="748"/>
      <c r="E32" s="748"/>
      <c r="F32" s="748"/>
      <c r="G32" s="748"/>
      <c r="H32" s="748"/>
      <c r="I32" s="745"/>
      <c r="J32" s="745"/>
      <c r="K32" s="745"/>
      <c r="L32" s="746"/>
      <c r="M32" s="746"/>
      <c r="N32" s="746"/>
      <c r="O32" s="746"/>
      <c r="P32" s="746"/>
    </row>
    <row r="33" spans="1:16" s="6" customFormat="1" ht="20.25" x14ac:dyDescent="0.3">
      <c r="A33" s="745"/>
      <c r="D33" s="748"/>
      <c r="E33" s="748"/>
      <c r="F33" s="748"/>
      <c r="G33" s="748"/>
      <c r="H33" s="748"/>
      <c r="I33" s="745"/>
      <c r="J33" s="745"/>
      <c r="K33" s="745"/>
      <c r="L33" s="746"/>
      <c r="M33" s="746"/>
      <c r="N33" s="746"/>
      <c r="O33" s="746"/>
      <c r="P33" s="746"/>
    </row>
    <row r="34" spans="1:16" s="6" customFormat="1" ht="20.25" x14ac:dyDescent="0.3">
      <c r="A34" s="745"/>
      <c r="D34" s="748"/>
      <c r="E34" s="748"/>
      <c r="F34" s="748"/>
      <c r="G34" s="748"/>
      <c r="H34" s="748"/>
      <c r="I34" s="745"/>
      <c r="J34" s="745"/>
      <c r="K34" s="745"/>
      <c r="L34" s="746"/>
      <c r="M34" s="746"/>
      <c r="N34" s="746"/>
      <c r="O34" s="746"/>
      <c r="P34" s="746"/>
    </row>
    <row r="35" spans="1:16" s="6" customFormat="1" ht="20.25" x14ac:dyDescent="0.3">
      <c r="A35" s="745"/>
      <c r="D35" s="748"/>
      <c r="E35" s="748"/>
      <c r="F35" s="748"/>
      <c r="G35" s="748"/>
      <c r="H35" s="748"/>
      <c r="I35" s="745"/>
      <c r="J35" s="745"/>
      <c r="K35" s="745"/>
      <c r="L35" s="746"/>
      <c r="M35" s="746"/>
      <c r="N35" s="746"/>
      <c r="O35" s="746"/>
      <c r="P35" s="746"/>
    </row>
    <row r="36" spans="1:16" s="6" customFormat="1" ht="20.25" x14ac:dyDescent="0.3">
      <c r="A36" s="745"/>
      <c r="D36" s="748"/>
      <c r="E36" s="748"/>
      <c r="F36" s="748"/>
      <c r="G36" s="748"/>
      <c r="H36" s="748"/>
      <c r="I36" s="745"/>
      <c r="J36" s="745"/>
      <c r="K36" s="745"/>
      <c r="L36" s="746"/>
      <c r="M36" s="746"/>
      <c r="N36" s="746"/>
      <c r="O36" s="746"/>
      <c r="P36" s="746"/>
    </row>
    <row r="37" spans="1:16" s="6" customFormat="1" ht="20.25" x14ac:dyDescent="0.3">
      <c r="A37" s="745"/>
      <c r="D37" s="748"/>
      <c r="E37" s="748"/>
      <c r="F37" s="748"/>
      <c r="G37" s="748"/>
      <c r="H37" s="748"/>
      <c r="I37" s="745"/>
      <c r="J37" s="745"/>
      <c r="K37" s="745"/>
      <c r="L37" s="746"/>
      <c r="M37" s="746"/>
      <c r="N37" s="746"/>
      <c r="O37" s="746"/>
      <c r="P37" s="746"/>
    </row>
    <row r="38" spans="1:16" s="6" customFormat="1" ht="20.25" x14ac:dyDescent="0.3">
      <c r="A38" s="745"/>
      <c r="D38" s="748"/>
      <c r="E38" s="748"/>
      <c r="F38" s="748"/>
      <c r="G38" s="748"/>
      <c r="H38" s="748"/>
      <c r="I38" s="745"/>
      <c r="J38" s="745"/>
      <c r="K38" s="745"/>
      <c r="L38" s="746"/>
      <c r="M38" s="746"/>
      <c r="N38" s="746"/>
      <c r="O38" s="746"/>
      <c r="P38" s="746"/>
    </row>
    <row r="39" spans="1:16" s="6" customFormat="1" ht="20.25" x14ac:dyDescent="0.3">
      <c r="A39" s="745"/>
      <c r="D39" s="748"/>
      <c r="E39" s="748"/>
      <c r="F39" s="748"/>
      <c r="G39" s="748"/>
      <c r="H39" s="748"/>
      <c r="I39" s="745"/>
      <c r="J39" s="745"/>
      <c r="K39" s="745"/>
      <c r="L39" s="746"/>
      <c r="M39" s="746"/>
      <c r="N39" s="746"/>
      <c r="O39" s="746"/>
      <c r="P39" s="746"/>
    </row>
    <row r="40" spans="1:16" s="6" customFormat="1" x14ac:dyDescent="0.25">
      <c r="A40" s="745"/>
      <c r="B40" s="745"/>
      <c r="C40" s="745"/>
      <c r="D40" s="745"/>
      <c r="E40" s="745"/>
      <c r="F40" s="745"/>
      <c r="G40" s="745"/>
      <c r="H40" s="745"/>
      <c r="I40" s="745"/>
      <c r="J40" s="745"/>
      <c r="K40" s="745"/>
      <c r="L40" s="746"/>
      <c r="M40" s="746"/>
      <c r="N40" s="746"/>
      <c r="O40" s="746"/>
      <c r="P40" s="746"/>
    </row>
    <row r="41" spans="1:16" s="6" customFormat="1" x14ac:dyDescent="0.25">
      <c r="A41" s="745"/>
      <c r="B41" s="745"/>
      <c r="C41" s="745"/>
      <c r="D41" s="745"/>
      <c r="E41" s="745"/>
      <c r="F41" s="745"/>
      <c r="G41" s="745"/>
      <c r="H41" s="745"/>
      <c r="I41" s="745"/>
      <c r="J41" s="745"/>
      <c r="K41" s="745"/>
      <c r="L41" s="746"/>
      <c r="M41" s="746"/>
      <c r="N41" s="746"/>
      <c r="O41" s="746"/>
      <c r="P41" s="746"/>
    </row>
    <row r="42" spans="1:16" s="6" customFormat="1" x14ac:dyDescent="0.25">
      <c r="A42" s="745"/>
      <c r="B42" s="745"/>
      <c r="C42" s="745"/>
      <c r="D42" s="745"/>
      <c r="E42" s="745"/>
      <c r="F42" s="745"/>
      <c r="G42" s="745"/>
      <c r="H42" s="745"/>
      <c r="I42" s="745"/>
      <c r="J42" s="745"/>
      <c r="K42" s="745"/>
      <c r="L42" s="746"/>
      <c r="M42" s="746"/>
      <c r="N42" s="746"/>
      <c r="O42" s="746"/>
      <c r="P42" s="746"/>
    </row>
    <row r="43" spans="1:16" s="6" customFormat="1" ht="20.25" customHeight="1" x14ac:dyDescent="0.25">
      <c r="A43" s="745"/>
      <c r="B43" s="745"/>
      <c r="C43" s="745"/>
      <c r="D43" s="745"/>
      <c r="E43" s="745"/>
      <c r="F43" s="745"/>
      <c r="G43" s="745"/>
      <c r="H43" s="745"/>
      <c r="I43" s="745"/>
      <c r="J43" s="745"/>
      <c r="K43" s="745"/>
      <c r="L43" s="746"/>
      <c r="M43" s="746"/>
      <c r="N43" s="746"/>
      <c r="O43" s="746"/>
      <c r="P43" s="746"/>
    </row>
    <row r="44" spans="1:16" s="6" customFormat="1" x14ac:dyDescent="0.25">
      <c r="A44" s="745"/>
      <c r="B44" s="745"/>
      <c r="C44" s="745"/>
      <c r="D44" s="745"/>
      <c r="E44" s="745"/>
      <c r="F44" s="745"/>
      <c r="G44" s="745"/>
      <c r="H44" s="745"/>
      <c r="I44" s="745"/>
      <c r="J44" s="745"/>
      <c r="K44" s="745"/>
      <c r="L44" s="746"/>
      <c r="M44" s="746"/>
      <c r="N44" s="746"/>
      <c r="O44" s="746"/>
      <c r="P44" s="746"/>
    </row>
    <row r="45" spans="1:16" s="6" customFormat="1" ht="28.5" customHeight="1" x14ac:dyDescent="0.25">
      <c r="A45" s="745"/>
      <c r="B45" s="745"/>
      <c r="C45" s="745"/>
      <c r="D45" s="745"/>
      <c r="E45" s="745"/>
      <c r="F45" s="745"/>
      <c r="G45" s="745"/>
      <c r="H45" s="745"/>
      <c r="I45" s="745"/>
      <c r="J45" s="745"/>
      <c r="K45" s="745"/>
      <c r="L45" s="746"/>
      <c r="M45" s="746"/>
      <c r="N45" s="746"/>
      <c r="O45" s="746"/>
      <c r="P45" s="746"/>
    </row>
    <row r="46" spans="1:16" s="6" customFormat="1" x14ac:dyDescent="0.25">
      <c r="A46" s="745"/>
      <c r="B46" s="745"/>
      <c r="C46" s="745"/>
      <c r="D46" s="745"/>
      <c r="E46" s="745"/>
      <c r="F46" s="745"/>
      <c r="G46" s="745"/>
      <c r="H46" s="745"/>
      <c r="I46" s="745"/>
      <c r="J46" s="745"/>
      <c r="K46" s="745"/>
      <c r="L46" s="746"/>
      <c r="M46" s="746"/>
      <c r="N46" s="746"/>
      <c r="O46" s="746"/>
      <c r="P46" s="746"/>
    </row>
  </sheetData>
  <mergeCells count="1">
    <mergeCell ref="B7:M7"/>
  </mergeCells>
  <hyperlinks>
    <hyperlink ref="B7:M7" r:id="rId1" location="q=xlsm" display="Différence entre un fichier XLS et XLSX (ou XLSM)"/>
  </hyperlinks>
  <printOptions horizontalCentered="1"/>
  <pageMargins left="0.23622047244094491" right="0.23622047244094491" top="0.74803149606299213" bottom="0.74803149606299213" header="0.31496062992125984" footer="0.31496062992125984"/>
  <pageSetup paperSize="9" scale="29" orientation="portrait" horizontalDpi="300" verticalDpi="300" r:id="rId2"/>
  <headerFooter alignWithMargins="0"/>
  <colBreaks count="1" manualBreakCount="1">
    <brk id="2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I165"/>
  <sheetViews>
    <sheetView workbookViewId="0">
      <selection activeCell="W42" sqref="W42:X43"/>
    </sheetView>
  </sheetViews>
  <sheetFormatPr baseColWidth="10" defaultRowHeight="12.75" x14ac:dyDescent="0.2"/>
  <cols>
    <col min="1" max="1" width="3.42578125" style="37" customWidth="1"/>
    <col min="2" max="2" width="9.7109375" style="37" customWidth="1"/>
    <col min="3" max="3" width="9.85546875" style="37" customWidth="1"/>
    <col min="4" max="16" width="9.7109375" style="37" customWidth="1"/>
    <col min="17" max="17" width="11.7109375" style="37" customWidth="1"/>
    <col min="18" max="18" width="4.5703125" style="37" customWidth="1"/>
    <col min="19" max="16384" width="11.42578125" style="37"/>
  </cols>
  <sheetData>
    <row r="1" spans="1:1328" x14ac:dyDescent="0.2">
      <c r="A1" s="33">
        <v>2.71</v>
      </c>
      <c r="B1" s="132">
        <v>9</v>
      </c>
      <c r="C1" s="133">
        <v>9</v>
      </c>
      <c r="D1" s="133">
        <v>9</v>
      </c>
      <c r="E1" s="133">
        <v>9</v>
      </c>
      <c r="F1" s="133">
        <v>9</v>
      </c>
      <c r="G1" s="133">
        <v>9</v>
      </c>
      <c r="H1" s="133">
        <v>9</v>
      </c>
      <c r="I1" s="133">
        <v>9</v>
      </c>
      <c r="J1" s="133">
        <v>9</v>
      </c>
      <c r="K1" s="133">
        <v>9</v>
      </c>
      <c r="L1" s="133">
        <v>9</v>
      </c>
      <c r="M1" s="133">
        <v>9</v>
      </c>
      <c r="N1" s="133">
        <v>9</v>
      </c>
      <c r="O1" s="133">
        <v>9</v>
      </c>
      <c r="P1" s="133">
        <v>9</v>
      </c>
      <c r="Q1" s="133">
        <v>11</v>
      </c>
      <c r="R1" s="134">
        <v>2.71</v>
      </c>
      <c r="S1" s="135"/>
      <c r="T1" s="135"/>
      <c r="U1" s="135"/>
    </row>
    <row r="2" spans="1:1328" s="56" customFormat="1" ht="23.25" customHeight="1" x14ac:dyDescent="0.2">
      <c r="A2" s="52">
        <v>1</v>
      </c>
      <c r="B2" s="1344" t="s">
        <v>352</v>
      </c>
      <c r="C2" s="1344"/>
      <c r="D2" s="1344"/>
      <c r="E2" s="1344"/>
      <c r="F2" s="1344"/>
      <c r="G2" s="1344"/>
      <c r="H2" s="1344"/>
      <c r="I2" s="1344"/>
      <c r="J2" s="1344"/>
      <c r="K2" s="1344"/>
      <c r="L2" s="1344"/>
      <c r="M2" s="1344"/>
      <c r="N2" s="1344"/>
      <c r="O2" s="1344"/>
      <c r="P2" s="1344"/>
      <c r="Q2" s="1344"/>
      <c r="R2" s="52">
        <v>1</v>
      </c>
      <c r="S2" s="253"/>
      <c r="T2" s="253"/>
      <c r="U2" s="253"/>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54"/>
      <c r="AW2" s="54"/>
      <c r="AX2" s="54"/>
      <c r="AY2" s="54"/>
      <c r="AZ2" s="54"/>
      <c r="BA2" s="54"/>
      <c r="BB2" s="54"/>
      <c r="BC2" s="54"/>
      <c r="BD2" s="54"/>
      <c r="BE2" s="54"/>
      <c r="BF2" s="54"/>
      <c r="BG2" s="54"/>
      <c r="BH2" s="54"/>
      <c r="BI2" s="54"/>
      <c r="BJ2" s="54"/>
      <c r="BK2" s="54"/>
      <c r="BL2" s="54"/>
      <c r="BM2" s="54"/>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c r="AMM2" s="55"/>
      <c r="AMN2" s="55"/>
      <c r="AMO2" s="55"/>
      <c r="AMP2" s="55"/>
      <c r="AMQ2" s="55"/>
      <c r="AMR2" s="55"/>
      <c r="AMS2" s="55"/>
      <c r="AMT2" s="55"/>
      <c r="AMU2" s="55"/>
      <c r="AMV2" s="55"/>
      <c r="AMW2" s="55"/>
      <c r="AMX2" s="55"/>
      <c r="AMY2" s="55"/>
      <c r="AMZ2" s="55"/>
      <c r="ANA2" s="55"/>
      <c r="ANB2" s="55"/>
      <c r="ANC2" s="55"/>
      <c r="AND2" s="55"/>
      <c r="ANE2" s="55"/>
      <c r="ANF2" s="55"/>
      <c r="ANG2" s="55"/>
      <c r="ANH2" s="55"/>
      <c r="ANI2" s="55"/>
      <c r="ANJ2" s="55"/>
      <c r="ANK2" s="55"/>
      <c r="ANL2" s="55"/>
      <c r="ANM2" s="55"/>
      <c r="ANN2" s="55"/>
      <c r="ANO2" s="55"/>
      <c r="ANP2" s="55"/>
      <c r="ANQ2" s="55"/>
      <c r="ANR2" s="55"/>
      <c r="ANS2" s="55"/>
      <c r="ANT2" s="55"/>
      <c r="ANU2" s="55"/>
      <c r="ANV2" s="55"/>
      <c r="ANW2" s="55"/>
      <c r="ANX2" s="55"/>
      <c r="ANY2" s="55"/>
      <c r="ANZ2" s="55"/>
      <c r="AOA2" s="55"/>
      <c r="AOB2" s="55"/>
      <c r="AOC2" s="55"/>
      <c r="AOD2" s="55"/>
      <c r="AOE2" s="55"/>
      <c r="AOF2" s="55"/>
      <c r="AOG2" s="55"/>
      <c r="AOH2" s="55"/>
      <c r="AOI2" s="55"/>
      <c r="AOJ2" s="55"/>
      <c r="AOK2" s="55"/>
      <c r="AOL2" s="55"/>
      <c r="AOM2" s="55"/>
      <c r="AON2" s="55"/>
      <c r="AOO2" s="55"/>
      <c r="AOP2" s="55"/>
      <c r="AOQ2" s="55"/>
      <c r="AOR2" s="55"/>
      <c r="AOS2" s="55"/>
      <c r="AOT2" s="55"/>
      <c r="AOU2" s="55"/>
      <c r="AOV2" s="55"/>
      <c r="AOW2" s="55"/>
      <c r="AOX2" s="55"/>
      <c r="AOY2" s="55"/>
      <c r="AOZ2" s="55"/>
      <c r="APA2" s="55"/>
      <c r="APB2" s="55"/>
      <c r="APC2" s="55"/>
      <c r="APD2" s="55"/>
      <c r="APE2" s="55"/>
      <c r="APF2" s="55"/>
      <c r="APG2" s="55"/>
      <c r="APH2" s="55"/>
      <c r="API2" s="55"/>
      <c r="APJ2" s="55"/>
      <c r="APK2" s="55"/>
      <c r="APL2" s="55"/>
      <c r="APM2" s="55"/>
      <c r="APN2" s="55"/>
      <c r="APO2" s="55"/>
      <c r="APP2" s="55"/>
      <c r="APQ2" s="55"/>
      <c r="APR2" s="55"/>
      <c r="APS2" s="55"/>
      <c r="APT2" s="55"/>
      <c r="APU2" s="55"/>
      <c r="APV2" s="55"/>
      <c r="APW2" s="55"/>
      <c r="APX2" s="55"/>
      <c r="APY2" s="55"/>
      <c r="APZ2" s="55"/>
      <c r="AQA2" s="55"/>
      <c r="AQB2" s="55"/>
      <c r="AQC2" s="55"/>
      <c r="AQD2" s="55"/>
      <c r="AQE2" s="55"/>
      <c r="AQF2" s="55"/>
      <c r="AQG2" s="55"/>
      <c r="AQH2" s="55"/>
      <c r="AQI2" s="55"/>
      <c r="AQJ2" s="55"/>
      <c r="AQK2" s="55"/>
      <c r="AQL2" s="55"/>
      <c r="AQM2" s="55"/>
      <c r="AQN2" s="55"/>
      <c r="AQO2" s="55"/>
      <c r="AQP2" s="55"/>
      <c r="AQQ2" s="55"/>
      <c r="AQR2" s="55"/>
      <c r="AQS2" s="55"/>
      <c r="AQT2" s="55"/>
      <c r="AQU2" s="55"/>
      <c r="AQV2" s="55"/>
      <c r="AQW2" s="55"/>
      <c r="AQX2" s="55"/>
      <c r="AQY2" s="55"/>
      <c r="AQZ2" s="55"/>
      <c r="ARA2" s="55"/>
      <c r="ARB2" s="55"/>
      <c r="ARC2" s="55"/>
      <c r="ARD2" s="55"/>
      <c r="ARE2" s="55"/>
      <c r="ARF2" s="55"/>
      <c r="ARG2" s="55"/>
      <c r="ARH2" s="55"/>
      <c r="ARI2" s="55"/>
      <c r="ARJ2" s="55"/>
      <c r="ARK2" s="55"/>
      <c r="ARL2" s="55"/>
      <c r="ARM2" s="55"/>
      <c r="ARN2" s="55"/>
      <c r="ARO2" s="55"/>
      <c r="ARP2" s="55"/>
      <c r="ARQ2" s="55"/>
      <c r="ARR2" s="55"/>
      <c r="ARS2" s="55"/>
      <c r="ART2" s="55"/>
      <c r="ARU2" s="55"/>
      <c r="ARV2" s="55"/>
      <c r="ARW2" s="55"/>
      <c r="ARX2" s="55"/>
      <c r="ARY2" s="55"/>
      <c r="ARZ2" s="55"/>
      <c r="ASA2" s="55"/>
      <c r="ASB2" s="55"/>
      <c r="ASC2" s="55"/>
      <c r="ASD2" s="55"/>
      <c r="ASE2" s="55"/>
      <c r="ASF2" s="55"/>
      <c r="ASG2" s="55"/>
      <c r="ASH2" s="55"/>
      <c r="ASI2" s="55"/>
      <c r="ASJ2" s="55"/>
      <c r="ASK2" s="55"/>
      <c r="ASL2" s="55"/>
      <c r="ASM2" s="55"/>
      <c r="ASN2" s="55"/>
      <c r="ASO2" s="55"/>
      <c r="ASP2" s="55"/>
      <c r="ASQ2" s="55"/>
      <c r="ASR2" s="55"/>
      <c r="ASS2" s="55"/>
      <c r="AST2" s="55"/>
      <c r="ASU2" s="55"/>
      <c r="ASV2" s="55"/>
      <c r="ASW2" s="55"/>
      <c r="ASX2" s="55"/>
      <c r="ASY2" s="55"/>
      <c r="ASZ2" s="55"/>
      <c r="ATA2" s="55"/>
      <c r="ATB2" s="55"/>
      <c r="ATC2" s="55"/>
      <c r="ATD2" s="55"/>
      <c r="ATE2" s="55"/>
      <c r="ATF2" s="55"/>
      <c r="ATG2" s="55"/>
      <c r="ATH2" s="55"/>
      <c r="ATI2" s="55"/>
      <c r="ATJ2" s="55"/>
      <c r="ATK2" s="55"/>
      <c r="ATL2" s="55"/>
      <c r="ATM2" s="55"/>
      <c r="ATN2" s="55"/>
      <c r="ATO2" s="55"/>
      <c r="ATP2" s="55"/>
      <c r="ATQ2" s="55"/>
      <c r="ATR2" s="55"/>
      <c r="ATS2" s="55"/>
      <c r="ATT2" s="55"/>
      <c r="ATU2" s="55"/>
      <c r="ATV2" s="55"/>
      <c r="ATW2" s="55"/>
      <c r="ATX2" s="55"/>
      <c r="ATY2" s="55"/>
      <c r="ATZ2" s="55"/>
      <c r="AUA2" s="55"/>
      <c r="AUB2" s="55"/>
      <c r="AUC2" s="55"/>
      <c r="AUD2" s="55"/>
      <c r="AUE2" s="55"/>
      <c r="AUF2" s="55"/>
      <c r="AUG2" s="55"/>
      <c r="AUH2" s="55"/>
      <c r="AUI2" s="55"/>
      <c r="AUJ2" s="55"/>
      <c r="AUK2" s="55"/>
      <c r="AUL2" s="55"/>
      <c r="AUM2" s="55"/>
      <c r="AUN2" s="55"/>
      <c r="AUO2" s="55"/>
      <c r="AUP2" s="55"/>
      <c r="AUQ2" s="55"/>
      <c r="AUR2" s="55"/>
      <c r="AUS2" s="55"/>
      <c r="AUT2" s="55"/>
      <c r="AUU2" s="55"/>
      <c r="AUV2" s="55"/>
      <c r="AUW2" s="55"/>
      <c r="AUX2" s="55"/>
      <c r="AUY2" s="55"/>
      <c r="AUZ2" s="55"/>
      <c r="AVA2" s="55"/>
      <c r="AVB2" s="55"/>
      <c r="AVC2" s="55"/>
      <c r="AVD2" s="55"/>
      <c r="AVE2" s="55"/>
      <c r="AVF2" s="55"/>
      <c r="AVG2" s="55"/>
      <c r="AVH2" s="55"/>
      <c r="AVI2" s="55"/>
      <c r="AVJ2" s="55"/>
      <c r="AVK2" s="55"/>
      <c r="AVL2" s="55"/>
      <c r="AVM2" s="55"/>
      <c r="AVN2" s="55"/>
      <c r="AVO2" s="55"/>
      <c r="AVP2" s="55"/>
      <c r="AVQ2" s="55"/>
      <c r="AVR2" s="55"/>
      <c r="AVS2" s="55"/>
      <c r="AVT2" s="55"/>
      <c r="AVU2" s="55"/>
      <c r="AVV2" s="55"/>
      <c r="AVW2" s="55"/>
      <c r="AVX2" s="55"/>
      <c r="AVY2" s="55"/>
      <c r="AVZ2" s="55"/>
      <c r="AWA2" s="55"/>
      <c r="AWB2" s="55"/>
      <c r="AWC2" s="55"/>
      <c r="AWD2" s="55"/>
      <c r="AWE2" s="55"/>
      <c r="AWF2" s="55"/>
      <c r="AWG2" s="55"/>
      <c r="AWH2" s="55"/>
      <c r="AWI2" s="55"/>
      <c r="AWJ2" s="55"/>
      <c r="AWK2" s="55"/>
      <c r="AWL2" s="55"/>
      <c r="AWM2" s="55"/>
      <c r="AWN2" s="55"/>
      <c r="AWO2" s="55"/>
      <c r="AWP2" s="55"/>
      <c r="AWQ2" s="55"/>
      <c r="AWR2" s="55"/>
      <c r="AWS2" s="55"/>
      <c r="AWT2" s="55"/>
      <c r="AWU2" s="55"/>
      <c r="AWV2" s="55"/>
      <c r="AWW2" s="55"/>
      <c r="AWX2" s="55"/>
      <c r="AWY2" s="55"/>
      <c r="AWZ2" s="55"/>
      <c r="AXA2" s="55"/>
      <c r="AXB2" s="55"/>
      <c r="AXC2" s="55"/>
      <c r="AXD2" s="55"/>
      <c r="AXE2" s="55"/>
      <c r="AXF2" s="55"/>
      <c r="AXG2" s="55"/>
      <c r="AXH2" s="55"/>
      <c r="AXI2" s="55"/>
      <c r="AXJ2" s="55"/>
      <c r="AXK2" s="55"/>
      <c r="AXL2" s="55"/>
      <c r="AXM2" s="55"/>
      <c r="AXN2" s="55"/>
      <c r="AXO2" s="55"/>
      <c r="AXP2" s="55"/>
      <c r="AXQ2" s="55"/>
      <c r="AXR2" s="55"/>
      <c r="AXS2" s="55"/>
      <c r="AXT2" s="55"/>
      <c r="AXU2" s="55"/>
      <c r="AXV2" s="55"/>
      <c r="AXW2" s="55"/>
      <c r="AXX2" s="55"/>
      <c r="AXY2" s="55"/>
      <c r="AXZ2" s="55"/>
      <c r="AYA2" s="55"/>
      <c r="AYB2" s="55"/>
    </row>
    <row r="3" spans="1:1328" s="56" customFormat="1" ht="23.25" customHeight="1" x14ac:dyDescent="0.2">
      <c r="A3" s="561"/>
      <c r="B3" s="2842" t="s">
        <v>99</v>
      </c>
      <c r="C3" s="2842"/>
      <c r="D3" s="2842"/>
      <c r="E3" s="2842"/>
      <c r="F3" s="2842"/>
      <c r="G3" s="2842"/>
      <c r="H3" s="2842"/>
      <c r="I3" s="2842"/>
      <c r="J3" s="2842"/>
      <c r="K3" s="2842"/>
      <c r="L3" s="2842"/>
      <c r="M3" s="2842"/>
      <c r="N3" s="2842"/>
      <c r="O3" s="2842"/>
      <c r="P3" s="2842"/>
      <c r="Q3" s="2842"/>
      <c r="R3" s="561"/>
      <c r="S3" s="561"/>
      <c r="T3" s="561"/>
      <c r="U3" s="561"/>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54"/>
      <c r="AW3" s="54"/>
      <c r="AX3" s="54"/>
      <c r="AY3" s="54"/>
      <c r="AZ3" s="54"/>
      <c r="BA3" s="54"/>
      <c r="BB3" s="54"/>
      <c r="BC3" s="54"/>
      <c r="BD3" s="54"/>
      <c r="BE3" s="54"/>
      <c r="BF3" s="54"/>
      <c r="BG3" s="54"/>
      <c r="BH3" s="54"/>
      <c r="BI3" s="54"/>
      <c r="BJ3" s="54"/>
      <c r="BK3" s="54"/>
      <c r="BL3" s="54"/>
      <c r="BM3" s="54"/>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c r="JQ3" s="55"/>
      <c r="JR3" s="55"/>
      <c r="JS3" s="55"/>
      <c r="JT3" s="55"/>
      <c r="JU3" s="55"/>
      <c r="JV3" s="55"/>
      <c r="JW3" s="55"/>
      <c r="JX3" s="55"/>
      <c r="JY3" s="55"/>
      <c r="JZ3" s="55"/>
      <c r="KA3" s="55"/>
      <c r="KB3" s="55"/>
      <c r="KC3" s="55"/>
      <c r="KD3" s="55"/>
      <c r="KE3" s="55"/>
      <c r="KF3" s="55"/>
      <c r="KG3" s="55"/>
      <c r="KH3" s="55"/>
      <c r="KI3" s="55"/>
      <c r="KJ3" s="55"/>
      <c r="KK3" s="55"/>
      <c r="KL3" s="55"/>
      <c r="KM3" s="55"/>
      <c r="KN3" s="55"/>
      <c r="KO3" s="55"/>
      <c r="KP3" s="55"/>
      <c r="KQ3" s="55"/>
      <c r="KR3" s="55"/>
      <c r="KS3" s="55"/>
      <c r="KT3" s="55"/>
      <c r="KU3" s="55"/>
      <c r="KV3" s="55"/>
      <c r="KW3" s="55"/>
      <c r="KX3" s="55"/>
      <c r="KY3" s="55"/>
      <c r="KZ3" s="55"/>
      <c r="LA3" s="55"/>
      <c r="LB3" s="55"/>
      <c r="LC3" s="55"/>
      <c r="LD3" s="55"/>
      <c r="LE3" s="55"/>
      <c r="LF3" s="55"/>
      <c r="LG3" s="55"/>
      <c r="LH3" s="55"/>
      <c r="LI3" s="55"/>
      <c r="LJ3" s="55"/>
      <c r="LK3" s="55"/>
      <c r="LL3" s="55"/>
      <c r="LM3" s="55"/>
      <c r="LN3" s="55"/>
      <c r="LO3" s="55"/>
      <c r="LP3" s="55"/>
      <c r="LQ3" s="55"/>
      <c r="LR3" s="55"/>
      <c r="LS3" s="55"/>
      <c r="LT3" s="55"/>
      <c r="LU3" s="55"/>
      <c r="LV3" s="55"/>
      <c r="LW3" s="55"/>
      <c r="LX3" s="55"/>
      <c r="LY3" s="55"/>
      <c r="LZ3" s="55"/>
      <c r="MA3" s="55"/>
      <c r="MB3" s="55"/>
      <c r="MC3" s="55"/>
      <c r="MD3" s="55"/>
      <c r="ME3" s="55"/>
      <c r="MF3" s="55"/>
      <c r="MG3" s="55"/>
      <c r="MH3" s="55"/>
      <c r="MI3" s="55"/>
      <c r="MJ3" s="55"/>
      <c r="MK3" s="55"/>
      <c r="ML3" s="55"/>
      <c r="MM3" s="55"/>
      <c r="MN3" s="55"/>
      <c r="MO3" s="55"/>
      <c r="MP3" s="55"/>
      <c r="MQ3" s="55"/>
      <c r="MR3" s="55"/>
      <c r="MS3" s="55"/>
      <c r="MT3" s="55"/>
      <c r="MU3" s="55"/>
      <c r="MV3" s="55"/>
      <c r="MW3" s="55"/>
      <c r="MX3" s="55"/>
      <c r="MY3" s="55"/>
      <c r="MZ3" s="55"/>
      <c r="NA3" s="55"/>
      <c r="NB3" s="55"/>
      <c r="NC3" s="55"/>
      <c r="ND3" s="55"/>
      <c r="NE3" s="55"/>
      <c r="NF3" s="55"/>
      <c r="NG3" s="55"/>
      <c r="NH3" s="55"/>
      <c r="NI3" s="55"/>
      <c r="NJ3" s="55"/>
      <c r="NK3" s="55"/>
      <c r="NL3" s="55"/>
      <c r="NM3" s="55"/>
      <c r="NN3" s="55"/>
      <c r="NO3" s="55"/>
      <c r="NP3" s="55"/>
      <c r="NQ3" s="55"/>
      <c r="NR3" s="55"/>
      <c r="NS3" s="55"/>
      <c r="NT3" s="55"/>
      <c r="NU3" s="55"/>
      <c r="NV3" s="55"/>
      <c r="NW3" s="55"/>
      <c r="NX3" s="55"/>
      <c r="NY3" s="55"/>
      <c r="NZ3" s="55"/>
      <c r="OA3" s="55"/>
      <c r="OB3" s="55"/>
      <c r="OC3" s="55"/>
      <c r="OD3" s="55"/>
      <c r="OE3" s="55"/>
      <c r="OF3" s="55"/>
      <c r="OG3" s="55"/>
      <c r="OH3" s="55"/>
      <c r="OI3" s="55"/>
      <c r="OJ3" s="55"/>
      <c r="OK3" s="55"/>
      <c r="OL3" s="55"/>
      <c r="OM3" s="55"/>
      <c r="ON3" s="55"/>
      <c r="OO3" s="55"/>
      <c r="OP3" s="55"/>
      <c r="OQ3" s="55"/>
      <c r="OR3" s="55"/>
      <c r="OS3" s="55"/>
      <c r="OT3" s="55"/>
      <c r="OU3" s="55"/>
      <c r="OV3" s="55"/>
      <c r="OW3" s="55"/>
      <c r="OX3" s="55"/>
      <c r="OY3" s="55"/>
      <c r="OZ3" s="55"/>
      <c r="PA3" s="55"/>
      <c r="PB3" s="55"/>
      <c r="PC3" s="55"/>
      <c r="PD3" s="55"/>
      <c r="PE3" s="55"/>
      <c r="PF3" s="55"/>
      <c r="PG3" s="55"/>
      <c r="PH3" s="55"/>
      <c r="PI3" s="55"/>
      <c r="PJ3" s="55"/>
      <c r="PK3" s="55"/>
      <c r="PL3" s="55"/>
      <c r="PM3" s="55"/>
      <c r="PN3" s="55"/>
      <c r="PO3" s="55"/>
      <c r="PP3" s="55"/>
      <c r="PQ3" s="55"/>
      <c r="PR3" s="55"/>
      <c r="PS3" s="55"/>
      <c r="PT3" s="55"/>
      <c r="PU3" s="55"/>
      <c r="PV3" s="55"/>
      <c r="PW3" s="55"/>
      <c r="PX3" s="55"/>
      <c r="PY3" s="55"/>
      <c r="PZ3" s="55"/>
      <c r="QA3" s="55"/>
      <c r="QB3" s="55"/>
      <c r="QC3" s="55"/>
      <c r="QD3" s="55"/>
      <c r="QE3" s="55"/>
      <c r="QF3" s="55"/>
      <c r="QG3" s="55"/>
      <c r="QH3" s="55"/>
      <c r="QI3" s="55"/>
      <c r="QJ3" s="55"/>
      <c r="QK3" s="55"/>
      <c r="QL3" s="55"/>
      <c r="QM3" s="55"/>
      <c r="QN3" s="55"/>
      <c r="QO3" s="55"/>
      <c r="QP3" s="55"/>
      <c r="QQ3" s="55"/>
      <c r="QR3" s="55"/>
      <c r="QS3" s="55"/>
      <c r="QT3" s="55"/>
      <c r="QU3" s="55"/>
      <c r="QV3" s="55"/>
      <c r="QW3" s="55"/>
      <c r="QX3" s="55"/>
      <c r="QY3" s="55"/>
      <c r="QZ3" s="55"/>
      <c r="RA3" s="55"/>
      <c r="RB3" s="55"/>
      <c r="RC3" s="55"/>
      <c r="RD3" s="55"/>
      <c r="RE3" s="55"/>
      <c r="RF3" s="55"/>
      <c r="RG3" s="55"/>
      <c r="RH3" s="55"/>
      <c r="RI3" s="55"/>
      <c r="RJ3" s="55"/>
      <c r="RK3" s="55"/>
      <c r="RL3" s="55"/>
      <c r="RM3" s="55"/>
      <c r="RN3" s="55"/>
      <c r="RO3" s="55"/>
      <c r="RP3" s="55"/>
      <c r="RQ3" s="55"/>
      <c r="RR3" s="55"/>
      <c r="RS3" s="55"/>
      <c r="RT3" s="55"/>
      <c r="RU3" s="55"/>
      <c r="RV3" s="55"/>
      <c r="RW3" s="55"/>
      <c r="RX3" s="55"/>
      <c r="RY3" s="55"/>
      <c r="RZ3" s="55"/>
      <c r="SA3" s="55"/>
      <c r="SB3" s="55"/>
      <c r="SC3" s="55"/>
      <c r="SD3" s="55"/>
      <c r="SE3" s="55"/>
      <c r="SF3" s="55"/>
      <c r="SG3" s="55"/>
      <c r="SH3" s="55"/>
      <c r="SI3" s="55"/>
      <c r="SJ3" s="55"/>
      <c r="SK3" s="55"/>
      <c r="SL3" s="55"/>
      <c r="SM3" s="55"/>
      <c r="SN3" s="55"/>
      <c r="SO3" s="55"/>
      <c r="SP3" s="55"/>
      <c r="SQ3" s="55"/>
      <c r="SR3" s="55"/>
      <c r="SS3" s="55"/>
      <c r="ST3" s="55"/>
      <c r="SU3" s="55"/>
      <c r="SV3" s="55"/>
      <c r="SW3" s="55"/>
      <c r="SX3" s="55"/>
      <c r="SY3" s="55"/>
      <c r="SZ3" s="55"/>
      <c r="TA3" s="55"/>
      <c r="TB3" s="55"/>
      <c r="TC3" s="55"/>
      <c r="TD3" s="55"/>
      <c r="TE3" s="55"/>
      <c r="TF3" s="55"/>
      <c r="TG3" s="55"/>
      <c r="TH3" s="55"/>
      <c r="TI3" s="55"/>
      <c r="TJ3" s="55"/>
      <c r="TK3" s="55"/>
      <c r="TL3" s="55"/>
      <c r="TM3" s="55"/>
      <c r="TN3" s="55"/>
      <c r="TO3" s="55"/>
      <c r="TP3" s="55"/>
      <c r="TQ3" s="55"/>
      <c r="TR3" s="55"/>
      <c r="TS3" s="55"/>
      <c r="TT3" s="55"/>
      <c r="TU3" s="55"/>
      <c r="TV3" s="55"/>
      <c r="TW3" s="55"/>
      <c r="TX3" s="55"/>
      <c r="TY3" s="55"/>
      <c r="TZ3" s="55"/>
      <c r="UA3" s="55"/>
      <c r="UB3" s="55"/>
      <c r="UC3" s="55"/>
      <c r="UD3" s="55"/>
      <c r="UE3" s="55"/>
      <c r="UF3" s="55"/>
      <c r="UG3" s="55"/>
      <c r="UH3" s="55"/>
      <c r="UI3" s="55"/>
      <c r="UJ3" s="55"/>
      <c r="UK3" s="55"/>
      <c r="UL3" s="55"/>
      <c r="UM3" s="55"/>
      <c r="UN3" s="55"/>
      <c r="UO3" s="55"/>
      <c r="UP3" s="55"/>
      <c r="UQ3" s="55"/>
      <c r="UR3" s="55"/>
      <c r="US3" s="55"/>
      <c r="UT3" s="55"/>
      <c r="UU3" s="55"/>
      <c r="UV3" s="55"/>
      <c r="UW3" s="55"/>
      <c r="UX3" s="55"/>
      <c r="UY3" s="55"/>
      <c r="UZ3" s="55"/>
      <c r="VA3" s="55"/>
      <c r="VB3" s="55"/>
      <c r="VC3" s="55"/>
      <c r="VD3" s="55"/>
      <c r="VE3" s="55"/>
      <c r="VF3" s="55"/>
      <c r="VG3" s="55"/>
      <c r="VH3" s="55"/>
      <c r="VI3" s="55"/>
      <c r="VJ3" s="55"/>
      <c r="VK3" s="55"/>
      <c r="VL3" s="55"/>
      <c r="VM3" s="55"/>
      <c r="VN3" s="55"/>
      <c r="VO3" s="55"/>
      <c r="VP3" s="55"/>
      <c r="VQ3" s="55"/>
      <c r="VR3" s="55"/>
      <c r="VS3" s="55"/>
      <c r="VT3" s="55"/>
      <c r="VU3" s="55"/>
      <c r="VV3" s="55"/>
      <c r="VW3" s="55"/>
      <c r="VX3" s="55"/>
      <c r="VY3" s="55"/>
      <c r="VZ3" s="55"/>
      <c r="WA3" s="55"/>
      <c r="WB3" s="55"/>
      <c r="WC3" s="55"/>
      <c r="WD3" s="55"/>
      <c r="WE3" s="55"/>
      <c r="WF3" s="55"/>
      <c r="WG3" s="55"/>
      <c r="WH3" s="55"/>
      <c r="WI3" s="55"/>
      <c r="WJ3" s="55"/>
      <c r="WK3" s="55"/>
      <c r="WL3" s="55"/>
      <c r="WM3" s="55"/>
      <c r="WN3" s="55"/>
      <c r="WO3" s="55"/>
      <c r="WP3" s="55"/>
      <c r="WQ3" s="55"/>
      <c r="WR3" s="55"/>
      <c r="WS3" s="55"/>
      <c r="WT3" s="55"/>
      <c r="WU3" s="55"/>
      <c r="WV3" s="55"/>
      <c r="WW3" s="55"/>
      <c r="WX3" s="55"/>
      <c r="WY3" s="55"/>
      <c r="WZ3" s="55"/>
      <c r="XA3" s="55"/>
      <c r="XB3" s="55"/>
      <c r="XC3" s="55"/>
      <c r="XD3" s="55"/>
      <c r="XE3" s="55"/>
      <c r="XF3" s="55"/>
      <c r="XG3" s="55"/>
      <c r="XH3" s="55"/>
      <c r="XI3" s="55"/>
      <c r="XJ3" s="55"/>
      <c r="XK3" s="55"/>
      <c r="XL3" s="55"/>
      <c r="XM3" s="55"/>
      <c r="XN3" s="55"/>
      <c r="XO3" s="55"/>
      <c r="XP3" s="55"/>
      <c r="XQ3" s="55"/>
      <c r="XR3" s="55"/>
      <c r="XS3" s="55"/>
      <c r="XT3" s="55"/>
      <c r="XU3" s="55"/>
      <c r="XV3" s="55"/>
      <c r="XW3" s="55"/>
      <c r="XX3" s="55"/>
      <c r="XY3" s="55"/>
      <c r="XZ3" s="55"/>
      <c r="YA3" s="55"/>
      <c r="YB3" s="55"/>
      <c r="YC3" s="55"/>
      <c r="YD3" s="55"/>
      <c r="YE3" s="55"/>
      <c r="YF3" s="55"/>
      <c r="YG3" s="55"/>
      <c r="YH3" s="55"/>
      <c r="YI3" s="55"/>
      <c r="YJ3" s="55"/>
      <c r="YK3" s="55"/>
      <c r="YL3" s="55"/>
      <c r="YM3" s="55"/>
      <c r="YN3" s="55"/>
      <c r="YO3" s="55"/>
      <c r="YP3" s="55"/>
      <c r="YQ3" s="55"/>
      <c r="YR3" s="55"/>
      <c r="YS3" s="55"/>
      <c r="YT3" s="55"/>
      <c r="YU3" s="55"/>
      <c r="YV3" s="55"/>
      <c r="YW3" s="55"/>
      <c r="YX3" s="55"/>
      <c r="YY3" s="55"/>
      <c r="YZ3" s="55"/>
      <c r="ZA3" s="55"/>
      <c r="ZB3" s="55"/>
      <c r="ZC3" s="55"/>
      <c r="ZD3" s="55"/>
      <c r="ZE3" s="55"/>
      <c r="ZF3" s="55"/>
      <c r="ZG3" s="55"/>
      <c r="ZH3" s="55"/>
      <c r="ZI3" s="55"/>
      <c r="ZJ3" s="55"/>
      <c r="ZK3" s="55"/>
      <c r="ZL3" s="55"/>
      <c r="ZM3" s="55"/>
      <c r="ZN3" s="55"/>
      <c r="ZO3" s="55"/>
      <c r="ZP3" s="55"/>
      <c r="ZQ3" s="55"/>
      <c r="ZR3" s="55"/>
      <c r="ZS3" s="55"/>
      <c r="ZT3" s="55"/>
      <c r="ZU3" s="55"/>
      <c r="ZV3" s="55"/>
      <c r="ZW3" s="55"/>
      <c r="ZX3" s="55"/>
      <c r="ZY3" s="55"/>
      <c r="ZZ3" s="55"/>
      <c r="AAA3" s="55"/>
      <c r="AAB3" s="55"/>
      <c r="AAC3" s="55"/>
      <c r="AAD3" s="55"/>
      <c r="AAE3" s="55"/>
      <c r="AAF3" s="55"/>
      <c r="AAG3" s="55"/>
      <c r="AAH3" s="55"/>
      <c r="AAI3" s="55"/>
      <c r="AAJ3" s="55"/>
      <c r="AAK3" s="55"/>
      <c r="AAL3" s="55"/>
      <c r="AAM3" s="55"/>
      <c r="AAN3" s="55"/>
      <c r="AAO3" s="55"/>
      <c r="AAP3" s="55"/>
      <c r="AAQ3" s="55"/>
      <c r="AAR3" s="55"/>
      <c r="AAS3" s="55"/>
      <c r="AAT3" s="55"/>
      <c r="AAU3" s="55"/>
      <c r="AAV3" s="55"/>
      <c r="AAW3" s="55"/>
      <c r="AAX3" s="55"/>
      <c r="AAY3" s="55"/>
      <c r="AAZ3" s="55"/>
      <c r="ABA3" s="55"/>
      <c r="ABB3" s="55"/>
      <c r="ABC3" s="55"/>
      <c r="ABD3" s="55"/>
      <c r="ABE3" s="55"/>
      <c r="ABF3" s="55"/>
      <c r="ABG3" s="55"/>
      <c r="ABH3" s="55"/>
      <c r="ABI3" s="55"/>
      <c r="ABJ3" s="55"/>
      <c r="ABK3" s="55"/>
      <c r="ABL3" s="55"/>
      <c r="ABM3" s="55"/>
      <c r="ABN3" s="55"/>
      <c r="ABO3" s="55"/>
      <c r="ABP3" s="55"/>
      <c r="ABQ3" s="55"/>
      <c r="ABR3" s="55"/>
      <c r="ABS3" s="55"/>
      <c r="ABT3" s="55"/>
      <c r="ABU3" s="55"/>
      <c r="ABV3" s="55"/>
      <c r="ABW3" s="55"/>
      <c r="ABX3" s="55"/>
      <c r="ABY3" s="55"/>
      <c r="ABZ3" s="55"/>
      <c r="ACA3" s="55"/>
      <c r="ACB3" s="55"/>
      <c r="ACC3" s="55"/>
      <c r="ACD3" s="55"/>
      <c r="ACE3" s="55"/>
      <c r="ACF3" s="55"/>
      <c r="ACG3" s="55"/>
      <c r="ACH3" s="55"/>
      <c r="ACI3" s="55"/>
      <c r="ACJ3" s="55"/>
      <c r="ACK3" s="55"/>
      <c r="ACL3" s="55"/>
      <c r="ACM3" s="55"/>
      <c r="ACN3" s="55"/>
      <c r="ACO3" s="55"/>
      <c r="ACP3" s="55"/>
      <c r="ACQ3" s="55"/>
      <c r="ACR3" s="55"/>
      <c r="ACS3" s="55"/>
      <c r="ACT3" s="55"/>
      <c r="ACU3" s="55"/>
      <c r="ACV3" s="55"/>
      <c r="ACW3" s="55"/>
      <c r="ACX3" s="55"/>
      <c r="ACY3" s="55"/>
      <c r="ACZ3" s="55"/>
      <c r="ADA3" s="55"/>
      <c r="ADB3" s="55"/>
      <c r="ADC3" s="55"/>
      <c r="ADD3" s="55"/>
      <c r="ADE3" s="55"/>
      <c r="ADF3" s="55"/>
      <c r="ADG3" s="55"/>
      <c r="ADH3" s="55"/>
      <c r="ADI3" s="55"/>
      <c r="ADJ3" s="55"/>
      <c r="ADK3" s="55"/>
      <c r="ADL3" s="55"/>
      <c r="ADM3" s="55"/>
      <c r="ADN3" s="55"/>
      <c r="ADO3" s="55"/>
      <c r="ADP3" s="55"/>
      <c r="ADQ3" s="55"/>
      <c r="ADR3" s="55"/>
      <c r="ADS3" s="55"/>
      <c r="ADT3" s="55"/>
      <c r="ADU3" s="55"/>
      <c r="ADV3" s="55"/>
      <c r="ADW3" s="55"/>
      <c r="ADX3" s="55"/>
      <c r="ADY3" s="55"/>
      <c r="ADZ3" s="55"/>
      <c r="AEA3" s="55"/>
      <c r="AEB3" s="55"/>
      <c r="AEC3" s="55"/>
      <c r="AED3" s="55"/>
      <c r="AEE3" s="55"/>
      <c r="AEF3" s="55"/>
      <c r="AEG3" s="55"/>
      <c r="AEH3" s="55"/>
      <c r="AEI3" s="55"/>
      <c r="AEJ3" s="55"/>
      <c r="AEK3" s="55"/>
      <c r="AEL3" s="55"/>
      <c r="AEM3" s="55"/>
      <c r="AEN3" s="55"/>
      <c r="AEO3" s="55"/>
      <c r="AEP3" s="55"/>
      <c r="AEQ3" s="55"/>
      <c r="AER3" s="55"/>
      <c r="AES3" s="55"/>
      <c r="AET3" s="55"/>
      <c r="AEU3" s="55"/>
      <c r="AEV3" s="55"/>
      <c r="AEW3" s="55"/>
      <c r="AEX3" s="55"/>
      <c r="AEY3" s="55"/>
      <c r="AEZ3" s="55"/>
      <c r="AFA3" s="55"/>
      <c r="AFB3" s="55"/>
      <c r="AFC3" s="55"/>
      <c r="AFD3" s="55"/>
      <c r="AFE3" s="55"/>
      <c r="AFF3" s="55"/>
      <c r="AFG3" s="55"/>
      <c r="AFH3" s="55"/>
      <c r="AFI3" s="55"/>
      <c r="AFJ3" s="55"/>
      <c r="AFK3" s="55"/>
      <c r="AFL3" s="55"/>
      <c r="AFM3" s="55"/>
      <c r="AFN3" s="55"/>
      <c r="AFO3" s="55"/>
      <c r="AFP3" s="55"/>
      <c r="AFQ3" s="55"/>
      <c r="AFR3" s="55"/>
      <c r="AFS3" s="55"/>
      <c r="AFT3" s="55"/>
      <c r="AFU3" s="55"/>
      <c r="AFV3" s="55"/>
      <c r="AFW3" s="55"/>
      <c r="AFX3" s="55"/>
      <c r="AFY3" s="55"/>
      <c r="AFZ3" s="55"/>
      <c r="AGA3" s="55"/>
      <c r="AGB3" s="55"/>
      <c r="AGC3" s="55"/>
      <c r="AGD3" s="55"/>
      <c r="AGE3" s="55"/>
      <c r="AGF3" s="55"/>
      <c r="AGG3" s="55"/>
      <c r="AGH3" s="55"/>
      <c r="AGI3" s="55"/>
      <c r="AGJ3" s="55"/>
      <c r="AGK3" s="55"/>
      <c r="AGL3" s="55"/>
      <c r="AGM3" s="55"/>
      <c r="AGN3" s="55"/>
      <c r="AGO3" s="55"/>
      <c r="AGP3" s="55"/>
      <c r="AGQ3" s="55"/>
      <c r="AGR3" s="55"/>
      <c r="AGS3" s="55"/>
      <c r="AGT3" s="55"/>
      <c r="AGU3" s="55"/>
      <c r="AGV3" s="55"/>
      <c r="AGW3" s="55"/>
      <c r="AGX3" s="55"/>
      <c r="AGY3" s="55"/>
      <c r="AGZ3" s="55"/>
      <c r="AHA3" s="55"/>
      <c r="AHB3" s="55"/>
      <c r="AHC3" s="55"/>
      <c r="AHD3" s="55"/>
      <c r="AHE3" s="55"/>
      <c r="AHF3" s="55"/>
      <c r="AHG3" s="55"/>
      <c r="AHH3" s="55"/>
      <c r="AHI3" s="55"/>
      <c r="AHJ3" s="55"/>
      <c r="AHK3" s="55"/>
      <c r="AHL3" s="55"/>
      <c r="AHM3" s="55"/>
      <c r="AHN3" s="55"/>
      <c r="AHO3" s="55"/>
      <c r="AHP3" s="55"/>
      <c r="AHQ3" s="55"/>
      <c r="AHR3" s="55"/>
      <c r="AHS3" s="55"/>
      <c r="AHT3" s="55"/>
      <c r="AHU3" s="55"/>
      <c r="AHV3" s="55"/>
      <c r="AHW3" s="55"/>
      <c r="AHX3" s="55"/>
      <c r="AHY3" s="55"/>
      <c r="AHZ3" s="55"/>
      <c r="AIA3" s="55"/>
      <c r="AIB3" s="55"/>
      <c r="AIC3" s="55"/>
      <c r="AID3" s="55"/>
      <c r="AIE3" s="55"/>
      <c r="AIF3" s="55"/>
      <c r="AIG3" s="55"/>
      <c r="AIH3" s="55"/>
      <c r="AII3" s="55"/>
      <c r="AIJ3" s="55"/>
      <c r="AIK3" s="55"/>
      <c r="AIL3" s="55"/>
      <c r="AIM3" s="55"/>
      <c r="AIN3" s="55"/>
      <c r="AIO3" s="55"/>
      <c r="AIP3" s="55"/>
      <c r="AIQ3" s="55"/>
      <c r="AIR3" s="55"/>
      <c r="AIS3" s="55"/>
      <c r="AIT3" s="55"/>
      <c r="AIU3" s="55"/>
      <c r="AIV3" s="55"/>
      <c r="AIW3" s="55"/>
      <c r="AIX3" s="55"/>
      <c r="AIY3" s="55"/>
      <c r="AIZ3" s="55"/>
      <c r="AJA3" s="55"/>
      <c r="AJB3" s="55"/>
      <c r="AJC3" s="55"/>
      <c r="AJD3" s="55"/>
      <c r="AJE3" s="55"/>
      <c r="AJF3" s="55"/>
      <c r="AJG3" s="55"/>
      <c r="AJH3" s="55"/>
      <c r="AJI3" s="55"/>
      <c r="AJJ3" s="55"/>
      <c r="AJK3" s="55"/>
      <c r="AJL3" s="55"/>
      <c r="AJM3" s="55"/>
      <c r="AJN3" s="55"/>
      <c r="AJO3" s="55"/>
      <c r="AJP3" s="55"/>
      <c r="AJQ3" s="55"/>
      <c r="AJR3" s="55"/>
      <c r="AJS3" s="55"/>
      <c r="AJT3" s="55"/>
      <c r="AJU3" s="55"/>
      <c r="AJV3" s="55"/>
      <c r="AJW3" s="55"/>
      <c r="AJX3" s="55"/>
      <c r="AJY3" s="55"/>
      <c r="AJZ3" s="55"/>
      <c r="AKA3" s="55"/>
      <c r="AKB3" s="55"/>
      <c r="AKC3" s="55"/>
      <c r="AKD3" s="55"/>
      <c r="AKE3" s="55"/>
      <c r="AKF3" s="55"/>
      <c r="AKG3" s="55"/>
      <c r="AKH3" s="55"/>
      <c r="AKI3" s="55"/>
      <c r="AKJ3" s="55"/>
      <c r="AKK3" s="55"/>
      <c r="AKL3" s="55"/>
      <c r="AKM3" s="55"/>
      <c r="AKN3" s="55"/>
      <c r="AKO3" s="55"/>
      <c r="AKP3" s="55"/>
      <c r="AKQ3" s="55"/>
      <c r="AKR3" s="55"/>
      <c r="AKS3" s="55"/>
      <c r="AKT3" s="55"/>
      <c r="AKU3" s="55"/>
      <c r="AKV3" s="55"/>
      <c r="AKW3" s="55"/>
      <c r="AKX3" s="55"/>
      <c r="AKY3" s="55"/>
      <c r="AKZ3" s="55"/>
      <c r="ALA3" s="55"/>
      <c r="ALB3" s="55"/>
      <c r="ALC3" s="55"/>
      <c r="ALD3" s="55"/>
      <c r="ALE3" s="55"/>
      <c r="ALF3" s="55"/>
      <c r="ALG3" s="55"/>
      <c r="ALH3" s="55"/>
      <c r="ALI3" s="55"/>
      <c r="ALJ3" s="55"/>
      <c r="ALK3" s="55"/>
      <c r="ALL3" s="55"/>
      <c r="ALM3" s="55"/>
      <c r="ALN3" s="55"/>
      <c r="ALO3" s="55"/>
      <c r="ALP3" s="55"/>
      <c r="ALQ3" s="55"/>
      <c r="ALR3" s="55"/>
      <c r="ALS3" s="55"/>
      <c r="ALT3" s="55"/>
      <c r="ALU3" s="55"/>
      <c r="ALV3" s="55"/>
      <c r="ALW3" s="55"/>
      <c r="ALX3" s="55"/>
      <c r="ALY3" s="55"/>
      <c r="ALZ3" s="55"/>
      <c r="AMA3" s="55"/>
      <c r="AMB3" s="55"/>
      <c r="AMC3" s="55"/>
      <c r="AMD3" s="55"/>
      <c r="AME3" s="55"/>
      <c r="AMF3" s="55"/>
      <c r="AMG3" s="55"/>
      <c r="AMH3" s="55"/>
      <c r="AMI3" s="55"/>
      <c r="AMJ3" s="55"/>
      <c r="AMK3" s="55"/>
      <c r="AML3" s="55"/>
      <c r="AMM3" s="55"/>
      <c r="AMN3" s="55"/>
      <c r="AMO3" s="55"/>
      <c r="AMP3" s="55"/>
      <c r="AMQ3" s="55"/>
      <c r="AMR3" s="55"/>
      <c r="AMS3" s="55"/>
      <c r="AMT3" s="55"/>
      <c r="AMU3" s="55"/>
      <c r="AMV3" s="55"/>
      <c r="AMW3" s="55"/>
      <c r="AMX3" s="55"/>
      <c r="AMY3" s="55"/>
      <c r="AMZ3" s="55"/>
      <c r="ANA3" s="55"/>
      <c r="ANB3" s="55"/>
      <c r="ANC3" s="55"/>
      <c r="AND3" s="55"/>
      <c r="ANE3" s="55"/>
      <c r="ANF3" s="55"/>
      <c r="ANG3" s="55"/>
      <c r="ANH3" s="55"/>
      <c r="ANI3" s="55"/>
      <c r="ANJ3" s="55"/>
      <c r="ANK3" s="55"/>
      <c r="ANL3" s="55"/>
      <c r="ANM3" s="55"/>
      <c r="ANN3" s="55"/>
      <c r="ANO3" s="55"/>
      <c r="ANP3" s="55"/>
      <c r="ANQ3" s="55"/>
      <c r="ANR3" s="55"/>
      <c r="ANS3" s="55"/>
      <c r="ANT3" s="55"/>
      <c r="ANU3" s="55"/>
      <c r="ANV3" s="55"/>
      <c r="ANW3" s="55"/>
      <c r="ANX3" s="55"/>
      <c r="ANY3" s="55"/>
      <c r="ANZ3" s="55"/>
      <c r="AOA3" s="55"/>
      <c r="AOB3" s="55"/>
      <c r="AOC3" s="55"/>
      <c r="AOD3" s="55"/>
      <c r="AOE3" s="55"/>
      <c r="AOF3" s="55"/>
      <c r="AOG3" s="55"/>
      <c r="AOH3" s="55"/>
      <c r="AOI3" s="55"/>
      <c r="AOJ3" s="55"/>
      <c r="AOK3" s="55"/>
      <c r="AOL3" s="55"/>
      <c r="AOM3" s="55"/>
      <c r="AON3" s="55"/>
      <c r="AOO3" s="55"/>
      <c r="AOP3" s="55"/>
      <c r="AOQ3" s="55"/>
      <c r="AOR3" s="55"/>
      <c r="AOS3" s="55"/>
      <c r="AOT3" s="55"/>
      <c r="AOU3" s="55"/>
      <c r="AOV3" s="55"/>
      <c r="AOW3" s="55"/>
      <c r="AOX3" s="55"/>
      <c r="AOY3" s="55"/>
      <c r="AOZ3" s="55"/>
      <c r="APA3" s="55"/>
      <c r="APB3" s="55"/>
      <c r="APC3" s="55"/>
      <c r="APD3" s="55"/>
      <c r="APE3" s="55"/>
      <c r="APF3" s="55"/>
      <c r="APG3" s="55"/>
      <c r="APH3" s="55"/>
      <c r="API3" s="55"/>
      <c r="APJ3" s="55"/>
      <c r="APK3" s="55"/>
      <c r="APL3" s="55"/>
      <c r="APM3" s="55"/>
      <c r="APN3" s="55"/>
      <c r="APO3" s="55"/>
      <c r="APP3" s="55"/>
      <c r="APQ3" s="55"/>
      <c r="APR3" s="55"/>
      <c r="APS3" s="55"/>
      <c r="APT3" s="55"/>
      <c r="APU3" s="55"/>
      <c r="APV3" s="55"/>
      <c r="APW3" s="55"/>
      <c r="APX3" s="55"/>
      <c r="APY3" s="55"/>
      <c r="APZ3" s="55"/>
      <c r="AQA3" s="55"/>
      <c r="AQB3" s="55"/>
      <c r="AQC3" s="55"/>
      <c r="AQD3" s="55"/>
      <c r="AQE3" s="55"/>
      <c r="AQF3" s="55"/>
      <c r="AQG3" s="55"/>
      <c r="AQH3" s="55"/>
      <c r="AQI3" s="55"/>
      <c r="AQJ3" s="55"/>
      <c r="AQK3" s="55"/>
      <c r="AQL3" s="55"/>
      <c r="AQM3" s="55"/>
      <c r="AQN3" s="55"/>
      <c r="AQO3" s="55"/>
      <c r="AQP3" s="55"/>
      <c r="AQQ3" s="55"/>
      <c r="AQR3" s="55"/>
      <c r="AQS3" s="55"/>
      <c r="AQT3" s="55"/>
      <c r="AQU3" s="55"/>
      <c r="AQV3" s="55"/>
      <c r="AQW3" s="55"/>
      <c r="AQX3" s="55"/>
      <c r="AQY3" s="55"/>
      <c r="AQZ3" s="55"/>
      <c r="ARA3" s="55"/>
      <c r="ARB3" s="55"/>
      <c r="ARC3" s="55"/>
      <c r="ARD3" s="55"/>
      <c r="ARE3" s="55"/>
      <c r="ARF3" s="55"/>
      <c r="ARG3" s="55"/>
      <c r="ARH3" s="55"/>
      <c r="ARI3" s="55"/>
      <c r="ARJ3" s="55"/>
      <c r="ARK3" s="55"/>
      <c r="ARL3" s="55"/>
      <c r="ARM3" s="55"/>
      <c r="ARN3" s="55"/>
      <c r="ARO3" s="55"/>
      <c r="ARP3" s="55"/>
      <c r="ARQ3" s="55"/>
      <c r="ARR3" s="55"/>
      <c r="ARS3" s="55"/>
      <c r="ART3" s="55"/>
      <c r="ARU3" s="55"/>
      <c r="ARV3" s="55"/>
      <c r="ARW3" s="55"/>
      <c r="ARX3" s="55"/>
      <c r="ARY3" s="55"/>
      <c r="ARZ3" s="55"/>
      <c r="ASA3" s="55"/>
      <c r="ASB3" s="55"/>
      <c r="ASC3" s="55"/>
      <c r="ASD3" s="55"/>
      <c r="ASE3" s="55"/>
      <c r="ASF3" s="55"/>
      <c r="ASG3" s="55"/>
      <c r="ASH3" s="55"/>
      <c r="ASI3" s="55"/>
      <c r="ASJ3" s="55"/>
      <c r="ASK3" s="55"/>
      <c r="ASL3" s="55"/>
      <c r="ASM3" s="55"/>
      <c r="ASN3" s="55"/>
      <c r="ASO3" s="55"/>
      <c r="ASP3" s="55"/>
      <c r="ASQ3" s="55"/>
      <c r="ASR3" s="55"/>
      <c r="ASS3" s="55"/>
      <c r="AST3" s="55"/>
      <c r="ASU3" s="55"/>
      <c r="ASV3" s="55"/>
      <c r="ASW3" s="55"/>
      <c r="ASX3" s="55"/>
      <c r="ASY3" s="55"/>
      <c r="ASZ3" s="55"/>
      <c r="ATA3" s="55"/>
      <c r="ATB3" s="55"/>
      <c r="ATC3" s="55"/>
      <c r="ATD3" s="55"/>
      <c r="ATE3" s="55"/>
      <c r="ATF3" s="55"/>
      <c r="ATG3" s="55"/>
      <c r="ATH3" s="55"/>
      <c r="ATI3" s="55"/>
      <c r="ATJ3" s="55"/>
      <c r="ATK3" s="55"/>
      <c r="ATL3" s="55"/>
      <c r="ATM3" s="55"/>
      <c r="ATN3" s="55"/>
      <c r="ATO3" s="55"/>
      <c r="ATP3" s="55"/>
      <c r="ATQ3" s="55"/>
      <c r="ATR3" s="55"/>
      <c r="ATS3" s="55"/>
      <c r="ATT3" s="55"/>
      <c r="ATU3" s="55"/>
      <c r="ATV3" s="55"/>
      <c r="ATW3" s="55"/>
      <c r="ATX3" s="55"/>
      <c r="ATY3" s="55"/>
      <c r="ATZ3" s="55"/>
      <c r="AUA3" s="55"/>
      <c r="AUB3" s="55"/>
      <c r="AUC3" s="55"/>
      <c r="AUD3" s="55"/>
      <c r="AUE3" s="55"/>
      <c r="AUF3" s="55"/>
      <c r="AUG3" s="55"/>
      <c r="AUH3" s="55"/>
      <c r="AUI3" s="55"/>
      <c r="AUJ3" s="55"/>
      <c r="AUK3" s="55"/>
      <c r="AUL3" s="55"/>
      <c r="AUM3" s="55"/>
      <c r="AUN3" s="55"/>
      <c r="AUO3" s="55"/>
      <c r="AUP3" s="55"/>
      <c r="AUQ3" s="55"/>
      <c r="AUR3" s="55"/>
      <c r="AUS3" s="55"/>
      <c r="AUT3" s="55"/>
      <c r="AUU3" s="55"/>
      <c r="AUV3" s="55"/>
      <c r="AUW3" s="55"/>
      <c r="AUX3" s="55"/>
      <c r="AUY3" s="55"/>
      <c r="AUZ3" s="55"/>
      <c r="AVA3" s="55"/>
      <c r="AVB3" s="55"/>
      <c r="AVC3" s="55"/>
      <c r="AVD3" s="55"/>
      <c r="AVE3" s="55"/>
      <c r="AVF3" s="55"/>
      <c r="AVG3" s="55"/>
      <c r="AVH3" s="55"/>
      <c r="AVI3" s="55"/>
      <c r="AVJ3" s="55"/>
      <c r="AVK3" s="55"/>
      <c r="AVL3" s="55"/>
      <c r="AVM3" s="55"/>
      <c r="AVN3" s="55"/>
      <c r="AVO3" s="55"/>
      <c r="AVP3" s="55"/>
      <c r="AVQ3" s="55"/>
      <c r="AVR3" s="55"/>
      <c r="AVS3" s="55"/>
      <c r="AVT3" s="55"/>
      <c r="AVU3" s="55"/>
      <c r="AVV3" s="55"/>
      <c r="AVW3" s="55"/>
      <c r="AVX3" s="55"/>
      <c r="AVY3" s="55"/>
      <c r="AVZ3" s="55"/>
      <c r="AWA3" s="55"/>
      <c r="AWB3" s="55"/>
      <c r="AWC3" s="55"/>
      <c r="AWD3" s="55"/>
      <c r="AWE3" s="55"/>
      <c r="AWF3" s="55"/>
      <c r="AWG3" s="55"/>
      <c r="AWH3" s="55"/>
      <c r="AWI3" s="55"/>
      <c r="AWJ3" s="55"/>
      <c r="AWK3" s="55"/>
      <c r="AWL3" s="55"/>
      <c r="AWM3" s="55"/>
      <c r="AWN3" s="55"/>
      <c r="AWO3" s="55"/>
      <c r="AWP3" s="55"/>
      <c r="AWQ3" s="55"/>
      <c r="AWR3" s="55"/>
      <c r="AWS3" s="55"/>
      <c r="AWT3" s="55"/>
      <c r="AWU3" s="55"/>
      <c r="AWV3" s="55"/>
      <c r="AWW3" s="55"/>
      <c r="AWX3" s="55"/>
      <c r="AWY3" s="55"/>
      <c r="AWZ3" s="55"/>
      <c r="AXA3" s="55"/>
      <c r="AXB3" s="55"/>
      <c r="AXC3" s="55"/>
      <c r="AXD3" s="55"/>
      <c r="AXE3" s="55"/>
      <c r="AXF3" s="55"/>
      <c r="AXG3" s="55"/>
      <c r="AXH3" s="55"/>
      <c r="AXI3" s="55"/>
      <c r="AXJ3" s="55"/>
      <c r="AXK3" s="55"/>
      <c r="AXL3" s="55"/>
      <c r="AXM3" s="55"/>
      <c r="AXN3" s="55"/>
      <c r="AXO3" s="55"/>
      <c r="AXP3" s="55"/>
      <c r="AXQ3" s="55"/>
      <c r="AXR3" s="55"/>
      <c r="AXS3" s="55"/>
      <c r="AXT3" s="55"/>
      <c r="AXU3" s="55"/>
      <c r="AXV3" s="55"/>
      <c r="AXW3" s="55"/>
      <c r="AXX3" s="55"/>
      <c r="AXY3" s="55"/>
      <c r="AXZ3" s="55"/>
      <c r="AYA3" s="55"/>
      <c r="AYB3" s="55"/>
    </row>
    <row r="4" spans="1:1328" s="56" customFormat="1" ht="23.25" customHeight="1" x14ac:dyDescent="0.2">
      <c r="A4" s="561"/>
      <c r="B4" s="2842"/>
      <c r="C4" s="2842"/>
      <c r="D4" s="2842"/>
      <c r="E4" s="2842"/>
      <c r="F4" s="2842"/>
      <c r="G4" s="2842"/>
      <c r="H4" s="2842"/>
      <c r="I4" s="2842"/>
      <c r="J4" s="2842"/>
      <c r="K4" s="2842"/>
      <c r="L4" s="2842"/>
      <c r="M4" s="2842"/>
      <c r="N4" s="2842"/>
      <c r="O4" s="2842"/>
      <c r="P4" s="2842"/>
      <c r="Q4" s="2842"/>
      <c r="R4" s="561"/>
      <c r="S4" s="561"/>
      <c r="T4" s="561"/>
      <c r="U4" s="561"/>
      <c r="V4" s="37"/>
      <c r="W4" s="37"/>
      <c r="X4" s="37"/>
      <c r="Y4" s="37"/>
      <c r="Z4" s="37"/>
      <c r="AA4" s="37"/>
      <c r="AB4" s="562"/>
      <c r="AC4" s="562"/>
      <c r="AD4" s="37"/>
      <c r="AE4" s="37"/>
      <c r="AF4" s="37"/>
      <c r="AG4" s="37"/>
      <c r="AH4" s="37"/>
      <c r="AI4" s="37"/>
      <c r="AJ4" s="37"/>
      <c r="AK4" s="37"/>
      <c r="AL4" s="37"/>
      <c r="AM4" s="37"/>
      <c r="AN4" s="37"/>
      <c r="AO4" s="37"/>
      <c r="AP4" s="37"/>
      <c r="AQ4" s="37"/>
      <c r="AR4" s="37"/>
      <c r="AS4" s="37"/>
      <c r="AT4" s="37"/>
      <c r="AU4" s="37"/>
      <c r="AV4" s="54"/>
      <c r="AW4" s="54"/>
      <c r="AX4" s="54"/>
      <c r="AY4" s="54"/>
      <c r="AZ4" s="54"/>
      <c r="BA4" s="54"/>
      <c r="BB4" s="54"/>
      <c r="BC4" s="54"/>
      <c r="BD4" s="54"/>
      <c r="BE4" s="54"/>
      <c r="BF4" s="54"/>
      <c r="BG4" s="54"/>
      <c r="BH4" s="54"/>
      <c r="BI4" s="54"/>
      <c r="BJ4" s="54"/>
      <c r="BK4" s="54"/>
      <c r="BL4" s="54"/>
      <c r="BM4" s="54"/>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c r="RP4" s="55"/>
      <c r="RQ4" s="55"/>
      <c r="RR4" s="55"/>
      <c r="RS4" s="55"/>
      <c r="RT4" s="55"/>
      <c r="RU4" s="55"/>
      <c r="RV4" s="55"/>
      <c r="RW4" s="55"/>
      <c r="RX4" s="55"/>
      <c r="RY4" s="55"/>
      <c r="RZ4" s="55"/>
      <c r="SA4" s="55"/>
      <c r="SB4" s="55"/>
      <c r="SC4" s="55"/>
      <c r="SD4" s="55"/>
      <c r="SE4" s="55"/>
      <c r="SF4" s="55"/>
      <c r="SG4" s="55"/>
      <c r="SH4" s="55"/>
      <c r="SI4" s="55"/>
      <c r="SJ4" s="55"/>
      <c r="SK4" s="55"/>
      <c r="SL4" s="55"/>
      <c r="SM4" s="55"/>
      <c r="SN4" s="55"/>
      <c r="SO4" s="55"/>
      <c r="SP4" s="55"/>
      <c r="SQ4" s="55"/>
      <c r="SR4" s="55"/>
      <c r="SS4" s="55"/>
      <c r="ST4" s="55"/>
      <c r="SU4" s="55"/>
      <c r="SV4" s="55"/>
      <c r="SW4" s="55"/>
      <c r="SX4" s="55"/>
      <c r="SY4" s="55"/>
      <c r="SZ4" s="55"/>
      <c r="TA4" s="55"/>
      <c r="TB4" s="55"/>
      <c r="TC4" s="55"/>
      <c r="TD4" s="55"/>
      <c r="TE4" s="55"/>
      <c r="TF4" s="55"/>
      <c r="TG4" s="55"/>
      <c r="TH4" s="55"/>
      <c r="TI4" s="55"/>
      <c r="TJ4" s="55"/>
      <c r="TK4" s="55"/>
      <c r="TL4" s="55"/>
      <c r="TM4" s="55"/>
      <c r="TN4" s="55"/>
      <c r="TO4" s="55"/>
      <c r="TP4" s="55"/>
      <c r="TQ4" s="55"/>
      <c r="TR4" s="55"/>
      <c r="TS4" s="55"/>
      <c r="TT4" s="55"/>
      <c r="TU4" s="55"/>
      <c r="TV4" s="55"/>
      <c r="TW4" s="55"/>
      <c r="TX4" s="55"/>
      <c r="TY4" s="55"/>
      <c r="TZ4" s="55"/>
      <c r="UA4" s="55"/>
      <c r="UB4" s="55"/>
      <c r="UC4" s="55"/>
      <c r="UD4" s="55"/>
      <c r="UE4" s="55"/>
      <c r="UF4" s="55"/>
      <c r="UG4" s="55"/>
      <c r="UH4" s="55"/>
      <c r="UI4" s="55"/>
      <c r="UJ4" s="55"/>
      <c r="UK4" s="55"/>
      <c r="UL4" s="55"/>
      <c r="UM4" s="55"/>
      <c r="UN4" s="55"/>
      <c r="UO4" s="55"/>
      <c r="UP4" s="55"/>
      <c r="UQ4" s="55"/>
      <c r="UR4" s="55"/>
      <c r="US4" s="55"/>
      <c r="UT4" s="55"/>
      <c r="UU4" s="55"/>
      <c r="UV4" s="55"/>
      <c r="UW4" s="55"/>
      <c r="UX4" s="55"/>
      <c r="UY4" s="55"/>
      <c r="UZ4" s="55"/>
      <c r="VA4" s="55"/>
      <c r="VB4" s="55"/>
      <c r="VC4" s="55"/>
      <c r="VD4" s="55"/>
      <c r="VE4" s="55"/>
      <c r="VF4" s="55"/>
      <c r="VG4" s="55"/>
      <c r="VH4" s="55"/>
      <c r="VI4" s="55"/>
      <c r="VJ4" s="55"/>
      <c r="VK4" s="55"/>
      <c r="VL4" s="55"/>
      <c r="VM4" s="55"/>
      <c r="VN4" s="55"/>
      <c r="VO4" s="55"/>
      <c r="VP4" s="55"/>
      <c r="VQ4" s="55"/>
      <c r="VR4" s="55"/>
      <c r="VS4" s="55"/>
      <c r="VT4" s="55"/>
      <c r="VU4" s="55"/>
      <c r="VV4" s="55"/>
      <c r="VW4" s="55"/>
      <c r="VX4" s="55"/>
      <c r="VY4" s="55"/>
      <c r="VZ4" s="55"/>
      <c r="WA4" s="55"/>
      <c r="WB4" s="55"/>
      <c r="WC4" s="55"/>
      <c r="WD4" s="55"/>
      <c r="WE4" s="55"/>
      <c r="WF4" s="55"/>
      <c r="WG4" s="55"/>
      <c r="WH4" s="55"/>
      <c r="WI4" s="55"/>
      <c r="WJ4" s="55"/>
      <c r="WK4" s="55"/>
      <c r="WL4" s="55"/>
      <c r="WM4" s="55"/>
      <c r="WN4" s="55"/>
      <c r="WO4" s="55"/>
      <c r="WP4" s="55"/>
      <c r="WQ4" s="55"/>
      <c r="WR4" s="55"/>
      <c r="WS4" s="55"/>
      <c r="WT4" s="55"/>
      <c r="WU4" s="55"/>
      <c r="WV4" s="55"/>
      <c r="WW4" s="55"/>
      <c r="WX4" s="55"/>
      <c r="WY4" s="55"/>
      <c r="WZ4" s="55"/>
      <c r="XA4" s="55"/>
      <c r="XB4" s="55"/>
      <c r="XC4" s="55"/>
      <c r="XD4" s="55"/>
      <c r="XE4" s="55"/>
      <c r="XF4" s="55"/>
      <c r="XG4" s="55"/>
      <c r="XH4" s="55"/>
      <c r="XI4" s="55"/>
      <c r="XJ4" s="55"/>
      <c r="XK4" s="55"/>
      <c r="XL4" s="55"/>
      <c r="XM4" s="55"/>
      <c r="XN4" s="55"/>
      <c r="XO4" s="55"/>
      <c r="XP4" s="55"/>
      <c r="XQ4" s="55"/>
      <c r="XR4" s="55"/>
      <c r="XS4" s="55"/>
      <c r="XT4" s="55"/>
      <c r="XU4" s="55"/>
      <c r="XV4" s="55"/>
      <c r="XW4" s="55"/>
      <c r="XX4" s="55"/>
      <c r="XY4" s="55"/>
      <c r="XZ4" s="55"/>
      <c r="YA4" s="55"/>
      <c r="YB4" s="55"/>
      <c r="YC4" s="55"/>
      <c r="YD4" s="55"/>
      <c r="YE4" s="55"/>
      <c r="YF4" s="55"/>
      <c r="YG4" s="55"/>
      <c r="YH4" s="55"/>
      <c r="YI4" s="55"/>
      <c r="YJ4" s="55"/>
      <c r="YK4" s="55"/>
      <c r="YL4" s="55"/>
      <c r="YM4" s="55"/>
      <c r="YN4" s="55"/>
      <c r="YO4" s="55"/>
      <c r="YP4" s="55"/>
      <c r="YQ4" s="55"/>
      <c r="YR4" s="55"/>
      <c r="YS4" s="55"/>
      <c r="YT4" s="55"/>
      <c r="YU4" s="55"/>
      <c r="YV4" s="55"/>
      <c r="YW4" s="55"/>
      <c r="YX4" s="55"/>
      <c r="YY4" s="55"/>
      <c r="YZ4" s="55"/>
      <c r="ZA4" s="55"/>
      <c r="ZB4" s="55"/>
      <c r="ZC4" s="55"/>
      <c r="ZD4" s="55"/>
      <c r="ZE4" s="55"/>
      <c r="ZF4" s="55"/>
      <c r="ZG4" s="55"/>
      <c r="ZH4" s="55"/>
      <c r="ZI4" s="55"/>
      <c r="ZJ4" s="55"/>
      <c r="ZK4" s="55"/>
      <c r="ZL4" s="55"/>
      <c r="ZM4" s="55"/>
      <c r="ZN4" s="55"/>
      <c r="ZO4" s="55"/>
      <c r="ZP4" s="55"/>
      <c r="ZQ4" s="55"/>
      <c r="ZR4" s="55"/>
      <c r="ZS4" s="55"/>
      <c r="ZT4" s="55"/>
      <c r="ZU4" s="55"/>
      <c r="ZV4" s="55"/>
      <c r="ZW4" s="55"/>
      <c r="ZX4" s="55"/>
      <c r="ZY4" s="55"/>
      <c r="ZZ4" s="55"/>
      <c r="AAA4" s="55"/>
      <c r="AAB4" s="55"/>
      <c r="AAC4" s="55"/>
      <c r="AAD4" s="55"/>
      <c r="AAE4" s="55"/>
      <c r="AAF4" s="55"/>
      <c r="AAG4" s="55"/>
      <c r="AAH4" s="55"/>
      <c r="AAI4" s="55"/>
      <c r="AAJ4" s="55"/>
      <c r="AAK4" s="55"/>
      <c r="AAL4" s="55"/>
      <c r="AAM4" s="55"/>
      <c r="AAN4" s="55"/>
      <c r="AAO4" s="55"/>
      <c r="AAP4" s="55"/>
      <c r="AAQ4" s="55"/>
      <c r="AAR4" s="55"/>
      <c r="AAS4" s="55"/>
      <c r="AAT4" s="55"/>
      <c r="AAU4" s="55"/>
      <c r="AAV4" s="55"/>
      <c r="AAW4" s="55"/>
      <c r="AAX4" s="55"/>
      <c r="AAY4" s="55"/>
      <c r="AAZ4" s="55"/>
      <c r="ABA4" s="55"/>
      <c r="ABB4" s="55"/>
      <c r="ABC4" s="55"/>
      <c r="ABD4" s="55"/>
      <c r="ABE4" s="55"/>
      <c r="ABF4" s="55"/>
      <c r="ABG4" s="55"/>
      <c r="ABH4" s="55"/>
      <c r="ABI4" s="55"/>
      <c r="ABJ4" s="55"/>
      <c r="ABK4" s="55"/>
      <c r="ABL4" s="55"/>
      <c r="ABM4" s="55"/>
      <c r="ABN4" s="55"/>
      <c r="ABO4" s="55"/>
      <c r="ABP4" s="55"/>
      <c r="ABQ4" s="55"/>
      <c r="ABR4" s="55"/>
      <c r="ABS4" s="55"/>
      <c r="ABT4" s="55"/>
      <c r="ABU4" s="55"/>
      <c r="ABV4" s="55"/>
      <c r="ABW4" s="55"/>
      <c r="ABX4" s="55"/>
      <c r="ABY4" s="55"/>
      <c r="ABZ4" s="55"/>
      <c r="ACA4" s="55"/>
      <c r="ACB4" s="55"/>
      <c r="ACC4" s="55"/>
      <c r="ACD4" s="55"/>
      <c r="ACE4" s="55"/>
      <c r="ACF4" s="55"/>
      <c r="ACG4" s="55"/>
      <c r="ACH4" s="55"/>
      <c r="ACI4" s="55"/>
      <c r="ACJ4" s="55"/>
      <c r="ACK4" s="55"/>
      <c r="ACL4" s="55"/>
      <c r="ACM4" s="55"/>
      <c r="ACN4" s="55"/>
      <c r="ACO4" s="55"/>
      <c r="ACP4" s="55"/>
      <c r="ACQ4" s="55"/>
      <c r="ACR4" s="55"/>
      <c r="ACS4" s="55"/>
      <c r="ACT4" s="55"/>
      <c r="ACU4" s="55"/>
      <c r="ACV4" s="55"/>
      <c r="ACW4" s="55"/>
      <c r="ACX4" s="55"/>
      <c r="ACY4" s="55"/>
      <c r="ACZ4" s="55"/>
      <c r="ADA4" s="55"/>
      <c r="ADB4" s="55"/>
      <c r="ADC4" s="55"/>
      <c r="ADD4" s="55"/>
      <c r="ADE4" s="55"/>
      <c r="ADF4" s="55"/>
      <c r="ADG4" s="55"/>
      <c r="ADH4" s="55"/>
      <c r="ADI4" s="55"/>
      <c r="ADJ4" s="55"/>
      <c r="ADK4" s="55"/>
      <c r="ADL4" s="55"/>
      <c r="ADM4" s="55"/>
      <c r="ADN4" s="55"/>
      <c r="ADO4" s="55"/>
      <c r="ADP4" s="55"/>
      <c r="ADQ4" s="55"/>
      <c r="ADR4" s="55"/>
      <c r="ADS4" s="55"/>
      <c r="ADT4" s="55"/>
      <c r="ADU4" s="55"/>
      <c r="ADV4" s="55"/>
      <c r="ADW4" s="55"/>
      <c r="ADX4" s="55"/>
      <c r="ADY4" s="55"/>
      <c r="ADZ4" s="55"/>
      <c r="AEA4" s="55"/>
      <c r="AEB4" s="55"/>
      <c r="AEC4" s="55"/>
      <c r="AED4" s="55"/>
      <c r="AEE4" s="55"/>
      <c r="AEF4" s="55"/>
      <c r="AEG4" s="55"/>
      <c r="AEH4" s="55"/>
      <c r="AEI4" s="55"/>
      <c r="AEJ4" s="55"/>
      <c r="AEK4" s="55"/>
      <c r="AEL4" s="55"/>
      <c r="AEM4" s="55"/>
      <c r="AEN4" s="55"/>
      <c r="AEO4" s="55"/>
      <c r="AEP4" s="55"/>
      <c r="AEQ4" s="55"/>
      <c r="AER4" s="55"/>
      <c r="AES4" s="55"/>
      <c r="AET4" s="55"/>
      <c r="AEU4" s="55"/>
      <c r="AEV4" s="55"/>
      <c r="AEW4" s="55"/>
      <c r="AEX4" s="55"/>
      <c r="AEY4" s="55"/>
      <c r="AEZ4" s="55"/>
      <c r="AFA4" s="55"/>
      <c r="AFB4" s="55"/>
      <c r="AFC4" s="55"/>
      <c r="AFD4" s="55"/>
      <c r="AFE4" s="55"/>
      <c r="AFF4" s="55"/>
      <c r="AFG4" s="55"/>
      <c r="AFH4" s="55"/>
      <c r="AFI4" s="55"/>
      <c r="AFJ4" s="55"/>
      <c r="AFK4" s="55"/>
      <c r="AFL4" s="55"/>
      <c r="AFM4" s="55"/>
      <c r="AFN4" s="55"/>
      <c r="AFO4" s="55"/>
      <c r="AFP4" s="55"/>
      <c r="AFQ4" s="55"/>
      <c r="AFR4" s="55"/>
      <c r="AFS4" s="55"/>
      <c r="AFT4" s="55"/>
      <c r="AFU4" s="55"/>
      <c r="AFV4" s="55"/>
      <c r="AFW4" s="55"/>
      <c r="AFX4" s="55"/>
      <c r="AFY4" s="55"/>
      <c r="AFZ4" s="55"/>
      <c r="AGA4" s="55"/>
      <c r="AGB4" s="55"/>
      <c r="AGC4" s="55"/>
      <c r="AGD4" s="55"/>
      <c r="AGE4" s="55"/>
      <c r="AGF4" s="55"/>
      <c r="AGG4" s="55"/>
      <c r="AGH4" s="55"/>
      <c r="AGI4" s="55"/>
      <c r="AGJ4" s="55"/>
      <c r="AGK4" s="55"/>
      <c r="AGL4" s="55"/>
      <c r="AGM4" s="55"/>
      <c r="AGN4" s="55"/>
      <c r="AGO4" s="55"/>
      <c r="AGP4" s="55"/>
      <c r="AGQ4" s="55"/>
      <c r="AGR4" s="55"/>
      <c r="AGS4" s="55"/>
      <c r="AGT4" s="55"/>
      <c r="AGU4" s="55"/>
      <c r="AGV4" s="55"/>
      <c r="AGW4" s="55"/>
      <c r="AGX4" s="55"/>
      <c r="AGY4" s="55"/>
      <c r="AGZ4" s="55"/>
      <c r="AHA4" s="55"/>
      <c r="AHB4" s="55"/>
      <c r="AHC4" s="55"/>
      <c r="AHD4" s="55"/>
      <c r="AHE4" s="55"/>
      <c r="AHF4" s="55"/>
      <c r="AHG4" s="55"/>
      <c r="AHH4" s="55"/>
      <c r="AHI4" s="55"/>
      <c r="AHJ4" s="55"/>
      <c r="AHK4" s="55"/>
      <c r="AHL4" s="55"/>
      <c r="AHM4" s="55"/>
      <c r="AHN4" s="55"/>
      <c r="AHO4" s="55"/>
      <c r="AHP4" s="55"/>
      <c r="AHQ4" s="55"/>
      <c r="AHR4" s="55"/>
      <c r="AHS4" s="55"/>
      <c r="AHT4" s="55"/>
      <c r="AHU4" s="55"/>
      <c r="AHV4" s="55"/>
      <c r="AHW4" s="55"/>
      <c r="AHX4" s="55"/>
      <c r="AHY4" s="55"/>
      <c r="AHZ4" s="55"/>
      <c r="AIA4" s="55"/>
      <c r="AIB4" s="55"/>
      <c r="AIC4" s="55"/>
      <c r="AID4" s="55"/>
      <c r="AIE4" s="55"/>
      <c r="AIF4" s="55"/>
      <c r="AIG4" s="55"/>
      <c r="AIH4" s="55"/>
      <c r="AII4" s="55"/>
      <c r="AIJ4" s="55"/>
      <c r="AIK4" s="55"/>
      <c r="AIL4" s="55"/>
      <c r="AIM4" s="55"/>
      <c r="AIN4" s="55"/>
      <c r="AIO4" s="55"/>
      <c r="AIP4" s="55"/>
      <c r="AIQ4" s="55"/>
      <c r="AIR4" s="55"/>
      <c r="AIS4" s="55"/>
      <c r="AIT4" s="55"/>
      <c r="AIU4" s="55"/>
      <c r="AIV4" s="55"/>
      <c r="AIW4" s="55"/>
      <c r="AIX4" s="55"/>
      <c r="AIY4" s="55"/>
      <c r="AIZ4" s="55"/>
      <c r="AJA4" s="55"/>
      <c r="AJB4" s="55"/>
      <c r="AJC4" s="55"/>
      <c r="AJD4" s="55"/>
      <c r="AJE4" s="55"/>
      <c r="AJF4" s="55"/>
      <c r="AJG4" s="55"/>
      <c r="AJH4" s="55"/>
      <c r="AJI4" s="55"/>
      <c r="AJJ4" s="55"/>
      <c r="AJK4" s="55"/>
      <c r="AJL4" s="55"/>
      <c r="AJM4" s="55"/>
      <c r="AJN4" s="55"/>
      <c r="AJO4" s="55"/>
      <c r="AJP4" s="55"/>
      <c r="AJQ4" s="55"/>
      <c r="AJR4" s="55"/>
      <c r="AJS4" s="55"/>
      <c r="AJT4" s="55"/>
      <c r="AJU4" s="55"/>
      <c r="AJV4" s="55"/>
      <c r="AJW4" s="55"/>
      <c r="AJX4" s="55"/>
      <c r="AJY4" s="55"/>
      <c r="AJZ4" s="55"/>
      <c r="AKA4" s="55"/>
      <c r="AKB4" s="55"/>
      <c r="AKC4" s="55"/>
      <c r="AKD4" s="55"/>
      <c r="AKE4" s="55"/>
      <c r="AKF4" s="55"/>
      <c r="AKG4" s="55"/>
      <c r="AKH4" s="55"/>
      <c r="AKI4" s="55"/>
      <c r="AKJ4" s="55"/>
      <c r="AKK4" s="55"/>
      <c r="AKL4" s="55"/>
      <c r="AKM4" s="55"/>
      <c r="AKN4" s="55"/>
      <c r="AKO4" s="55"/>
      <c r="AKP4" s="55"/>
      <c r="AKQ4" s="55"/>
      <c r="AKR4" s="55"/>
      <c r="AKS4" s="55"/>
      <c r="AKT4" s="55"/>
      <c r="AKU4" s="55"/>
      <c r="AKV4" s="55"/>
      <c r="AKW4" s="55"/>
      <c r="AKX4" s="55"/>
      <c r="AKY4" s="55"/>
      <c r="AKZ4" s="55"/>
      <c r="ALA4" s="55"/>
      <c r="ALB4" s="55"/>
      <c r="ALC4" s="55"/>
      <c r="ALD4" s="55"/>
      <c r="ALE4" s="55"/>
      <c r="ALF4" s="55"/>
      <c r="ALG4" s="55"/>
      <c r="ALH4" s="55"/>
      <c r="ALI4" s="55"/>
      <c r="ALJ4" s="55"/>
      <c r="ALK4" s="55"/>
      <c r="ALL4" s="55"/>
      <c r="ALM4" s="55"/>
      <c r="ALN4" s="55"/>
      <c r="ALO4" s="55"/>
      <c r="ALP4" s="55"/>
      <c r="ALQ4" s="55"/>
      <c r="ALR4" s="55"/>
      <c r="ALS4" s="55"/>
      <c r="ALT4" s="55"/>
      <c r="ALU4" s="55"/>
      <c r="ALV4" s="55"/>
      <c r="ALW4" s="55"/>
      <c r="ALX4" s="55"/>
      <c r="ALY4" s="55"/>
      <c r="ALZ4" s="55"/>
      <c r="AMA4" s="55"/>
      <c r="AMB4" s="55"/>
      <c r="AMC4" s="55"/>
      <c r="AMD4" s="55"/>
      <c r="AME4" s="55"/>
      <c r="AMF4" s="55"/>
      <c r="AMG4" s="55"/>
      <c r="AMH4" s="55"/>
      <c r="AMI4" s="55"/>
      <c r="AMJ4" s="55"/>
      <c r="AMK4" s="55"/>
      <c r="AML4" s="55"/>
      <c r="AMM4" s="55"/>
      <c r="AMN4" s="55"/>
      <c r="AMO4" s="55"/>
      <c r="AMP4" s="55"/>
      <c r="AMQ4" s="55"/>
      <c r="AMR4" s="55"/>
      <c r="AMS4" s="55"/>
      <c r="AMT4" s="55"/>
      <c r="AMU4" s="55"/>
      <c r="AMV4" s="55"/>
      <c r="AMW4" s="55"/>
      <c r="AMX4" s="55"/>
      <c r="AMY4" s="55"/>
      <c r="AMZ4" s="55"/>
      <c r="ANA4" s="55"/>
      <c r="ANB4" s="55"/>
      <c r="ANC4" s="55"/>
      <c r="AND4" s="55"/>
      <c r="ANE4" s="55"/>
      <c r="ANF4" s="55"/>
      <c r="ANG4" s="55"/>
      <c r="ANH4" s="55"/>
      <c r="ANI4" s="55"/>
      <c r="ANJ4" s="55"/>
      <c r="ANK4" s="55"/>
      <c r="ANL4" s="55"/>
      <c r="ANM4" s="55"/>
      <c r="ANN4" s="55"/>
      <c r="ANO4" s="55"/>
      <c r="ANP4" s="55"/>
      <c r="ANQ4" s="55"/>
      <c r="ANR4" s="55"/>
      <c r="ANS4" s="55"/>
      <c r="ANT4" s="55"/>
      <c r="ANU4" s="55"/>
      <c r="ANV4" s="55"/>
      <c r="ANW4" s="55"/>
      <c r="ANX4" s="55"/>
      <c r="ANY4" s="55"/>
      <c r="ANZ4" s="55"/>
      <c r="AOA4" s="55"/>
      <c r="AOB4" s="55"/>
      <c r="AOC4" s="55"/>
      <c r="AOD4" s="55"/>
      <c r="AOE4" s="55"/>
      <c r="AOF4" s="55"/>
      <c r="AOG4" s="55"/>
      <c r="AOH4" s="55"/>
      <c r="AOI4" s="55"/>
      <c r="AOJ4" s="55"/>
      <c r="AOK4" s="55"/>
      <c r="AOL4" s="55"/>
      <c r="AOM4" s="55"/>
      <c r="AON4" s="55"/>
      <c r="AOO4" s="55"/>
      <c r="AOP4" s="55"/>
      <c r="AOQ4" s="55"/>
      <c r="AOR4" s="55"/>
      <c r="AOS4" s="55"/>
      <c r="AOT4" s="55"/>
      <c r="AOU4" s="55"/>
      <c r="AOV4" s="55"/>
      <c r="AOW4" s="55"/>
      <c r="AOX4" s="55"/>
      <c r="AOY4" s="55"/>
      <c r="AOZ4" s="55"/>
      <c r="APA4" s="55"/>
      <c r="APB4" s="55"/>
      <c r="APC4" s="55"/>
      <c r="APD4" s="55"/>
      <c r="APE4" s="55"/>
      <c r="APF4" s="55"/>
      <c r="APG4" s="55"/>
      <c r="APH4" s="55"/>
      <c r="API4" s="55"/>
      <c r="APJ4" s="55"/>
      <c r="APK4" s="55"/>
      <c r="APL4" s="55"/>
      <c r="APM4" s="55"/>
      <c r="APN4" s="55"/>
      <c r="APO4" s="55"/>
      <c r="APP4" s="55"/>
      <c r="APQ4" s="55"/>
      <c r="APR4" s="55"/>
      <c r="APS4" s="55"/>
      <c r="APT4" s="55"/>
      <c r="APU4" s="55"/>
      <c r="APV4" s="55"/>
      <c r="APW4" s="55"/>
      <c r="APX4" s="55"/>
      <c r="APY4" s="55"/>
      <c r="APZ4" s="55"/>
      <c r="AQA4" s="55"/>
      <c r="AQB4" s="55"/>
      <c r="AQC4" s="55"/>
      <c r="AQD4" s="55"/>
      <c r="AQE4" s="55"/>
      <c r="AQF4" s="55"/>
      <c r="AQG4" s="55"/>
      <c r="AQH4" s="55"/>
      <c r="AQI4" s="55"/>
      <c r="AQJ4" s="55"/>
      <c r="AQK4" s="55"/>
      <c r="AQL4" s="55"/>
      <c r="AQM4" s="55"/>
      <c r="AQN4" s="55"/>
      <c r="AQO4" s="55"/>
      <c r="AQP4" s="55"/>
      <c r="AQQ4" s="55"/>
      <c r="AQR4" s="55"/>
      <c r="AQS4" s="55"/>
      <c r="AQT4" s="55"/>
      <c r="AQU4" s="55"/>
      <c r="AQV4" s="55"/>
      <c r="AQW4" s="55"/>
      <c r="AQX4" s="55"/>
      <c r="AQY4" s="55"/>
      <c r="AQZ4" s="55"/>
      <c r="ARA4" s="55"/>
      <c r="ARB4" s="55"/>
      <c r="ARC4" s="55"/>
      <c r="ARD4" s="55"/>
      <c r="ARE4" s="55"/>
      <c r="ARF4" s="55"/>
      <c r="ARG4" s="55"/>
      <c r="ARH4" s="55"/>
      <c r="ARI4" s="55"/>
      <c r="ARJ4" s="55"/>
      <c r="ARK4" s="55"/>
      <c r="ARL4" s="55"/>
      <c r="ARM4" s="55"/>
      <c r="ARN4" s="55"/>
      <c r="ARO4" s="55"/>
      <c r="ARP4" s="55"/>
      <c r="ARQ4" s="55"/>
      <c r="ARR4" s="55"/>
      <c r="ARS4" s="55"/>
      <c r="ART4" s="55"/>
      <c r="ARU4" s="55"/>
      <c r="ARV4" s="55"/>
      <c r="ARW4" s="55"/>
      <c r="ARX4" s="55"/>
      <c r="ARY4" s="55"/>
      <c r="ARZ4" s="55"/>
      <c r="ASA4" s="55"/>
      <c r="ASB4" s="55"/>
      <c r="ASC4" s="55"/>
      <c r="ASD4" s="55"/>
      <c r="ASE4" s="55"/>
      <c r="ASF4" s="55"/>
      <c r="ASG4" s="55"/>
      <c r="ASH4" s="55"/>
      <c r="ASI4" s="55"/>
      <c r="ASJ4" s="55"/>
      <c r="ASK4" s="55"/>
      <c r="ASL4" s="55"/>
      <c r="ASM4" s="55"/>
      <c r="ASN4" s="55"/>
      <c r="ASO4" s="55"/>
      <c r="ASP4" s="55"/>
      <c r="ASQ4" s="55"/>
      <c r="ASR4" s="55"/>
      <c r="ASS4" s="55"/>
      <c r="AST4" s="55"/>
      <c r="ASU4" s="55"/>
      <c r="ASV4" s="55"/>
      <c r="ASW4" s="55"/>
      <c r="ASX4" s="55"/>
      <c r="ASY4" s="55"/>
      <c r="ASZ4" s="55"/>
      <c r="ATA4" s="55"/>
      <c r="ATB4" s="55"/>
      <c r="ATC4" s="55"/>
      <c r="ATD4" s="55"/>
      <c r="ATE4" s="55"/>
      <c r="ATF4" s="55"/>
      <c r="ATG4" s="55"/>
      <c r="ATH4" s="55"/>
      <c r="ATI4" s="55"/>
      <c r="ATJ4" s="55"/>
      <c r="ATK4" s="55"/>
      <c r="ATL4" s="55"/>
      <c r="ATM4" s="55"/>
      <c r="ATN4" s="55"/>
      <c r="ATO4" s="55"/>
      <c r="ATP4" s="55"/>
      <c r="ATQ4" s="55"/>
      <c r="ATR4" s="55"/>
      <c r="ATS4" s="55"/>
      <c r="ATT4" s="55"/>
      <c r="ATU4" s="55"/>
      <c r="ATV4" s="55"/>
      <c r="ATW4" s="55"/>
      <c r="ATX4" s="55"/>
      <c r="ATY4" s="55"/>
      <c r="ATZ4" s="55"/>
      <c r="AUA4" s="55"/>
      <c r="AUB4" s="55"/>
      <c r="AUC4" s="55"/>
      <c r="AUD4" s="55"/>
      <c r="AUE4" s="55"/>
      <c r="AUF4" s="55"/>
      <c r="AUG4" s="55"/>
      <c r="AUH4" s="55"/>
      <c r="AUI4" s="55"/>
      <c r="AUJ4" s="55"/>
      <c r="AUK4" s="55"/>
      <c r="AUL4" s="55"/>
      <c r="AUM4" s="55"/>
      <c r="AUN4" s="55"/>
      <c r="AUO4" s="55"/>
      <c r="AUP4" s="55"/>
      <c r="AUQ4" s="55"/>
      <c r="AUR4" s="55"/>
      <c r="AUS4" s="55"/>
      <c r="AUT4" s="55"/>
      <c r="AUU4" s="55"/>
      <c r="AUV4" s="55"/>
      <c r="AUW4" s="55"/>
      <c r="AUX4" s="55"/>
      <c r="AUY4" s="55"/>
      <c r="AUZ4" s="55"/>
      <c r="AVA4" s="55"/>
      <c r="AVB4" s="55"/>
      <c r="AVC4" s="55"/>
      <c r="AVD4" s="55"/>
      <c r="AVE4" s="55"/>
      <c r="AVF4" s="55"/>
      <c r="AVG4" s="55"/>
      <c r="AVH4" s="55"/>
      <c r="AVI4" s="55"/>
      <c r="AVJ4" s="55"/>
      <c r="AVK4" s="55"/>
      <c r="AVL4" s="55"/>
      <c r="AVM4" s="55"/>
      <c r="AVN4" s="55"/>
      <c r="AVO4" s="55"/>
      <c r="AVP4" s="55"/>
      <c r="AVQ4" s="55"/>
      <c r="AVR4" s="55"/>
      <c r="AVS4" s="55"/>
      <c r="AVT4" s="55"/>
      <c r="AVU4" s="55"/>
      <c r="AVV4" s="55"/>
      <c r="AVW4" s="55"/>
      <c r="AVX4" s="55"/>
      <c r="AVY4" s="55"/>
      <c r="AVZ4" s="55"/>
      <c r="AWA4" s="55"/>
      <c r="AWB4" s="55"/>
      <c r="AWC4" s="55"/>
      <c r="AWD4" s="55"/>
      <c r="AWE4" s="55"/>
      <c r="AWF4" s="55"/>
      <c r="AWG4" s="55"/>
      <c r="AWH4" s="55"/>
      <c r="AWI4" s="55"/>
      <c r="AWJ4" s="55"/>
      <c r="AWK4" s="55"/>
      <c r="AWL4" s="55"/>
      <c r="AWM4" s="55"/>
      <c r="AWN4" s="55"/>
      <c r="AWO4" s="55"/>
      <c r="AWP4" s="55"/>
      <c r="AWQ4" s="55"/>
      <c r="AWR4" s="55"/>
      <c r="AWS4" s="55"/>
      <c r="AWT4" s="55"/>
      <c r="AWU4" s="55"/>
      <c r="AWV4" s="55"/>
      <c r="AWW4" s="55"/>
      <c r="AWX4" s="55"/>
      <c r="AWY4" s="55"/>
      <c r="AWZ4" s="55"/>
      <c r="AXA4" s="55"/>
      <c r="AXB4" s="55"/>
      <c r="AXC4" s="55"/>
      <c r="AXD4" s="55"/>
      <c r="AXE4" s="55"/>
      <c r="AXF4" s="55"/>
      <c r="AXG4" s="55"/>
      <c r="AXH4" s="55"/>
      <c r="AXI4" s="55"/>
      <c r="AXJ4" s="55"/>
      <c r="AXK4" s="55"/>
      <c r="AXL4" s="55"/>
      <c r="AXM4" s="55"/>
      <c r="AXN4" s="55"/>
      <c r="AXO4" s="55"/>
      <c r="AXP4" s="55"/>
      <c r="AXQ4" s="55"/>
      <c r="AXR4" s="55"/>
      <c r="AXS4" s="55"/>
      <c r="AXT4" s="55"/>
      <c r="AXU4" s="55"/>
      <c r="AXV4" s="55"/>
      <c r="AXW4" s="55"/>
      <c r="AXX4" s="55"/>
      <c r="AXY4" s="55"/>
      <c r="AXZ4" s="55"/>
      <c r="AYA4" s="55"/>
      <c r="AYB4" s="55"/>
    </row>
    <row r="5" spans="1:1328" s="56" customFormat="1" ht="23.25" customHeight="1" x14ac:dyDescent="0.2">
      <c r="A5" s="561"/>
      <c r="B5" s="2778" t="s">
        <v>353</v>
      </c>
      <c r="C5" s="2778"/>
      <c r="D5" s="2778"/>
      <c r="E5" s="2778"/>
      <c r="F5" s="2778"/>
      <c r="G5" s="2778"/>
      <c r="H5" s="2778"/>
      <c r="I5" s="2778"/>
      <c r="J5" s="2778"/>
      <c r="K5" s="2778"/>
      <c r="L5" s="2778"/>
      <c r="M5" s="2778"/>
      <c r="N5" s="2778"/>
      <c r="O5" s="2778"/>
      <c r="P5" s="2778"/>
      <c r="Q5" s="2778"/>
      <c r="R5" s="2778"/>
      <c r="S5" s="2778"/>
      <c r="T5" s="2778"/>
      <c r="U5" s="561"/>
      <c r="V5" s="37"/>
      <c r="W5" s="37"/>
      <c r="X5" s="37"/>
      <c r="Y5" s="37"/>
      <c r="Z5" s="37"/>
      <c r="AD5" s="37"/>
      <c r="AE5" s="37"/>
      <c r="AF5" s="37"/>
      <c r="AG5" s="37"/>
      <c r="AH5" s="37"/>
      <c r="AI5" s="37"/>
      <c r="AJ5" s="37"/>
      <c r="AK5" s="37"/>
      <c r="AL5" s="37"/>
      <c r="AM5" s="37"/>
      <c r="AN5" s="37"/>
      <c r="AO5" s="37"/>
      <c r="AP5" s="37"/>
      <c r="AQ5" s="37"/>
      <c r="AR5" s="37"/>
      <c r="AS5" s="37"/>
      <c r="AT5" s="37"/>
      <c r="AU5" s="37"/>
      <c r="AV5" s="54"/>
      <c r="AW5" s="54"/>
      <c r="AX5" s="54"/>
      <c r="AY5" s="54"/>
      <c r="AZ5" s="54"/>
      <c r="BA5" s="54"/>
      <c r="BB5" s="54"/>
      <c r="BC5" s="54"/>
      <c r="BD5" s="54"/>
      <c r="BE5" s="54"/>
      <c r="BF5" s="54"/>
      <c r="BG5" s="54"/>
      <c r="BH5" s="54"/>
      <c r="BI5" s="54"/>
      <c r="BJ5" s="54"/>
      <c r="BK5" s="54"/>
      <c r="BL5" s="54"/>
      <c r="BM5" s="54"/>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c r="TA5" s="55"/>
      <c r="TB5" s="55"/>
      <c r="TC5" s="55"/>
      <c r="TD5" s="55"/>
      <c r="TE5" s="55"/>
      <c r="TF5" s="55"/>
      <c r="TG5" s="55"/>
      <c r="TH5" s="55"/>
      <c r="TI5" s="55"/>
      <c r="TJ5" s="55"/>
      <c r="TK5" s="55"/>
      <c r="TL5" s="55"/>
      <c r="TM5" s="55"/>
      <c r="TN5" s="55"/>
      <c r="TO5" s="55"/>
      <c r="TP5" s="55"/>
      <c r="TQ5" s="55"/>
      <c r="TR5" s="55"/>
      <c r="TS5" s="55"/>
      <c r="TT5" s="55"/>
      <c r="TU5" s="55"/>
      <c r="TV5" s="55"/>
      <c r="TW5" s="55"/>
      <c r="TX5" s="55"/>
      <c r="TY5" s="55"/>
      <c r="TZ5" s="55"/>
      <c r="UA5" s="55"/>
      <c r="UB5" s="55"/>
      <c r="UC5" s="55"/>
      <c r="UD5" s="55"/>
      <c r="UE5" s="55"/>
      <c r="UF5" s="55"/>
      <c r="UG5" s="55"/>
      <c r="UH5" s="55"/>
      <c r="UI5" s="55"/>
      <c r="UJ5" s="55"/>
      <c r="UK5" s="55"/>
      <c r="UL5" s="55"/>
      <c r="UM5" s="55"/>
      <c r="UN5" s="55"/>
      <c r="UO5" s="55"/>
      <c r="UP5" s="55"/>
      <c r="UQ5" s="55"/>
      <c r="UR5" s="55"/>
      <c r="US5" s="55"/>
      <c r="UT5" s="55"/>
      <c r="UU5" s="55"/>
      <c r="UV5" s="55"/>
      <c r="UW5" s="55"/>
      <c r="UX5" s="55"/>
      <c r="UY5" s="55"/>
      <c r="UZ5" s="55"/>
      <c r="VA5" s="55"/>
      <c r="VB5" s="55"/>
      <c r="VC5" s="55"/>
      <c r="VD5" s="55"/>
      <c r="VE5" s="55"/>
      <c r="VF5" s="55"/>
      <c r="VG5" s="55"/>
      <c r="VH5" s="55"/>
      <c r="VI5" s="55"/>
      <c r="VJ5" s="55"/>
      <c r="VK5" s="55"/>
      <c r="VL5" s="55"/>
      <c r="VM5" s="55"/>
      <c r="VN5" s="55"/>
      <c r="VO5" s="55"/>
      <c r="VP5" s="55"/>
      <c r="VQ5" s="55"/>
      <c r="VR5" s="55"/>
      <c r="VS5" s="55"/>
      <c r="VT5" s="55"/>
      <c r="VU5" s="55"/>
      <c r="VV5" s="55"/>
      <c r="VW5" s="55"/>
      <c r="VX5" s="55"/>
      <c r="VY5" s="55"/>
      <c r="VZ5" s="55"/>
      <c r="WA5" s="55"/>
      <c r="WB5" s="55"/>
      <c r="WC5" s="55"/>
      <c r="WD5" s="55"/>
      <c r="WE5" s="55"/>
      <c r="WF5" s="55"/>
      <c r="WG5" s="55"/>
      <c r="WH5" s="55"/>
      <c r="WI5" s="55"/>
      <c r="WJ5" s="55"/>
      <c r="WK5" s="55"/>
      <c r="WL5" s="55"/>
      <c r="WM5" s="55"/>
      <c r="WN5" s="55"/>
      <c r="WO5" s="55"/>
      <c r="WP5" s="55"/>
      <c r="WQ5" s="55"/>
      <c r="WR5" s="55"/>
      <c r="WS5" s="55"/>
      <c r="WT5" s="55"/>
      <c r="WU5" s="55"/>
      <c r="WV5" s="55"/>
      <c r="WW5" s="55"/>
      <c r="WX5" s="55"/>
      <c r="WY5" s="55"/>
      <c r="WZ5" s="55"/>
      <c r="XA5" s="55"/>
      <c r="XB5" s="55"/>
      <c r="XC5" s="55"/>
      <c r="XD5" s="55"/>
      <c r="XE5" s="55"/>
      <c r="XF5" s="55"/>
      <c r="XG5" s="55"/>
      <c r="XH5" s="55"/>
      <c r="XI5" s="55"/>
      <c r="XJ5" s="55"/>
      <c r="XK5" s="55"/>
      <c r="XL5" s="55"/>
      <c r="XM5" s="55"/>
      <c r="XN5" s="55"/>
      <c r="XO5" s="55"/>
      <c r="XP5" s="55"/>
      <c r="XQ5" s="55"/>
      <c r="XR5" s="55"/>
      <c r="XS5" s="55"/>
      <c r="XT5" s="55"/>
      <c r="XU5" s="55"/>
      <c r="XV5" s="55"/>
      <c r="XW5" s="55"/>
      <c r="XX5" s="55"/>
      <c r="XY5" s="55"/>
      <c r="XZ5" s="55"/>
      <c r="YA5" s="55"/>
      <c r="YB5" s="55"/>
      <c r="YC5" s="55"/>
      <c r="YD5" s="55"/>
      <c r="YE5" s="55"/>
      <c r="YF5" s="55"/>
      <c r="YG5" s="55"/>
      <c r="YH5" s="55"/>
      <c r="YI5" s="55"/>
      <c r="YJ5" s="55"/>
      <c r="YK5" s="55"/>
      <c r="YL5" s="55"/>
      <c r="YM5" s="55"/>
      <c r="YN5" s="55"/>
      <c r="YO5" s="55"/>
      <c r="YP5" s="55"/>
      <c r="YQ5" s="55"/>
      <c r="YR5" s="55"/>
      <c r="YS5" s="55"/>
      <c r="YT5" s="55"/>
      <c r="YU5" s="55"/>
      <c r="YV5" s="55"/>
      <c r="YW5" s="55"/>
      <c r="YX5" s="55"/>
      <c r="YY5" s="55"/>
      <c r="YZ5" s="55"/>
      <c r="ZA5" s="55"/>
      <c r="ZB5" s="55"/>
      <c r="ZC5" s="55"/>
      <c r="ZD5" s="55"/>
      <c r="ZE5" s="55"/>
      <c r="ZF5" s="55"/>
      <c r="ZG5" s="55"/>
      <c r="ZH5" s="55"/>
      <c r="ZI5" s="55"/>
      <c r="ZJ5" s="55"/>
      <c r="ZK5" s="55"/>
      <c r="ZL5" s="55"/>
      <c r="ZM5" s="55"/>
      <c r="ZN5" s="55"/>
      <c r="ZO5" s="55"/>
      <c r="ZP5" s="55"/>
      <c r="ZQ5" s="55"/>
      <c r="ZR5" s="55"/>
      <c r="ZS5" s="55"/>
      <c r="ZT5" s="55"/>
      <c r="ZU5" s="55"/>
      <c r="ZV5" s="55"/>
      <c r="ZW5" s="55"/>
      <c r="ZX5" s="55"/>
      <c r="ZY5" s="55"/>
      <c r="ZZ5" s="55"/>
      <c r="AAA5" s="55"/>
      <c r="AAB5" s="55"/>
      <c r="AAC5" s="55"/>
      <c r="AAD5" s="55"/>
      <c r="AAE5" s="55"/>
      <c r="AAF5" s="55"/>
      <c r="AAG5" s="55"/>
      <c r="AAH5" s="55"/>
      <c r="AAI5" s="55"/>
      <c r="AAJ5" s="55"/>
      <c r="AAK5" s="55"/>
      <c r="AAL5" s="55"/>
      <c r="AAM5" s="55"/>
      <c r="AAN5" s="55"/>
      <c r="AAO5" s="55"/>
      <c r="AAP5" s="55"/>
      <c r="AAQ5" s="55"/>
      <c r="AAR5" s="55"/>
      <c r="AAS5" s="55"/>
      <c r="AAT5" s="55"/>
      <c r="AAU5" s="55"/>
      <c r="AAV5" s="55"/>
      <c r="AAW5" s="55"/>
      <c r="AAX5" s="55"/>
      <c r="AAY5" s="55"/>
      <c r="AAZ5" s="55"/>
      <c r="ABA5" s="55"/>
      <c r="ABB5" s="55"/>
      <c r="ABC5" s="55"/>
      <c r="ABD5" s="55"/>
      <c r="ABE5" s="55"/>
      <c r="ABF5" s="55"/>
      <c r="ABG5" s="55"/>
      <c r="ABH5" s="55"/>
      <c r="ABI5" s="55"/>
      <c r="ABJ5" s="55"/>
      <c r="ABK5" s="55"/>
      <c r="ABL5" s="55"/>
      <c r="ABM5" s="55"/>
      <c r="ABN5" s="55"/>
      <c r="ABO5" s="55"/>
      <c r="ABP5" s="55"/>
      <c r="ABQ5" s="55"/>
      <c r="ABR5" s="55"/>
      <c r="ABS5" s="55"/>
      <c r="ABT5" s="55"/>
      <c r="ABU5" s="55"/>
      <c r="ABV5" s="55"/>
      <c r="ABW5" s="55"/>
      <c r="ABX5" s="55"/>
      <c r="ABY5" s="55"/>
      <c r="ABZ5" s="55"/>
      <c r="ACA5" s="55"/>
      <c r="ACB5" s="55"/>
      <c r="ACC5" s="55"/>
      <c r="ACD5" s="55"/>
      <c r="ACE5" s="55"/>
      <c r="ACF5" s="55"/>
      <c r="ACG5" s="55"/>
      <c r="ACH5" s="55"/>
      <c r="ACI5" s="55"/>
      <c r="ACJ5" s="55"/>
      <c r="ACK5" s="55"/>
      <c r="ACL5" s="55"/>
      <c r="ACM5" s="55"/>
      <c r="ACN5" s="55"/>
      <c r="ACO5" s="55"/>
      <c r="ACP5" s="55"/>
      <c r="ACQ5" s="55"/>
      <c r="ACR5" s="55"/>
      <c r="ACS5" s="55"/>
      <c r="ACT5" s="55"/>
      <c r="ACU5" s="55"/>
      <c r="ACV5" s="55"/>
      <c r="ACW5" s="55"/>
      <c r="ACX5" s="55"/>
      <c r="ACY5" s="55"/>
      <c r="ACZ5" s="55"/>
      <c r="ADA5" s="55"/>
      <c r="ADB5" s="55"/>
      <c r="ADC5" s="55"/>
      <c r="ADD5" s="55"/>
      <c r="ADE5" s="55"/>
      <c r="ADF5" s="55"/>
      <c r="ADG5" s="55"/>
      <c r="ADH5" s="55"/>
      <c r="ADI5" s="55"/>
      <c r="ADJ5" s="55"/>
      <c r="ADK5" s="55"/>
      <c r="ADL5" s="55"/>
      <c r="ADM5" s="55"/>
      <c r="ADN5" s="55"/>
      <c r="ADO5" s="55"/>
      <c r="ADP5" s="55"/>
      <c r="ADQ5" s="55"/>
      <c r="ADR5" s="55"/>
      <c r="ADS5" s="55"/>
      <c r="ADT5" s="55"/>
      <c r="ADU5" s="55"/>
      <c r="ADV5" s="55"/>
      <c r="ADW5" s="55"/>
      <c r="ADX5" s="55"/>
      <c r="ADY5" s="55"/>
      <c r="ADZ5" s="55"/>
      <c r="AEA5" s="55"/>
      <c r="AEB5" s="55"/>
      <c r="AEC5" s="55"/>
      <c r="AED5" s="55"/>
      <c r="AEE5" s="55"/>
      <c r="AEF5" s="55"/>
      <c r="AEG5" s="55"/>
      <c r="AEH5" s="55"/>
      <c r="AEI5" s="55"/>
      <c r="AEJ5" s="55"/>
      <c r="AEK5" s="55"/>
      <c r="AEL5" s="55"/>
      <c r="AEM5" s="55"/>
      <c r="AEN5" s="55"/>
      <c r="AEO5" s="55"/>
      <c r="AEP5" s="55"/>
      <c r="AEQ5" s="55"/>
      <c r="AER5" s="55"/>
      <c r="AES5" s="55"/>
      <c r="AET5" s="55"/>
      <c r="AEU5" s="55"/>
      <c r="AEV5" s="55"/>
      <c r="AEW5" s="55"/>
      <c r="AEX5" s="55"/>
      <c r="AEY5" s="55"/>
      <c r="AEZ5" s="55"/>
      <c r="AFA5" s="55"/>
      <c r="AFB5" s="55"/>
      <c r="AFC5" s="55"/>
      <c r="AFD5" s="55"/>
      <c r="AFE5" s="55"/>
      <c r="AFF5" s="55"/>
      <c r="AFG5" s="55"/>
      <c r="AFH5" s="55"/>
      <c r="AFI5" s="55"/>
      <c r="AFJ5" s="55"/>
      <c r="AFK5" s="55"/>
      <c r="AFL5" s="55"/>
      <c r="AFM5" s="55"/>
      <c r="AFN5" s="55"/>
      <c r="AFO5" s="55"/>
      <c r="AFP5" s="55"/>
      <c r="AFQ5" s="55"/>
      <c r="AFR5" s="55"/>
      <c r="AFS5" s="55"/>
      <c r="AFT5" s="55"/>
      <c r="AFU5" s="55"/>
      <c r="AFV5" s="55"/>
      <c r="AFW5" s="55"/>
      <c r="AFX5" s="55"/>
      <c r="AFY5" s="55"/>
      <c r="AFZ5" s="55"/>
      <c r="AGA5" s="55"/>
      <c r="AGB5" s="55"/>
      <c r="AGC5" s="55"/>
      <c r="AGD5" s="55"/>
      <c r="AGE5" s="55"/>
      <c r="AGF5" s="55"/>
      <c r="AGG5" s="55"/>
      <c r="AGH5" s="55"/>
      <c r="AGI5" s="55"/>
      <c r="AGJ5" s="55"/>
      <c r="AGK5" s="55"/>
      <c r="AGL5" s="55"/>
      <c r="AGM5" s="55"/>
      <c r="AGN5" s="55"/>
      <c r="AGO5" s="55"/>
      <c r="AGP5" s="55"/>
      <c r="AGQ5" s="55"/>
      <c r="AGR5" s="55"/>
      <c r="AGS5" s="55"/>
      <c r="AGT5" s="55"/>
      <c r="AGU5" s="55"/>
      <c r="AGV5" s="55"/>
      <c r="AGW5" s="55"/>
      <c r="AGX5" s="55"/>
      <c r="AGY5" s="55"/>
      <c r="AGZ5" s="55"/>
      <c r="AHA5" s="55"/>
      <c r="AHB5" s="55"/>
      <c r="AHC5" s="55"/>
      <c r="AHD5" s="55"/>
      <c r="AHE5" s="55"/>
      <c r="AHF5" s="55"/>
      <c r="AHG5" s="55"/>
      <c r="AHH5" s="55"/>
      <c r="AHI5" s="55"/>
      <c r="AHJ5" s="55"/>
      <c r="AHK5" s="55"/>
      <c r="AHL5" s="55"/>
      <c r="AHM5" s="55"/>
      <c r="AHN5" s="55"/>
      <c r="AHO5" s="55"/>
      <c r="AHP5" s="55"/>
      <c r="AHQ5" s="55"/>
      <c r="AHR5" s="55"/>
      <c r="AHS5" s="55"/>
      <c r="AHT5" s="55"/>
      <c r="AHU5" s="55"/>
      <c r="AHV5" s="55"/>
      <c r="AHW5" s="55"/>
      <c r="AHX5" s="55"/>
      <c r="AHY5" s="55"/>
      <c r="AHZ5" s="55"/>
      <c r="AIA5" s="55"/>
      <c r="AIB5" s="55"/>
      <c r="AIC5" s="55"/>
      <c r="AID5" s="55"/>
      <c r="AIE5" s="55"/>
      <c r="AIF5" s="55"/>
      <c r="AIG5" s="55"/>
      <c r="AIH5" s="55"/>
      <c r="AII5" s="55"/>
      <c r="AIJ5" s="55"/>
      <c r="AIK5" s="55"/>
      <c r="AIL5" s="55"/>
      <c r="AIM5" s="55"/>
      <c r="AIN5" s="55"/>
      <c r="AIO5" s="55"/>
      <c r="AIP5" s="55"/>
      <c r="AIQ5" s="55"/>
      <c r="AIR5" s="55"/>
      <c r="AIS5" s="55"/>
      <c r="AIT5" s="55"/>
      <c r="AIU5" s="55"/>
      <c r="AIV5" s="55"/>
      <c r="AIW5" s="55"/>
      <c r="AIX5" s="55"/>
      <c r="AIY5" s="55"/>
      <c r="AIZ5" s="55"/>
      <c r="AJA5" s="55"/>
      <c r="AJB5" s="55"/>
      <c r="AJC5" s="55"/>
      <c r="AJD5" s="55"/>
      <c r="AJE5" s="55"/>
      <c r="AJF5" s="55"/>
      <c r="AJG5" s="55"/>
      <c r="AJH5" s="55"/>
      <c r="AJI5" s="55"/>
      <c r="AJJ5" s="55"/>
      <c r="AJK5" s="55"/>
      <c r="AJL5" s="55"/>
      <c r="AJM5" s="55"/>
      <c r="AJN5" s="55"/>
      <c r="AJO5" s="55"/>
      <c r="AJP5" s="55"/>
      <c r="AJQ5" s="55"/>
      <c r="AJR5" s="55"/>
      <c r="AJS5" s="55"/>
      <c r="AJT5" s="55"/>
      <c r="AJU5" s="55"/>
      <c r="AJV5" s="55"/>
      <c r="AJW5" s="55"/>
      <c r="AJX5" s="55"/>
      <c r="AJY5" s="55"/>
      <c r="AJZ5" s="55"/>
      <c r="AKA5" s="55"/>
      <c r="AKB5" s="55"/>
      <c r="AKC5" s="55"/>
      <c r="AKD5" s="55"/>
      <c r="AKE5" s="55"/>
      <c r="AKF5" s="55"/>
      <c r="AKG5" s="55"/>
      <c r="AKH5" s="55"/>
      <c r="AKI5" s="55"/>
      <c r="AKJ5" s="55"/>
      <c r="AKK5" s="55"/>
      <c r="AKL5" s="55"/>
      <c r="AKM5" s="55"/>
      <c r="AKN5" s="55"/>
      <c r="AKO5" s="55"/>
      <c r="AKP5" s="55"/>
      <c r="AKQ5" s="55"/>
      <c r="AKR5" s="55"/>
      <c r="AKS5" s="55"/>
      <c r="AKT5" s="55"/>
      <c r="AKU5" s="55"/>
      <c r="AKV5" s="55"/>
      <c r="AKW5" s="55"/>
      <c r="AKX5" s="55"/>
      <c r="AKY5" s="55"/>
      <c r="AKZ5" s="55"/>
      <c r="ALA5" s="55"/>
      <c r="ALB5" s="55"/>
      <c r="ALC5" s="55"/>
      <c r="ALD5" s="55"/>
      <c r="ALE5" s="55"/>
      <c r="ALF5" s="55"/>
      <c r="ALG5" s="55"/>
      <c r="ALH5" s="55"/>
      <c r="ALI5" s="55"/>
      <c r="ALJ5" s="55"/>
      <c r="ALK5" s="55"/>
      <c r="ALL5" s="55"/>
      <c r="ALM5" s="55"/>
      <c r="ALN5" s="55"/>
      <c r="ALO5" s="55"/>
      <c r="ALP5" s="55"/>
      <c r="ALQ5" s="55"/>
      <c r="ALR5" s="55"/>
      <c r="ALS5" s="55"/>
      <c r="ALT5" s="55"/>
      <c r="ALU5" s="55"/>
      <c r="ALV5" s="55"/>
      <c r="ALW5" s="55"/>
      <c r="ALX5" s="55"/>
      <c r="ALY5" s="55"/>
      <c r="ALZ5" s="55"/>
      <c r="AMA5" s="55"/>
      <c r="AMB5" s="55"/>
      <c r="AMC5" s="55"/>
      <c r="AMD5" s="55"/>
      <c r="AME5" s="55"/>
      <c r="AMF5" s="55"/>
      <c r="AMG5" s="55"/>
      <c r="AMH5" s="55"/>
      <c r="AMI5" s="55"/>
      <c r="AMJ5" s="55"/>
      <c r="AMK5" s="55"/>
      <c r="AML5" s="55"/>
      <c r="AMM5" s="55"/>
      <c r="AMN5" s="55"/>
      <c r="AMO5" s="55"/>
      <c r="AMP5" s="55"/>
      <c r="AMQ5" s="55"/>
      <c r="AMR5" s="55"/>
      <c r="AMS5" s="55"/>
      <c r="AMT5" s="55"/>
      <c r="AMU5" s="55"/>
      <c r="AMV5" s="55"/>
      <c r="AMW5" s="55"/>
      <c r="AMX5" s="55"/>
      <c r="AMY5" s="55"/>
      <c r="AMZ5" s="55"/>
      <c r="ANA5" s="55"/>
      <c r="ANB5" s="55"/>
      <c r="ANC5" s="55"/>
      <c r="AND5" s="55"/>
      <c r="ANE5" s="55"/>
      <c r="ANF5" s="55"/>
      <c r="ANG5" s="55"/>
      <c r="ANH5" s="55"/>
      <c r="ANI5" s="55"/>
      <c r="ANJ5" s="55"/>
      <c r="ANK5" s="55"/>
      <c r="ANL5" s="55"/>
      <c r="ANM5" s="55"/>
      <c r="ANN5" s="55"/>
      <c r="ANO5" s="55"/>
      <c r="ANP5" s="55"/>
      <c r="ANQ5" s="55"/>
      <c r="ANR5" s="55"/>
      <c r="ANS5" s="55"/>
      <c r="ANT5" s="55"/>
      <c r="ANU5" s="55"/>
      <c r="ANV5" s="55"/>
      <c r="ANW5" s="55"/>
      <c r="ANX5" s="55"/>
      <c r="ANY5" s="55"/>
      <c r="ANZ5" s="55"/>
      <c r="AOA5" s="55"/>
      <c r="AOB5" s="55"/>
      <c r="AOC5" s="55"/>
      <c r="AOD5" s="55"/>
      <c r="AOE5" s="55"/>
      <c r="AOF5" s="55"/>
      <c r="AOG5" s="55"/>
      <c r="AOH5" s="55"/>
      <c r="AOI5" s="55"/>
      <c r="AOJ5" s="55"/>
      <c r="AOK5" s="55"/>
      <c r="AOL5" s="55"/>
      <c r="AOM5" s="55"/>
      <c r="AON5" s="55"/>
      <c r="AOO5" s="55"/>
      <c r="AOP5" s="55"/>
      <c r="AOQ5" s="55"/>
      <c r="AOR5" s="55"/>
      <c r="AOS5" s="55"/>
      <c r="AOT5" s="55"/>
      <c r="AOU5" s="55"/>
      <c r="AOV5" s="55"/>
      <c r="AOW5" s="55"/>
      <c r="AOX5" s="55"/>
      <c r="AOY5" s="55"/>
      <c r="AOZ5" s="55"/>
      <c r="APA5" s="55"/>
      <c r="APB5" s="55"/>
      <c r="APC5" s="55"/>
      <c r="APD5" s="55"/>
      <c r="APE5" s="55"/>
      <c r="APF5" s="55"/>
      <c r="APG5" s="55"/>
      <c r="APH5" s="55"/>
      <c r="API5" s="55"/>
      <c r="APJ5" s="55"/>
      <c r="APK5" s="55"/>
      <c r="APL5" s="55"/>
      <c r="APM5" s="55"/>
      <c r="APN5" s="55"/>
      <c r="APO5" s="55"/>
      <c r="APP5" s="55"/>
      <c r="APQ5" s="55"/>
      <c r="APR5" s="55"/>
      <c r="APS5" s="55"/>
      <c r="APT5" s="55"/>
      <c r="APU5" s="55"/>
      <c r="APV5" s="55"/>
      <c r="APW5" s="55"/>
      <c r="APX5" s="55"/>
      <c r="APY5" s="55"/>
      <c r="APZ5" s="55"/>
      <c r="AQA5" s="55"/>
      <c r="AQB5" s="55"/>
      <c r="AQC5" s="55"/>
      <c r="AQD5" s="55"/>
      <c r="AQE5" s="55"/>
      <c r="AQF5" s="55"/>
      <c r="AQG5" s="55"/>
      <c r="AQH5" s="55"/>
      <c r="AQI5" s="55"/>
      <c r="AQJ5" s="55"/>
      <c r="AQK5" s="55"/>
      <c r="AQL5" s="55"/>
      <c r="AQM5" s="55"/>
      <c r="AQN5" s="55"/>
      <c r="AQO5" s="55"/>
      <c r="AQP5" s="55"/>
      <c r="AQQ5" s="55"/>
      <c r="AQR5" s="55"/>
      <c r="AQS5" s="55"/>
      <c r="AQT5" s="55"/>
      <c r="AQU5" s="55"/>
      <c r="AQV5" s="55"/>
      <c r="AQW5" s="55"/>
      <c r="AQX5" s="55"/>
      <c r="AQY5" s="55"/>
      <c r="AQZ5" s="55"/>
      <c r="ARA5" s="55"/>
      <c r="ARB5" s="55"/>
      <c r="ARC5" s="55"/>
      <c r="ARD5" s="55"/>
      <c r="ARE5" s="55"/>
      <c r="ARF5" s="55"/>
      <c r="ARG5" s="55"/>
      <c r="ARH5" s="55"/>
      <c r="ARI5" s="55"/>
      <c r="ARJ5" s="55"/>
      <c r="ARK5" s="55"/>
      <c r="ARL5" s="55"/>
      <c r="ARM5" s="55"/>
      <c r="ARN5" s="55"/>
      <c r="ARO5" s="55"/>
      <c r="ARP5" s="55"/>
      <c r="ARQ5" s="55"/>
      <c r="ARR5" s="55"/>
      <c r="ARS5" s="55"/>
      <c r="ART5" s="55"/>
      <c r="ARU5" s="55"/>
      <c r="ARV5" s="55"/>
      <c r="ARW5" s="55"/>
      <c r="ARX5" s="55"/>
      <c r="ARY5" s="55"/>
      <c r="ARZ5" s="55"/>
      <c r="ASA5" s="55"/>
      <c r="ASB5" s="55"/>
      <c r="ASC5" s="55"/>
      <c r="ASD5" s="55"/>
      <c r="ASE5" s="55"/>
      <c r="ASF5" s="55"/>
      <c r="ASG5" s="55"/>
      <c r="ASH5" s="55"/>
      <c r="ASI5" s="55"/>
      <c r="ASJ5" s="55"/>
      <c r="ASK5" s="55"/>
      <c r="ASL5" s="55"/>
      <c r="ASM5" s="55"/>
      <c r="ASN5" s="55"/>
      <c r="ASO5" s="55"/>
      <c r="ASP5" s="55"/>
      <c r="ASQ5" s="55"/>
      <c r="ASR5" s="55"/>
      <c r="ASS5" s="55"/>
      <c r="AST5" s="55"/>
      <c r="ASU5" s="55"/>
      <c r="ASV5" s="55"/>
      <c r="ASW5" s="55"/>
      <c r="ASX5" s="55"/>
      <c r="ASY5" s="55"/>
      <c r="ASZ5" s="55"/>
      <c r="ATA5" s="55"/>
      <c r="ATB5" s="55"/>
      <c r="ATC5" s="55"/>
      <c r="ATD5" s="55"/>
      <c r="ATE5" s="55"/>
      <c r="ATF5" s="55"/>
      <c r="ATG5" s="55"/>
      <c r="ATH5" s="55"/>
      <c r="ATI5" s="55"/>
      <c r="ATJ5" s="55"/>
      <c r="ATK5" s="55"/>
      <c r="ATL5" s="55"/>
      <c r="ATM5" s="55"/>
      <c r="ATN5" s="55"/>
      <c r="ATO5" s="55"/>
      <c r="ATP5" s="55"/>
      <c r="ATQ5" s="55"/>
      <c r="ATR5" s="55"/>
      <c r="ATS5" s="55"/>
      <c r="ATT5" s="55"/>
      <c r="ATU5" s="55"/>
      <c r="ATV5" s="55"/>
      <c r="ATW5" s="55"/>
      <c r="ATX5" s="55"/>
      <c r="ATY5" s="55"/>
      <c r="ATZ5" s="55"/>
      <c r="AUA5" s="55"/>
      <c r="AUB5" s="55"/>
      <c r="AUC5" s="55"/>
      <c r="AUD5" s="55"/>
      <c r="AUE5" s="55"/>
      <c r="AUF5" s="55"/>
      <c r="AUG5" s="55"/>
      <c r="AUH5" s="55"/>
      <c r="AUI5" s="55"/>
      <c r="AUJ5" s="55"/>
      <c r="AUK5" s="55"/>
      <c r="AUL5" s="55"/>
      <c r="AUM5" s="55"/>
      <c r="AUN5" s="55"/>
      <c r="AUO5" s="55"/>
      <c r="AUP5" s="55"/>
      <c r="AUQ5" s="55"/>
      <c r="AUR5" s="55"/>
      <c r="AUS5" s="55"/>
      <c r="AUT5" s="55"/>
      <c r="AUU5" s="55"/>
      <c r="AUV5" s="55"/>
      <c r="AUW5" s="55"/>
      <c r="AUX5" s="55"/>
      <c r="AUY5" s="55"/>
      <c r="AUZ5" s="55"/>
      <c r="AVA5" s="55"/>
      <c r="AVB5" s="55"/>
      <c r="AVC5" s="55"/>
      <c r="AVD5" s="55"/>
      <c r="AVE5" s="55"/>
      <c r="AVF5" s="55"/>
      <c r="AVG5" s="55"/>
      <c r="AVH5" s="55"/>
      <c r="AVI5" s="55"/>
      <c r="AVJ5" s="55"/>
      <c r="AVK5" s="55"/>
      <c r="AVL5" s="55"/>
      <c r="AVM5" s="55"/>
      <c r="AVN5" s="55"/>
      <c r="AVO5" s="55"/>
      <c r="AVP5" s="55"/>
      <c r="AVQ5" s="55"/>
      <c r="AVR5" s="55"/>
      <c r="AVS5" s="55"/>
      <c r="AVT5" s="55"/>
      <c r="AVU5" s="55"/>
      <c r="AVV5" s="55"/>
      <c r="AVW5" s="55"/>
      <c r="AVX5" s="55"/>
      <c r="AVY5" s="55"/>
      <c r="AVZ5" s="55"/>
      <c r="AWA5" s="55"/>
      <c r="AWB5" s="55"/>
      <c r="AWC5" s="55"/>
      <c r="AWD5" s="55"/>
      <c r="AWE5" s="55"/>
      <c r="AWF5" s="55"/>
      <c r="AWG5" s="55"/>
      <c r="AWH5" s="55"/>
      <c r="AWI5" s="55"/>
      <c r="AWJ5" s="55"/>
      <c r="AWK5" s="55"/>
      <c r="AWL5" s="55"/>
      <c r="AWM5" s="55"/>
      <c r="AWN5" s="55"/>
      <c r="AWO5" s="55"/>
      <c r="AWP5" s="55"/>
      <c r="AWQ5" s="55"/>
      <c r="AWR5" s="55"/>
      <c r="AWS5" s="55"/>
      <c r="AWT5" s="55"/>
      <c r="AWU5" s="55"/>
      <c r="AWV5" s="55"/>
      <c r="AWW5" s="55"/>
      <c r="AWX5" s="55"/>
      <c r="AWY5" s="55"/>
      <c r="AWZ5" s="55"/>
      <c r="AXA5" s="55"/>
      <c r="AXB5" s="55"/>
      <c r="AXC5" s="55"/>
      <c r="AXD5" s="55"/>
      <c r="AXE5" s="55"/>
      <c r="AXF5" s="55"/>
      <c r="AXG5" s="55"/>
      <c r="AXH5" s="55"/>
      <c r="AXI5" s="55"/>
      <c r="AXJ5" s="55"/>
      <c r="AXK5" s="55"/>
      <c r="AXL5" s="55"/>
      <c r="AXM5" s="55"/>
      <c r="AXN5" s="55"/>
      <c r="AXO5" s="55"/>
      <c r="AXP5" s="55"/>
      <c r="AXQ5" s="55"/>
      <c r="AXR5" s="55"/>
      <c r="AXS5" s="55"/>
      <c r="AXT5" s="55"/>
      <c r="AXU5" s="55"/>
      <c r="AXV5" s="55"/>
      <c r="AXW5" s="55"/>
      <c r="AXX5" s="55"/>
      <c r="AXY5" s="55"/>
      <c r="AXZ5" s="55"/>
      <c r="AYA5" s="55"/>
      <c r="AYB5" s="55"/>
    </row>
    <row r="6" spans="1:1328" s="56" customFormat="1" ht="23.25" customHeight="1" x14ac:dyDescent="0.2">
      <c r="A6" s="561"/>
      <c r="B6" s="2839" t="s">
        <v>354</v>
      </c>
      <c r="C6" s="2843"/>
      <c r="D6" s="2843"/>
      <c r="E6" s="2843"/>
      <c r="F6" s="2843"/>
      <c r="G6" s="2843"/>
      <c r="H6" s="2843"/>
      <c r="I6" s="2843"/>
      <c r="J6" s="563"/>
      <c r="K6" s="2839" t="s">
        <v>355</v>
      </c>
      <c r="L6" s="2839"/>
      <c r="M6" s="2839"/>
      <c r="N6" s="561"/>
      <c r="O6" s="2839" t="s">
        <v>356</v>
      </c>
      <c r="P6" s="2839"/>
      <c r="Q6" s="2839"/>
      <c r="R6" s="561"/>
      <c r="S6" s="2839" t="s">
        <v>357</v>
      </c>
      <c r="T6" s="2839"/>
      <c r="U6" s="561"/>
      <c r="Z6" s="564"/>
      <c r="AD6" s="564"/>
      <c r="AE6" s="564"/>
      <c r="AF6" s="564"/>
      <c r="AG6" s="564"/>
      <c r="AH6" s="564"/>
      <c r="AI6" s="564"/>
      <c r="AJ6" s="37"/>
      <c r="AK6" s="37"/>
      <c r="AL6" s="37"/>
      <c r="AM6" s="37"/>
      <c r="AN6" s="37"/>
      <c r="AO6" s="37"/>
      <c r="AP6" s="37"/>
      <c r="AQ6" s="37"/>
      <c r="AR6" s="37"/>
      <c r="AS6" s="37"/>
      <c r="AT6" s="37"/>
      <c r="AU6" s="37"/>
      <c r="AV6" s="54"/>
      <c r="AW6" s="54"/>
      <c r="AX6" s="54"/>
      <c r="AY6" s="54"/>
      <c r="AZ6" s="54"/>
      <c r="BA6" s="54"/>
      <c r="BB6" s="54"/>
      <c r="BC6" s="54"/>
      <c r="BD6" s="54"/>
      <c r="BE6" s="54"/>
      <c r="BF6" s="54"/>
      <c r="BG6" s="54"/>
      <c r="BH6" s="54"/>
      <c r="BI6" s="54"/>
      <c r="BJ6" s="54"/>
      <c r="BK6" s="54"/>
      <c r="BL6" s="54"/>
      <c r="BM6" s="54"/>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c r="AMK6" s="55"/>
      <c r="AML6" s="55"/>
      <c r="AMM6" s="55"/>
      <c r="AMN6" s="55"/>
      <c r="AMO6" s="55"/>
      <c r="AMP6" s="55"/>
      <c r="AMQ6" s="55"/>
      <c r="AMR6" s="55"/>
      <c r="AMS6" s="55"/>
      <c r="AMT6" s="55"/>
      <c r="AMU6" s="55"/>
      <c r="AMV6" s="55"/>
      <c r="AMW6" s="55"/>
      <c r="AMX6" s="55"/>
      <c r="AMY6" s="55"/>
      <c r="AMZ6" s="55"/>
      <c r="ANA6" s="55"/>
      <c r="ANB6" s="55"/>
      <c r="ANC6" s="55"/>
      <c r="AND6" s="55"/>
      <c r="ANE6" s="55"/>
      <c r="ANF6" s="55"/>
      <c r="ANG6" s="55"/>
      <c r="ANH6" s="55"/>
      <c r="ANI6" s="55"/>
      <c r="ANJ6" s="55"/>
      <c r="ANK6" s="55"/>
      <c r="ANL6" s="55"/>
      <c r="ANM6" s="55"/>
      <c r="ANN6" s="55"/>
      <c r="ANO6" s="55"/>
      <c r="ANP6" s="55"/>
      <c r="ANQ6" s="55"/>
      <c r="ANR6" s="55"/>
      <c r="ANS6" s="55"/>
      <c r="ANT6" s="55"/>
      <c r="ANU6" s="55"/>
      <c r="ANV6" s="55"/>
      <c r="ANW6" s="55"/>
      <c r="ANX6" s="55"/>
      <c r="ANY6" s="55"/>
      <c r="ANZ6" s="55"/>
      <c r="AOA6" s="55"/>
      <c r="AOB6" s="55"/>
      <c r="AOC6" s="55"/>
      <c r="AOD6" s="55"/>
      <c r="AOE6" s="55"/>
      <c r="AOF6" s="55"/>
      <c r="AOG6" s="55"/>
      <c r="AOH6" s="55"/>
      <c r="AOI6" s="55"/>
      <c r="AOJ6" s="55"/>
      <c r="AOK6" s="55"/>
      <c r="AOL6" s="55"/>
      <c r="AOM6" s="55"/>
      <c r="AON6" s="55"/>
      <c r="AOO6" s="55"/>
      <c r="AOP6" s="55"/>
      <c r="AOQ6" s="55"/>
      <c r="AOR6" s="55"/>
      <c r="AOS6" s="55"/>
      <c r="AOT6" s="55"/>
      <c r="AOU6" s="55"/>
      <c r="AOV6" s="55"/>
      <c r="AOW6" s="55"/>
      <c r="AOX6" s="55"/>
      <c r="AOY6" s="55"/>
      <c r="AOZ6" s="55"/>
      <c r="APA6" s="55"/>
      <c r="APB6" s="55"/>
      <c r="APC6" s="55"/>
      <c r="APD6" s="55"/>
      <c r="APE6" s="55"/>
      <c r="APF6" s="55"/>
      <c r="APG6" s="55"/>
      <c r="APH6" s="55"/>
      <c r="API6" s="55"/>
      <c r="APJ6" s="55"/>
      <c r="APK6" s="55"/>
      <c r="APL6" s="55"/>
      <c r="APM6" s="55"/>
      <c r="APN6" s="55"/>
      <c r="APO6" s="55"/>
      <c r="APP6" s="55"/>
      <c r="APQ6" s="55"/>
      <c r="APR6" s="55"/>
      <c r="APS6" s="55"/>
      <c r="APT6" s="55"/>
      <c r="APU6" s="55"/>
      <c r="APV6" s="55"/>
      <c r="APW6" s="55"/>
      <c r="APX6" s="55"/>
      <c r="APY6" s="55"/>
      <c r="APZ6" s="55"/>
      <c r="AQA6" s="55"/>
      <c r="AQB6" s="55"/>
      <c r="AQC6" s="55"/>
      <c r="AQD6" s="55"/>
      <c r="AQE6" s="55"/>
      <c r="AQF6" s="55"/>
      <c r="AQG6" s="55"/>
      <c r="AQH6" s="55"/>
      <c r="AQI6" s="55"/>
      <c r="AQJ6" s="55"/>
      <c r="AQK6" s="55"/>
      <c r="AQL6" s="55"/>
      <c r="AQM6" s="55"/>
      <c r="AQN6" s="55"/>
      <c r="AQO6" s="55"/>
      <c r="AQP6" s="55"/>
      <c r="AQQ6" s="55"/>
      <c r="AQR6" s="55"/>
      <c r="AQS6" s="55"/>
      <c r="AQT6" s="55"/>
      <c r="AQU6" s="55"/>
      <c r="AQV6" s="55"/>
      <c r="AQW6" s="55"/>
      <c r="AQX6" s="55"/>
      <c r="AQY6" s="55"/>
      <c r="AQZ6" s="55"/>
      <c r="ARA6" s="55"/>
      <c r="ARB6" s="55"/>
      <c r="ARC6" s="55"/>
      <c r="ARD6" s="55"/>
      <c r="ARE6" s="55"/>
      <c r="ARF6" s="55"/>
      <c r="ARG6" s="55"/>
      <c r="ARH6" s="55"/>
      <c r="ARI6" s="55"/>
      <c r="ARJ6" s="55"/>
      <c r="ARK6" s="55"/>
      <c r="ARL6" s="55"/>
      <c r="ARM6" s="55"/>
      <c r="ARN6" s="55"/>
      <c r="ARO6" s="55"/>
      <c r="ARP6" s="55"/>
      <c r="ARQ6" s="55"/>
      <c r="ARR6" s="55"/>
      <c r="ARS6" s="55"/>
      <c r="ART6" s="55"/>
      <c r="ARU6" s="55"/>
      <c r="ARV6" s="55"/>
      <c r="ARW6" s="55"/>
      <c r="ARX6" s="55"/>
      <c r="ARY6" s="55"/>
      <c r="ARZ6" s="55"/>
      <c r="ASA6" s="55"/>
      <c r="ASB6" s="55"/>
      <c r="ASC6" s="55"/>
      <c r="ASD6" s="55"/>
      <c r="ASE6" s="55"/>
      <c r="ASF6" s="55"/>
      <c r="ASG6" s="55"/>
      <c r="ASH6" s="55"/>
      <c r="ASI6" s="55"/>
      <c r="ASJ6" s="55"/>
      <c r="ASK6" s="55"/>
      <c r="ASL6" s="55"/>
      <c r="ASM6" s="55"/>
      <c r="ASN6" s="55"/>
      <c r="ASO6" s="55"/>
      <c r="ASP6" s="55"/>
      <c r="ASQ6" s="55"/>
      <c r="ASR6" s="55"/>
      <c r="ASS6" s="55"/>
      <c r="AST6" s="55"/>
      <c r="ASU6" s="55"/>
      <c r="ASV6" s="55"/>
      <c r="ASW6" s="55"/>
      <c r="ASX6" s="55"/>
      <c r="ASY6" s="55"/>
      <c r="ASZ6" s="55"/>
      <c r="ATA6" s="55"/>
      <c r="ATB6" s="55"/>
      <c r="ATC6" s="55"/>
      <c r="ATD6" s="55"/>
      <c r="ATE6" s="55"/>
      <c r="ATF6" s="55"/>
      <c r="ATG6" s="55"/>
      <c r="ATH6" s="55"/>
      <c r="ATI6" s="55"/>
      <c r="ATJ6" s="55"/>
      <c r="ATK6" s="55"/>
      <c r="ATL6" s="55"/>
      <c r="ATM6" s="55"/>
      <c r="ATN6" s="55"/>
      <c r="ATO6" s="55"/>
      <c r="ATP6" s="55"/>
      <c r="ATQ6" s="55"/>
      <c r="ATR6" s="55"/>
      <c r="ATS6" s="55"/>
      <c r="ATT6" s="55"/>
      <c r="ATU6" s="55"/>
      <c r="ATV6" s="55"/>
      <c r="ATW6" s="55"/>
      <c r="ATX6" s="55"/>
      <c r="ATY6" s="55"/>
      <c r="ATZ6" s="55"/>
      <c r="AUA6" s="55"/>
      <c r="AUB6" s="55"/>
      <c r="AUC6" s="55"/>
      <c r="AUD6" s="55"/>
      <c r="AUE6" s="55"/>
      <c r="AUF6" s="55"/>
      <c r="AUG6" s="55"/>
      <c r="AUH6" s="55"/>
      <c r="AUI6" s="55"/>
      <c r="AUJ6" s="55"/>
      <c r="AUK6" s="55"/>
      <c r="AUL6" s="55"/>
      <c r="AUM6" s="55"/>
      <c r="AUN6" s="55"/>
      <c r="AUO6" s="55"/>
      <c r="AUP6" s="55"/>
      <c r="AUQ6" s="55"/>
      <c r="AUR6" s="55"/>
      <c r="AUS6" s="55"/>
      <c r="AUT6" s="55"/>
      <c r="AUU6" s="55"/>
      <c r="AUV6" s="55"/>
      <c r="AUW6" s="55"/>
      <c r="AUX6" s="55"/>
      <c r="AUY6" s="55"/>
      <c r="AUZ6" s="55"/>
      <c r="AVA6" s="55"/>
      <c r="AVB6" s="55"/>
      <c r="AVC6" s="55"/>
      <c r="AVD6" s="55"/>
      <c r="AVE6" s="55"/>
      <c r="AVF6" s="55"/>
      <c r="AVG6" s="55"/>
      <c r="AVH6" s="55"/>
      <c r="AVI6" s="55"/>
      <c r="AVJ6" s="55"/>
      <c r="AVK6" s="55"/>
      <c r="AVL6" s="55"/>
      <c r="AVM6" s="55"/>
      <c r="AVN6" s="55"/>
      <c r="AVO6" s="55"/>
      <c r="AVP6" s="55"/>
      <c r="AVQ6" s="55"/>
      <c r="AVR6" s="55"/>
      <c r="AVS6" s="55"/>
      <c r="AVT6" s="55"/>
      <c r="AVU6" s="55"/>
      <c r="AVV6" s="55"/>
      <c r="AVW6" s="55"/>
      <c r="AVX6" s="55"/>
      <c r="AVY6" s="55"/>
      <c r="AVZ6" s="55"/>
      <c r="AWA6" s="55"/>
      <c r="AWB6" s="55"/>
      <c r="AWC6" s="55"/>
      <c r="AWD6" s="55"/>
      <c r="AWE6" s="55"/>
      <c r="AWF6" s="55"/>
      <c r="AWG6" s="55"/>
      <c r="AWH6" s="55"/>
      <c r="AWI6" s="55"/>
      <c r="AWJ6" s="55"/>
      <c r="AWK6" s="55"/>
      <c r="AWL6" s="55"/>
      <c r="AWM6" s="55"/>
      <c r="AWN6" s="55"/>
      <c r="AWO6" s="55"/>
      <c r="AWP6" s="55"/>
      <c r="AWQ6" s="55"/>
      <c r="AWR6" s="55"/>
      <c r="AWS6" s="55"/>
      <c r="AWT6" s="55"/>
      <c r="AWU6" s="55"/>
      <c r="AWV6" s="55"/>
      <c r="AWW6" s="55"/>
      <c r="AWX6" s="55"/>
      <c r="AWY6" s="55"/>
      <c r="AWZ6" s="55"/>
      <c r="AXA6" s="55"/>
      <c r="AXB6" s="55"/>
      <c r="AXC6" s="55"/>
      <c r="AXD6" s="55"/>
      <c r="AXE6" s="55"/>
      <c r="AXF6" s="55"/>
      <c r="AXG6" s="55"/>
      <c r="AXH6" s="55"/>
      <c r="AXI6" s="55"/>
      <c r="AXJ6" s="55"/>
      <c r="AXK6" s="55"/>
      <c r="AXL6" s="55"/>
      <c r="AXM6" s="55"/>
      <c r="AXN6" s="55"/>
      <c r="AXO6" s="55"/>
      <c r="AXP6" s="55"/>
      <c r="AXQ6" s="55"/>
      <c r="AXR6" s="55"/>
      <c r="AXS6" s="55"/>
      <c r="AXT6" s="55"/>
      <c r="AXU6" s="55"/>
      <c r="AXV6" s="55"/>
      <c r="AXW6" s="55"/>
      <c r="AXX6" s="55"/>
      <c r="AXY6" s="55"/>
      <c r="AXZ6" s="55"/>
      <c r="AYA6" s="55"/>
      <c r="AYB6" s="55"/>
    </row>
    <row r="7" spans="1:1328" s="56" customFormat="1" ht="23.25" customHeight="1" x14ac:dyDescent="0.2">
      <c r="A7" s="561"/>
      <c r="B7" s="2839" t="s">
        <v>358</v>
      </c>
      <c r="C7" s="2839"/>
      <c r="D7" s="2839"/>
      <c r="E7" s="2839"/>
      <c r="F7" s="2839"/>
      <c r="G7" s="2839"/>
      <c r="H7" s="2839"/>
      <c r="I7" s="2839"/>
      <c r="J7" s="563"/>
      <c r="K7" s="2839" t="s">
        <v>359</v>
      </c>
      <c r="L7" s="2839"/>
      <c r="M7" s="2839"/>
      <c r="N7" s="561"/>
      <c r="O7" s="2839" t="s">
        <v>360</v>
      </c>
      <c r="P7" s="2839"/>
      <c r="Q7" s="2839"/>
      <c r="R7" s="561"/>
      <c r="S7" s="2839" t="s">
        <v>361</v>
      </c>
      <c r="T7" s="2839"/>
      <c r="U7" s="561"/>
      <c r="Z7" s="564"/>
      <c r="AD7" s="564"/>
      <c r="AE7" s="564"/>
      <c r="AF7" s="564"/>
      <c r="AG7" s="564"/>
      <c r="AH7" s="564"/>
      <c r="AI7" s="564"/>
      <c r="AJ7" s="37"/>
      <c r="AK7" s="37"/>
      <c r="AL7" s="37"/>
      <c r="AM7" s="37"/>
      <c r="AN7" s="37"/>
      <c r="AO7" s="37"/>
      <c r="AP7" s="37"/>
      <c r="AQ7" s="37"/>
      <c r="AR7" s="37"/>
      <c r="AS7" s="37"/>
      <c r="AT7" s="37"/>
      <c r="AU7" s="37"/>
      <c r="AV7" s="54"/>
      <c r="AW7" s="54"/>
      <c r="AX7" s="54"/>
      <c r="AY7" s="54"/>
      <c r="AZ7" s="54"/>
      <c r="BA7" s="54"/>
      <c r="BB7" s="54"/>
      <c r="BC7" s="54"/>
      <c r="BD7" s="54"/>
      <c r="BE7" s="54"/>
      <c r="BF7" s="54"/>
      <c r="BG7" s="54"/>
      <c r="BH7" s="54"/>
      <c r="BI7" s="54"/>
      <c r="BJ7" s="54"/>
      <c r="BK7" s="54"/>
      <c r="BL7" s="54"/>
      <c r="BM7" s="54"/>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row>
    <row r="8" spans="1:1328" s="56" customFormat="1" ht="23.25" customHeight="1" x14ac:dyDescent="0.2">
      <c r="A8" s="561"/>
      <c r="B8" s="2839" t="s">
        <v>362</v>
      </c>
      <c r="C8" s="2839"/>
      <c r="D8" s="2839"/>
      <c r="E8" s="2839"/>
      <c r="F8" s="2839"/>
      <c r="G8" s="2839"/>
      <c r="H8" s="2839"/>
      <c r="I8" s="2839"/>
      <c r="J8" s="563"/>
      <c r="K8" s="2839" t="s">
        <v>363</v>
      </c>
      <c r="L8" s="2839"/>
      <c r="M8" s="2839"/>
      <c r="N8" s="561"/>
      <c r="O8" s="2839" t="s">
        <v>364</v>
      </c>
      <c r="P8" s="2839"/>
      <c r="Q8" s="2839"/>
      <c r="R8" s="561"/>
      <c r="S8" s="2839" t="s">
        <v>365</v>
      </c>
      <c r="T8" s="2839"/>
      <c r="U8" s="561"/>
      <c r="Z8" s="564"/>
      <c r="AD8" s="564"/>
      <c r="AE8" s="564"/>
      <c r="AF8" s="564"/>
      <c r="AG8" s="564"/>
      <c r="AH8" s="564"/>
      <c r="AI8" s="564"/>
      <c r="AJ8" s="37"/>
      <c r="AK8" s="37"/>
      <c r="AL8" s="37"/>
      <c r="AM8" s="37"/>
      <c r="AN8" s="37"/>
      <c r="AO8" s="37"/>
      <c r="AP8" s="37"/>
      <c r="AQ8" s="37"/>
      <c r="AR8" s="37"/>
      <c r="AS8" s="37"/>
      <c r="AT8" s="37"/>
      <c r="AU8" s="37"/>
      <c r="AV8" s="54"/>
      <c r="AW8" s="54"/>
      <c r="AX8" s="54"/>
      <c r="AY8" s="54"/>
      <c r="AZ8" s="54"/>
      <c r="BA8" s="54"/>
      <c r="BB8" s="54"/>
      <c r="BC8" s="54"/>
      <c r="BD8" s="54"/>
      <c r="BE8" s="54"/>
      <c r="BF8" s="54"/>
      <c r="BG8" s="54"/>
      <c r="BH8" s="54"/>
      <c r="BI8" s="54"/>
      <c r="BJ8" s="54"/>
      <c r="BK8" s="54"/>
      <c r="BL8" s="54"/>
      <c r="BM8" s="54"/>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c r="JQ8" s="55"/>
      <c r="JR8" s="55"/>
      <c r="JS8" s="55"/>
      <c r="JT8" s="55"/>
      <c r="JU8" s="55"/>
      <c r="JV8" s="55"/>
      <c r="JW8" s="55"/>
      <c r="JX8" s="55"/>
      <c r="JY8" s="55"/>
      <c r="JZ8" s="55"/>
      <c r="KA8" s="55"/>
      <c r="KB8" s="55"/>
      <c r="KC8" s="55"/>
      <c r="KD8" s="55"/>
      <c r="KE8" s="55"/>
      <c r="KF8" s="55"/>
      <c r="KG8" s="55"/>
      <c r="KH8" s="55"/>
      <c r="KI8" s="55"/>
      <c r="KJ8" s="55"/>
      <c r="KK8" s="55"/>
      <c r="KL8" s="55"/>
      <c r="KM8" s="55"/>
      <c r="KN8" s="55"/>
      <c r="KO8" s="55"/>
      <c r="KP8" s="55"/>
      <c r="KQ8" s="55"/>
      <c r="KR8" s="55"/>
      <c r="KS8" s="55"/>
      <c r="KT8" s="55"/>
      <c r="KU8" s="55"/>
      <c r="KV8" s="55"/>
      <c r="KW8" s="55"/>
      <c r="KX8" s="55"/>
      <c r="KY8" s="55"/>
      <c r="KZ8" s="55"/>
      <c r="LA8" s="55"/>
      <c r="LB8" s="55"/>
      <c r="LC8" s="55"/>
      <c r="LD8" s="55"/>
      <c r="LE8" s="55"/>
      <c r="LF8" s="55"/>
      <c r="LG8" s="55"/>
      <c r="LH8" s="55"/>
      <c r="LI8" s="55"/>
      <c r="LJ8" s="55"/>
      <c r="LK8" s="55"/>
      <c r="LL8" s="55"/>
      <c r="LM8" s="55"/>
      <c r="LN8" s="55"/>
      <c r="LO8" s="55"/>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55"/>
      <c r="NI8" s="55"/>
      <c r="NJ8" s="55"/>
      <c r="NK8" s="55"/>
      <c r="NL8" s="55"/>
      <c r="NM8" s="55"/>
      <c r="NN8" s="55"/>
      <c r="NO8" s="55"/>
      <c r="NP8" s="55"/>
      <c r="NQ8" s="55"/>
      <c r="NR8" s="55"/>
      <c r="NS8" s="55"/>
      <c r="NT8" s="55"/>
      <c r="NU8" s="55"/>
      <c r="NV8" s="55"/>
      <c r="NW8" s="55"/>
      <c r="NX8" s="55"/>
      <c r="NY8" s="55"/>
      <c r="NZ8" s="55"/>
      <c r="OA8" s="55"/>
      <c r="OB8" s="55"/>
      <c r="OC8" s="55"/>
      <c r="OD8" s="55"/>
      <c r="OE8" s="55"/>
      <c r="OF8" s="55"/>
      <c r="OG8" s="55"/>
      <c r="OH8" s="55"/>
      <c r="OI8" s="55"/>
      <c r="OJ8" s="55"/>
      <c r="OK8" s="55"/>
      <c r="OL8" s="55"/>
      <c r="OM8" s="55"/>
      <c r="ON8" s="55"/>
      <c r="OO8" s="55"/>
      <c r="OP8" s="55"/>
      <c r="OQ8" s="55"/>
      <c r="OR8" s="55"/>
      <c r="OS8" s="55"/>
      <c r="OT8" s="55"/>
      <c r="OU8" s="55"/>
      <c r="OV8" s="55"/>
      <c r="OW8" s="55"/>
      <c r="OX8" s="55"/>
      <c r="OY8" s="55"/>
      <c r="OZ8" s="55"/>
      <c r="PA8" s="55"/>
      <c r="PB8" s="55"/>
      <c r="PC8" s="55"/>
      <c r="PD8" s="55"/>
      <c r="PE8" s="55"/>
      <c r="PF8" s="55"/>
      <c r="PG8" s="55"/>
      <c r="PH8" s="55"/>
      <c r="PI8" s="55"/>
      <c r="PJ8" s="55"/>
      <c r="PK8" s="55"/>
      <c r="PL8" s="55"/>
      <c r="PM8" s="55"/>
      <c r="PN8" s="55"/>
      <c r="PO8" s="55"/>
      <c r="PP8" s="55"/>
      <c r="PQ8" s="55"/>
      <c r="PR8" s="55"/>
      <c r="PS8" s="55"/>
      <c r="PT8" s="55"/>
      <c r="PU8" s="55"/>
      <c r="PV8" s="55"/>
      <c r="PW8" s="55"/>
      <c r="PX8" s="55"/>
      <c r="PY8" s="55"/>
      <c r="PZ8" s="55"/>
      <c r="QA8" s="55"/>
      <c r="QB8" s="55"/>
      <c r="QC8" s="55"/>
      <c r="QD8" s="55"/>
      <c r="QE8" s="55"/>
      <c r="QF8" s="55"/>
      <c r="QG8" s="55"/>
      <c r="QH8" s="55"/>
      <c r="QI8" s="55"/>
      <c r="QJ8" s="55"/>
      <c r="QK8" s="55"/>
      <c r="QL8" s="55"/>
      <c r="QM8" s="55"/>
      <c r="QN8" s="55"/>
      <c r="QO8" s="55"/>
      <c r="QP8" s="55"/>
      <c r="QQ8" s="55"/>
      <c r="QR8" s="55"/>
      <c r="QS8" s="55"/>
      <c r="QT8" s="55"/>
      <c r="QU8" s="55"/>
      <c r="QV8" s="55"/>
      <c r="QW8" s="55"/>
      <c r="QX8" s="55"/>
      <c r="QY8" s="55"/>
      <c r="QZ8" s="55"/>
      <c r="RA8" s="55"/>
      <c r="RB8" s="55"/>
      <c r="RC8" s="55"/>
      <c r="RD8" s="55"/>
      <c r="RE8" s="55"/>
      <c r="RF8" s="55"/>
      <c r="RG8" s="55"/>
      <c r="RH8" s="55"/>
      <c r="RI8" s="55"/>
      <c r="RJ8" s="55"/>
      <c r="RK8" s="55"/>
      <c r="RL8" s="55"/>
      <c r="RM8" s="55"/>
      <c r="RN8" s="55"/>
      <c r="RO8" s="55"/>
      <c r="RP8" s="55"/>
      <c r="RQ8" s="55"/>
      <c r="RR8" s="55"/>
      <c r="RS8" s="55"/>
      <c r="RT8" s="55"/>
      <c r="RU8" s="55"/>
      <c r="RV8" s="55"/>
      <c r="RW8" s="55"/>
      <c r="RX8" s="55"/>
      <c r="RY8" s="55"/>
      <c r="RZ8" s="55"/>
      <c r="SA8" s="55"/>
      <c r="SB8" s="55"/>
      <c r="SC8" s="55"/>
      <c r="SD8" s="55"/>
      <c r="SE8" s="55"/>
      <c r="SF8" s="55"/>
      <c r="SG8" s="55"/>
      <c r="SH8" s="55"/>
      <c r="SI8" s="55"/>
      <c r="SJ8" s="55"/>
      <c r="SK8" s="55"/>
      <c r="SL8" s="55"/>
      <c r="SM8" s="55"/>
      <c r="SN8" s="55"/>
      <c r="SO8" s="55"/>
      <c r="SP8" s="55"/>
      <c r="SQ8" s="55"/>
      <c r="SR8" s="55"/>
      <c r="SS8" s="55"/>
      <c r="ST8" s="55"/>
      <c r="SU8" s="55"/>
      <c r="SV8" s="55"/>
      <c r="SW8" s="55"/>
      <c r="SX8" s="55"/>
      <c r="SY8" s="55"/>
      <c r="SZ8" s="55"/>
      <c r="TA8" s="55"/>
      <c r="TB8" s="55"/>
      <c r="TC8" s="55"/>
      <c r="TD8" s="55"/>
      <c r="TE8" s="55"/>
      <c r="TF8" s="55"/>
      <c r="TG8" s="55"/>
      <c r="TH8" s="55"/>
      <c r="TI8" s="55"/>
      <c r="TJ8" s="55"/>
      <c r="TK8" s="55"/>
      <c r="TL8" s="55"/>
      <c r="TM8" s="55"/>
      <c r="TN8" s="55"/>
      <c r="TO8" s="55"/>
      <c r="TP8" s="55"/>
      <c r="TQ8" s="55"/>
      <c r="TR8" s="55"/>
      <c r="TS8" s="55"/>
      <c r="TT8" s="55"/>
      <c r="TU8" s="55"/>
      <c r="TV8" s="55"/>
      <c r="TW8" s="55"/>
      <c r="TX8" s="55"/>
      <c r="TY8" s="55"/>
      <c r="TZ8" s="55"/>
      <c r="UA8" s="55"/>
      <c r="UB8" s="55"/>
      <c r="UC8" s="55"/>
      <c r="UD8" s="55"/>
      <c r="UE8" s="55"/>
      <c r="UF8" s="55"/>
      <c r="UG8" s="55"/>
      <c r="UH8" s="55"/>
      <c r="UI8" s="55"/>
      <c r="UJ8" s="55"/>
      <c r="UK8" s="55"/>
      <c r="UL8" s="55"/>
      <c r="UM8" s="55"/>
      <c r="UN8" s="55"/>
      <c r="UO8" s="55"/>
      <c r="UP8" s="55"/>
      <c r="UQ8" s="55"/>
      <c r="UR8" s="55"/>
      <c r="US8" s="55"/>
      <c r="UT8" s="55"/>
      <c r="UU8" s="55"/>
      <c r="UV8" s="55"/>
      <c r="UW8" s="55"/>
      <c r="UX8" s="55"/>
      <c r="UY8" s="55"/>
      <c r="UZ8" s="55"/>
      <c r="VA8" s="55"/>
      <c r="VB8" s="55"/>
      <c r="VC8" s="55"/>
      <c r="VD8" s="55"/>
      <c r="VE8" s="55"/>
      <c r="VF8" s="55"/>
      <c r="VG8" s="55"/>
      <c r="VH8" s="55"/>
      <c r="VI8" s="55"/>
      <c r="VJ8" s="55"/>
      <c r="VK8" s="55"/>
      <c r="VL8" s="55"/>
      <c r="VM8" s="55"/>
      <c r="VN8" s="55"/>
      <c r="VO8" s="55"/>
      <c r="VP8" s="55"/>
      <c r="VQ8" s="55"/>
      <c r="VR8" s="55"/>
      <c r="VS8" s="55"/>
      <c r="VT8" s="55"/>
      <c r="VU8" s="55"/>
      <c r="VV8" s="55"/>
      <c r="VW8" s="55"/>
      <c r="VX8" s="55"/>
      <c r="VY8" s="55"/>
      <c r="VZ8" s="55"/>
      <c r="WA8" s="55"/>
      <c r="WB8" s="55"/>
      <c r="WC8" s="55"/>
      <c r="WD8" s="55"/>
      <c r="WE8" s="55"/>
      <c r="WF8" s="55"/>
      <c r="WG8" s="55"/>
      <c r="WH8" s="55"/>
      <c r="WI8" s="55"/>
      <c r="WJ8" s="55"/>
      <c r="WK8" s="55"/>
      <c r="WL8" s="55"/>
      <c r="WM8" s="55"/>
      <c r="WN8" s="55"/>
      <c r="WO8" s="55"/>
      <c r="WP8" s="55"/>
      <c r="WQ8" s="55"/>
      <c r="WR8" s="55"/>
      <c r="WS8" s="55"/>
      <c r="WT8" s="55"/>
      <c r="WU8" s="55"/>
      <c r="WV8" s="55"/>
      <c r="WW8" s="55"/>
      <c r="WX8" s="55"/>
      <c r="WY8" s="55"/>
      <c r="WZ8" s="55"/>
      <c r="XA8" s="55"/>
      <c r="XB8" s="55"/>
      <c r="XC8" s="55"/>
      <c r="XD8" s="55"/>
      <c r="XE8" s="55"/>
      <c r="XF8" s="55"/>
      <c r="XG8" s="55"/>
      <c r="XH8" s="55"/>
      <c r="XI8" s="55"/>
      <c r="XJ8" s="55"/>
      <c r="XK8" s="55"/>
      <c r="XL8" s="55"/>
      <c r="XM8" s="55"/>
      <c r="XN8" s="55"/>
      <c r="XO8" s="55"/>
      <c r="XP8" s="55"/>
      <c r="XQ8" s="55"/>
      <c r="XR8" s="55"/>
      <c r="XS8" s="55"/>
      <c r="XT8" s="55"/>
      <c r="XU8" s="55"/>
      <c r="XV8" s="55"/>
      <c r="XW8" s="55"/>
      <c r="XX8" s="55"/>
      <c r="XY8" s="55"/>
      <c r="XZ8" s="55"/>
      <c r="YA8" s="55"/>
      <c r="YB8" s="55"/>
      <c r="YC8" s="55"/>
      <c r="YD8" s="55"/>
      <c r="YE8" s="55"/>
      <c r="YF8" s="55"/>
      <c r="YG8" s="55"/>
      <c r="YH8" s="55"/>
      <c r="YI8" s="55"/>
      <c r="YJ8" s="55"/>
      <c r="YK8" s="55"/>
      <c r="YL8" s="55"/>
      <c r="YM8" s="55"/>
      <c r="YN8" s="55"/>
      <c r="YO8" s="55"/>
      <c r="YP8" s="55"/>
      <c r="YQ8" s="55"/>
      <c r="YR8" s="55"/>
      <c r="YS8" s="55"/>
      <c r="YT8" s="55"/>
      <c r="YU8" s="55"/>
      <c r="YV8" s="55"/>
      <c r="YW8" s="55"/>
      <c r="YX8" s="55"/>
      <c r="YY8" s="55"/>
      <c r="YZ8" s="55"/>
      <c r="ZA8" s="55"/>
      <c r="ZB8" s="55"/>
      <c r="ZC8" s="55"/>
      <c r="ZD8" s="55"/>
      <c r="ZE8" s="55"/>
      <c r="ZF8" s="55"/>
      <c r="ZG8" s="55"/>
      <c r="ZH8" s="55"/>
      <c r="ZI8" s="55"/>
      <c r="ZJ8" s="55"/>
      <c r="ZK8" s="55"/>
      <c r="ZL8" s="55"/>
      <c r="ZM8" s="55"/>
      <c r="ZN8" s="55"/>
      <c r="ZO8" s="55"/>
      <c r="ZP8" s="55"/>
      <c r="ZQ8" s="55"/>
      <c r="ZR8" s="55"/>
      <c r="ZS8" s="55"/>
      <c r="ZT8" s="55"/>
      <c r="ZU8" s="55"/>
      <c r="ZV8" s="55"/>
      <c r="ZW8" s="55"/>
      <c r="ZX8" s="55"/>
      <c r="ZY8" s="55"/>
      <c r="ZZ8" s="55"/>
      <c r="AAA8" s="55"/>
      <c r="AAB8" s="55"/>
      <c r="AAC8" s="55"/>
      <c r="AAD8" s="55"/>
      <c r="AAE8" s="55"/>
      <c r="AAF8" s="55"/>
      <c r="AAG8" s="55"/>
      <c r="AAH8" s="55"/>
      <c r="AAI8" s="55"/>
      <c r="AAJ8" s="55"/>
      <c r="AAK8" s="55"/>
      <c r="AAL8" s="55"/>
      <c r="AAM8" s="55"/>
      <c r="AAN8" s="55"/>
      <c r="AAO8" s="55"/>
      <c r="AAP8" s="55"/>
      <c r="AAQ8" s="55"/>
      <c r="AAR8" s="55"/>
      <c r="AAS8" s="55"/>
      <c r="AAT8" s="55"/>
      <c r="AAU8" s="55"/>
      <c r="AAV8" s="55"/>
      <c r="AAW8" s="55"/>
      <c r="AAX8" s="55"/>
      <c r="AAY8" s="55"/>
      <c r="AAZ8" s="55"/>
      <c r="ABA8" s="55"/>
      <c r="ABB8" s="55"/>
      <c r="ABC8" s="55"/>
      <c r="ABD8" s="55"/>
      <c r="ABE8" s="55"/>
      <c r="ABF8" s="55"/>
      <c r="ABG8" s="55"/>
      <c r="ABH8" s="55"/>
      <c r="ABI8" s="55"/>
      <c r="ABJ8" s="55"/>
      <c r="ABK8" s="55"/>
      <c r="ABL8" s="55"/>
      <c r="ABM8" s="55"/>
      <c r="ABN8" s="55"/>
      <c r="ABO8" s="55"/>
      <c r="ABP8" s="55"/>
      <c r="ABQ8" s="55"/>
      <c r="ABR8" s="55"/>
      <c r="ABS8" s="55"/>
      <c r="ABT8" s="55"/>
      <c r="ABU8" s="55"/>
      <c r="ABV8" s="55"/>
      <c r="ABW8" s="55"/>
      <c r="ABX8" s="55"/>
      <c r="ABY8" s="55"/>
      <c r="ABZ8" s="55"/>
      <c r="ACA8" s="55"/>
      <c r="ACB8" s="55"/>
      <c r="ACC8" s="55"/>
      <c r="ACD8" s="55"/>
      <c r="ACE8" s="55"/>
      <c r="ACF8" s="55"/>
      <c r="ACG8" s="55"/>
      <c r="ACH8" s="55"/>
      <c r="ACI8" s="55"/>
      <c r="ACJ8" s="55"/>
      <c r="ACK8" s="55"/>
      <c r="ACL8" s="55"/>
      <c r="ACM8" s="55"/>
      <c r="ACN8" s="55"/>
      <c r="ACO8" s="55"/>
      <c r="ACP8" s="55"/>
      <c r="ACQ8" s="55"/>
      <c r="ACR8" s="55"/>
      <c r="ACS8" s="55"/>
      <c r="ACT8" s="55"/>
      <c r="ACU8" s="55"/>
      <c r="ACV8" s="55"/>
      <c r="ACW8" s="55"/>
      <c r="ACX8" s="55"/>
      <c r="ACY8" s="55"/>
      <c r="ACZ8" s="55"/>
      <c r="ADA8" s="55"/>
      <c r="ADB8" s="55"/>
      <c r="ADC8" s="55"/>
      <c r="ADD8" s="55"/>
      <c r="ADE8" s="55"/>
      <c r="ADF8" s="55"/>
      <c r="ADG8" s="55"/>
      <c r="ADH8" s="55"/>
      <c r="ADI8" s="55"/>
      <c r="ADJ8" s="55"/>
      <c r="ADK8" s="55"/>
      <c r="ADL8" s="55"/>
      <c r="ADM8" s="55"/>
      <c r="ADN8" s="55"/>
      <c r="ADO8" s="55"/>
      <c r="ADP8" s="55"/>
      <c r="ADQ8" s="55"/>
      <c r="ADR8" s="55"/>
      <c r="ADS8" s="55"/>
      <c r="ADT8" s="55"/>
      <c r="ADU8" s="55"/>
      <c r="ADV8" s="55"/>
      <c r="ADW8" s="55"/>
      <c r="ADX8" s="55"/>
      <c r="ADY8" s="55"/>
      <c r="ADZ8" s="55"/>
      <c r="AEA8" s="55"/>
      <c r="AEB8" s="55"/>
      <c r="AEC8" s="55"/>
      <c r="AED8" s="55"/>
      <c r="AEE8" s="55"/>
      <c r="AEF8" s="55"/>
      <c r="AEG8" s="55"/>
      <c r="AEH8" s="55"/>
      <c r="AEI8" s="55"/>
      <c r="AEJ8" s="55"/>
      <c r="AEK8" s="55"/>
      <c r="AEL8" s="55"/>
      <c r="AEM8" s="55"/>
      <c r="AEN8" s="55"/>
      <c r="AEO8" s="55"/>
      <c r="AEP8" s="55"/>
      <c r="AEQ8" s="55"/>
      <c r="AER8" s="55"/>
      <c r="AES8" s="55"/>
      <c r="AET8" s="55"/>
      <c r="AEU8" s="55"/>
      <c r="AEV8" s="55"/>
      <c r="AEW8" s="55"/>
      <c r="AEX8" s="55"/>
      <c r="AEY8" s="55"/>
      <c r="AEZ8" s="55"/>
      <c r="AFA8" s="55"/>
      <c r="AFB8" s="55"/>
      <c r="AFC8" s="55"/>
      <c r="AFD8" s="55"/>
      <c r="AFE8" s="55"/>
      <c r="AFF8" s="55"/>
      <c r="AFG8" s="55"/>
      <c r="AFH8" s="55"/>
      <c r="AFI8" s="55"/>
      <c r="AFJ8" s="55"/>
      <c r="AFK8" s="55"/>
      <c r="AFL8" s="55"/>
      <c r="AFM8" s="55"/>
      <c r="AFN8" s="55"/>
      <c r="AFO8" s="55"/>
      <c r="AFP8" s="55"/>
      <c r="AFQ8" s="55"/>
      <c r="AFR8" s="55"/>
      <c r="AFS8" s="55"/>
      <c r="AFT8" s="55"/>
      <c r="AFU8" s="55"/>
      <c r="AFV8" s="55"/>
      <c r="AFW8" s="55"/>
      <c r="AFX8" s="55"/>
      <c r="AFY8" s="55"/>
      <c r="AFZ8" s="55"/>
      <c r="AGA8" s="55"/>
      <c r="AGB8" s="55"/>
      <c r="AGC8" s="55"/>
      <c r="AGD8" s="55"/>
      <c r="AGE8" s="55"/>
      <c r="AGF8" s="55"/>
      <c r="AGG8" s="55"/>
      <c r="AGH8" s="55"/>
      <c r="AGI8" s="55"/>
      <c r="AGJ8" s="55"/>
      <c r="AGK8" s="55"/>
      <c r="AGL8" s="55"/>
      <c r="AGM8" s="55"/>
      <c r="AGN8" s="55"/>
      <c r="AGO8" s="55"/>
      <c r="AGP8" s="55"/>
      <c r="AGQ8" s="55"/>
      <c r="AGR8" s="55"/>
      <c r="AGS8" s="55"/>
      <c r="AGT8" s="55"/>
      <c r="AGU8" s="55"/>
      <c r="AGV8" s="55"/>
      <c r="AGW8" s="55"/>
      <c r="AGX8" s="55"/>
      <c r="AGY8" s="55"/>
      <c r="AGZ8" s="55"/>
      <c r="AHA8" s="55"/>
      <c r="AHB8" s="55"/>
      <c r="AHC8" s="55"/>
      <c r="AHD8" s="55"/>
      <c r="AHE8" s="55"/>
      <c r="AHF8" s="55"/>
      <c r="AHG8" s="55"/>
      <c r="AHH8" s="55"/>
      <c r="AHI8" s="55"/>
      <c r="AHJ8" s="55"/>
      <c r="AHK8" s="55"/>
      <c r="AHL8" s="55"/>
      <c r="AHM8" s="55"/>
      <c r="AHN8" s="55"/>
      <c r="AHO8" s="55"/>
      <c r="AHP8" s="55"/>
      <c r="AHQ8" s="55"/>
      <c r="AHR8" s="55"/>
      <c r="AHS8" s="55"/>
      <c r="AHT8" s="55"/>
      <c r="AHU8" s="55"/>
      <c r="AHV8" s="55"/>
      <c r="AHW8" s="55"/>
      <c r="AHX8" s="55"/>
      <c r="AHY8" s="55"/>
      <c r="AHZ8" s="55"/>
      <c r="AIA8" s="55"/>
      <c r="AIB8" s="55"/>
      <c r="AIC8" s="55"/>
      <c r="AID8" s="55"/>
      <c r="AIE8" s="55"/>
      <c r="AIF8" s="55"/>
      <c r="AIG8" s="55"/>
      <c r="AIH8" s="55"/>
      <c r="AII8" s="55"/>
      <c r="AIJ8" s="55"/>
      <c r="AIK8" s="55"/>
      <c r="AIL8" s="55"/>
      <c r="AIM8" s="55"/>
      <c r="AIN8" s="55"/>
      <c r="AIO8" s="55"/>
      <c r="AIP8" s="55"/>
      <c r="AIQ8" s="55"/>
      <c r="AIR8" s="55"/>
      <c r="AIS8" s="55"/>
      <c r="AIT8" s="55"/>
      <c r="AIU8" s="55"/>
      <c r="AIV8" s="55"/>
      <c r="AIW8" s="55"/>
      <c r="AIX8" s="55"/>
      <c r="AIY8" s="55"/>
      <c r="AIZ8" s="55"/>
      <c r="AJA8" s="55"/>
      <c r="AJB8" s="55"/>
      <c r="AJC8" s="55"/>
      <c r="AJD8" s="55"/>
      <c r="AJE8" s="55"/>
      <c r="AJF8" s="55"/>
      <c r="AJG8" s="55"/>
      <c r="AJH8" s="55"/>
      <c r="AJI8" s="55"/>
      <c r="AJJ8" s="55"/>
      <c r="AJK8" s="55"/>
      <c r="AJL8" s="55"/>
      <c r="AJM8" s="55"/>
      <c r="AJN8" s="55"/>
      <c r="AJO8" s="55"/>
      <c r="AJP8" s="55"/>
      <c r="AJQ8" s="55"/>
      <c r="AJR8" s="55"/>
      <c r="AJS8" s="55"/>
      <c r="AJT8" s="55"/>
      <c r="AJU8" s="55"/>
      <c r="AJV8" s="55"/>
      <c r="AJW8" s="55"/>
      <c r="AJX8" s="55"/>
      <c r="AJY8" s="55"/>
      <c r="AJZ8" s="55"/>
      <c r="AKA8" s="55"/>
      <c r="AKB8" s="55"/>
      <c r="AKC8" s="55"/>
      <c r="AKD8" s="55"/>
      <c r="AKE8" s="55"/>
      <c r="AKF8" s="55"/>
      <c r="AKG8" s="55"/>
      <c r="AKH8" s="55"/>
      <c r="AKI8" s="55"/>
      <c r="AKJ8" s="55"/>
      <c r="AKK8" s="55"/>
      <c r="AKL8" s="55"/>
      <c r="AKM8" s="55"/>
      <c r="AKN8" s="55"/>
      <c r="AKO8" s="55"/>
      <c r="AKP8" s="55"/>
      <c r="AKQ8" s="55"/>
      <c r="AKR8" s="55"/>
      <c r="AKS8" s="55"/>
      <c r="AKT8" s="55"/>
      <c r="AKU8" s="55"/>
      <c r="AKV8" s="55"/>
      <c r="AKW8" s="55"/>
      <c r="AKX8" s="55"/>
      <c r="AKY8" s="55"/>
      <c r="AKZ8" s="55"/>
      <c r="ALA8" s="55"/>
      <c r="ALB8" s="55"/>
      <c r="ALC8" s="55"/>
      <c r="ALD8" s="55"/>
      <c r="ALE8" s="55"/>
      <c r="ALF8" s="55"/>
      <c r="ALG8" s="55"/>
      <c r="ALH8" s="55"/>
      <c r="ALI8" s="55"/>
      <c r="ALJ8" s="55"/>
      <c r="ALK8" s="55"/>
      <c r="ALL8" s="55"/>
      <c r="ALM8" s="55"/>
      <c r="ALN8" s="55"/>
      <c r="ALO8" s="55"/>
      <c r="ALP8" s="55"/>
      <c r="ALQ8" s="55"/>
      <c r="ALR8" s="55"/>
      <c r="ALS8" s="55"/>
      <c r="ALT8" s="55"/>
      <c r="ALU8" s="55"/>
      <c r="ALV8" s="55"/>
      <c r="ALW8" s="55"/>
      <c r="ALX8" s="55"/>
      <c r="ALY8" s="55"/>
      <c r="ALZ8" s="55"/>
      <c r="AMA8" s="55"/>
      <c r="AMB8" s="55"/>
      <c r="AMC8" s="55"/>
      <c r="AMD8" s="55"/>
      <c r="AME8" s="55"/>
      <c r="AMF8" s="55"/>
      <c r="AMG8" s="55"/>
      <c r="AMH8" s="55"/>
      <c r="AMI8" s="55"/>
      <c r="AMJ8" s="55"/>
      <c r="AMK8" s="55"/>
      <c r="AML8" s="55"/>
      <c r="AMM8" s="55"/>
      <c r="AMN8" s="55"/>
      <c r="AMO8" s="55"/>
      <c r="AMP8" s="55"/>
      <c r="AMQ8" s="55"/>
      <c r="AMR8" s="55"/>
      <c r="AMS8" s="55"/>
      <c r="AMT8" s="55"/>
      <c r="AMU8" s="55"/>
      <c r="AMV8" s="55"/>
      <c r="AMW8" s="55"/>
      <c r="AMX8" s="55"/>
      <c r="AMY8" s="55"/>
      <c r="AMZ8" s="55"/>
      <c r="ANA8" s="55"/>
      <c r="ANB8" s="55"/>
      <c r="ANC8" s="55"/>
      <c r="AND8" s="55"/>
      <c r="ANE8" s="55"/>
      <c r="ANF8" s="55"/>
      <c r="ANG8" s="55"/>
      <c r="ANH8" s="55"/>
      <c r="ANI8" s="55"/>
      <c r="ANJ8" s="55"/>
      <c r="ANK8" s="55"/>
      <c r="ANL8" s="55"/>
      <c r="ANM8" s="55"/>
      <c r="ANN8" s="55"/>
      <c r="ANO8" s="55"/>
      <c r="ANP8" s="55"/>
      <c r="ANQ8" s="55"/>
      <c r="ANR8" s="55"/>
      <c r="ANS8" s="55"/>
      <c r="ANT8" s="55"/>
      <c r="ANU8" s="55"/>
      <c r="ANV8" s="55"/>
      <c r="ANW8" s="55"/>
      <c r="ANX8" s="55"/>
      <c r="ANY8" s="55"/>
      <c r="ANZ8" s="55"/>
      <c r="AOA8" s="55"/>
      <c r="AOB8" s="55"/>
      <c r="AOC8" s="55"/>
      <c r="AOD8" s="55"/>
      <c r="AOE8" s="55"/>
      <c r="AOF8" s="55"/>
      <c r="AOG8" s="55"/>
      <c r="AOH8" s="55"/>
      <c r="AOI8" s="55"/>
      <c r="AOJ8" s="55"/>
      <c r="AOK8" s="55"/>
      <c r="AOL8" s="55"/>
      <c r="AOM8" s="55"/>
      <c r="AON8" s="55"/>
      <c r="AOO8" s="55"/>
      <c r="AOP8" s="55"/>
      <c r="AOQ8" s="55"/>
      <c r="AOR8" s="55"/>
      <c r="AOS8" s="55"/>
      <c r="AOT8" s="55"/>
      <c r="AOU8" s="55"/>
      <c r="AOV8" s="55"/>
      <c r="AOW8" s="55"/>
      <c r="AOX8" s="55"/>
      <c r="AOY8" s="55"/>
      <c r="AOZ8" s="55"/>
      <c r="APA8" s="55"/>
      <c r="APB8" s="55"/>
      <c r="APC8" s="55"/>
      <c r="APD8" s="55"/>
      <c r="APE8" s="55"/>
      <c r="APF8" s="55"/>
      <c r="APG8" s="55"/>
      <c r="APH8" s="55"/>
      <c r="API8" s="55"/>
      <c r="APJ8" s="55"/>
      <c r="APK8" s="55"/>
      <c r="APL8" s="55"/>
      <c r="APM8" s="55"/>
      <c r="APN8" s="55"/>
      <c r="APO8" s="55"/>
      <c r="APP8" s="55"/>
      <c r="APQ8" s="55"/>
      <c r="APR8" s="55"/>
      <c r="APS8" s="55"/>
      <c r="APT8" s="55"/>
      <c r="APU8" s="55"/>
      <c r="APV8" s="55"/>
      <c r="APW8" s="55"/>
      <c r="APX8" s="55"/>
      <c r="APY8" s="55"/>
      <c r="APZ8" s="55"/>
      <c r="AQA8" s="55"/>
      <c r="AQB8" s="55"/>
      <c r="AQC8" s="55"/>
      <c r="AQD8" s="55"/>
      <c r="AQE8" s="55"/>
      <c r="AQF8" s="55"/>
      <c r="AQG8" s="55"/>
      <c r="AQH8" s="55"/>
      <c r="AQI8" s="55"/>
      <c r="AQJ8" s="55"/>
      <c r="AQK8" s="55"/>
      <c r="AQL8" s="55"/>
      <c r="AQM8" s="55"/>
      <c r="AQN8" s="55"/>
      <c r="AQO8" s="55"/>
      <c r="AQP8" s="55"/>
      <c r="AQQ8" s="55"/>
      <c r="AQR8" s="55"/>
      <c r="AQS8" s="55"/>
      <c r="AQT8" s="55"/>
      <c r="AQU8" s="55"/>
      <c r="AQV8" s="55"/>
      <c r="AQW8" s="55"/>
      <c r="AQX8" s="55"/>
      <c r="AQY8" s="55"/>
      <c r="AQZ8" s="55"/>
      <c r="ARA8" s="55"/>
      <c r="ARB8" s="55"/>
      <c r="ARC8" s="55"/>
      <c r="ARD8" s="55"/>
      <c r="ARE8" s="55"/>
      <c r="ARF8" s="55"/>
      <c r="ARG8" s="55"/>
      <c r="ARH8" s="55"/>
      <c r="ARI8" s="55"/>
      <c r="ARJ8" s="55"/>
      <c r="ARK8" s="55"/>
      <c r="ARL8" s="55"/>
      <c r="ARM8" s="55"/>
      <c r="ARN8" s="55"/>
      <c r="ARO8" s="55"/>
      <c r="ARP8" s="55"/>
      <c r="ARQ8" s="55"/>
      <c r="ARR8" s="55"/>
      <c r="ARS8" s="55"/>
      <c r="ART8" s="55"/>
      <c r="ARU8" s="55"/>
      <c r="ARV8" s="55"/>
      <c r="ARW8" s="55"/>
      <c r="ARX8" s="55"/>
      <c r="ARY8" s="55"/>
      <c r="ARZ8" s="55"/>
      <c r="ASA8" s="55"/>
      <c r="ASB8" s="55"/>
      <c r="ASC8" s="55"/>
      <c r="ASD8" s="55"/>
      <c r="ASE8" s="55"/>
      <c r="ASF8" s="55"/>
      <c r="ASG8" s="55"/>
      <c r="ASH8" s="55"/>
      <c r="ASI8" s="55"/>
      <c r="ASJ8" s="55"/>
      <c r="ASK8" s="55"/>
      <c r="ASL8" s="55"/>
      <c r="ASM8" s="55"/>
      <c r="ASN8" s="55"/>
      <c r="ASO8" s="55"/>
      <c r="ASP8" s="55"/>
      <c r="ASQ8" s="55"/>
      <c r="ASR8" s="55"/>
      <c r="ASS8" s="55"/>
      <c r="AST8" s="55"/>
      <c r="ASU8" s="55"/>
      <c r="ASV8" s="55"/>
      <c r="ASW8" s="55"/>
      <c r="ASX8" s="55"/>
      <c r="ASY8" s="55"/>
      <c r="ASZ8" s="55"/>
      <c r="ATA8" s="55"/>
      <c r="ATB8" s="55"/>
      <c r="ATC8" s="55"/>
      <c r="ATD8" s="55"/>
      <c r="ATE8" s="55"/>
      <c r="ATF8" s="55"/>
      <c r="ATG8" s="55"/>
      <c r="ATH8" s="55"/>
      <c r="ATI8" s="55"/>
      <c r="ATJ8" s="55"/>
      <c r="ATK8" s="55"/>
      <c r="ATL8" s="55"/>
      <c r="ATM8" s="55"/>
      <c r="ATN8" s="55"/>
      <c r="ATO8" s="55"/>
      <c r="ATP8" s="55"/>
      <c r="ATQ8" s="55"/>
      <c r="ATR8" s="55"/>
      <c r="ATS8" s="55"/>
      <c r="ATT8" s="55"/>
      <c r="ATU8" s="55"/>
      <c r="ATV8" s="55"/>
      <c r="ATW8" s="55"/>
      <c r="ATX8" s="55"/>
      <c r="ATY8" s="55"/>
      <c r="ATZ8" s="55"/>
      <c r="AUA8" s="55"/>
      <c r="AUB8" s="55"/>
      <c r="AUC8" s="55"/>
      <c r="AUD8" s="55"/>
      <c r="AUE8" s="55"/>
      <c r="AUF8" s="55"/>
      <c r="AUG8" s="55"/>
      <c r="AUH8" s="55"/>
      <c r="AUI8" s="55"/>
      <c r="AUJ8" s="55"/>
      <c r="AUK8" s="55"/>
      <c r="AUL8" s="55"/>
      <c r="AUM8" s="55"/>
      <c r="AUN8" s="55"/>
      <c r="AUO8" s="55"/>
      <c r="AUP8" s="55"/>
      <c r="AUQ8" s="55"/>
      <c r="AUR8" s="55"/>
      <c r="AUS8" s="55"/>
      <c r="AUT8" s="55"/>
      <c r="AUU8" s="55"/>
      <c r="AUV8" s="55"/>
      <c r="AUW8" s="55"/>
      <c r="AUX8" s="55"/>
      <c r="AUY8" s="55"/>
      <c r="AUZ8" s="55"/>
      <c r="AVA8" s="55"/>
      <c r="AVB8" s="55"/>
      <c r="AVC8" s="55"/>
      <c r="AVD8" s="55"/>
      <c r="AVE8" s="55"/>
      <c r="AVF8" s="55"/>
      <c r="AVG8" s="55"/>
      <c r="AVH8" s="55"/>
      <c r="AVI8" s="55"/>
      <c r="AVJ8" s="55"/>
      <c r="AVK8" s="55"/>
      <c r="AVL8" s="55"/>
      <c r="AVM8" s="55"/>
      <c r="AVN8" s="55"/>
      <c r="AVO8" s="55"/>
      <c r="AVP8" s="55"/>
      <c r="AVQ8" s="55"/>
      <c r="AVR8" s="55"/>
      <c r="AVS8" s="55"/>
      <c r="AVT8" s="55"/>
      <c r="AVU8" s="55"/>
      <c r="AVV8" s="55"/>
      <c r="AVW8" s="55"/>
      <c r="AVX8" s="55"/>
      <c r="AVY8" s="55"/>
      <c r="AVZ8" s="55"/>
      <c r="AWA8" s="55"/>
      <c r="AWB8" s="55"/>
      <c r="AWC8" s="55"/>
      <c r="AWD8" s="55"/>
      <c r="AWE8" s="55"/>
      <c r="AWF8" s="55"/>
      <c r="AWG8" s="55"/>
      <c r="AWH8" s="55"/>
      <c r="AWI8" s="55"/>
      <c r="AWJ8" s="55"/>
      <c r="AWK8" s="55"/>
      <c r="AWL8" s="55"/>
      <c r="AWM8" s="55"/>
      <c r="AWN8" s="55"/>
      <c r="AWO8" s="55"/>
      <c r="AWP8" s="55"/>
      <c r="AWQ8" s="55"/>
      <c r="AWR8" s="55"/>
      <c r="AWS8" s="55"/>
      <c r="AWT8" s="55"/>
      <c r="AWU8" s="55"/>
      <c r="AWV8" s="55"/>
      <c r="AWW8" s="55"/>
      <c r="AWX8" s="55"/>
      <c r="AWY8" s="55"/>
      <c r="AWZ8" s="55"/>
      <c r="AXA8" s="55"/>
      <c r="AXB8" s="55"/>
      <c r="AXC8" s="55"/>
      <c r="AXD8" s="55"/>
      <c r="AXE8" s="55"/>
      <c r="AXF8" s="55"/>
      <c r="AXG8" s="55"/>
      <c r="AXH8" s="55"/>
      <c r="AXI8" s="55"/>
      <c r="AXJ8" s="55"/>
      <c r="AXK8" s="55"/>
      <c r="AXL8" s="55"/>
      <c r="AXM8" s="55"/>
      <c r="AXN8" s="55"/>
      <c r="AXO8" s="55"/>
      <c r="AXP8" s="55"/>
      <c r="AXQ8" s="55"/>
      <c r="AXR8" s="55"/>
      <c r="AXS8" s="55"/>
      <c r="AXT8" s="55"/>
      <c r="AXU8" s="55"/>
      <c r="AXV8" s="55"/>
      <c r="AXW8" s="55"/>
      <c r="AXX8" s="55"/>
      <c r="AXY8" s="55"/>
      <c r="AXZ8" s="55"/>
      <c r="AYA8" s="55"/>
      <c r="AYB8" s="55"/>
    </row>
    <row r="9" spans="1:1328" s="56" customFormat="1" ht="23.25" customHeight="1" x14ac:dyDescent="0.2">
      <c r="A9" s="561"/>
      <c r="B9" s="2839" t="s">
        <v>366</v>
      </c>
      <c r="C9" s="2839"/>
      <c r="D9" s="2839"/>
      <c r="E9" s="2839"/>
      <c r="F9" s="2839"/>
      <c r="G9" s="2839"/>
      <c r="H9" s="2839"/>
      <c r="I9" s="2839"/>
      <c r="J9" s="563"/>
      <c r="K9" s="2839" t="s">
        <v>367</v>
      </c>
      <c r="L9" s="2839"/>
      <c r="M9" s="2839"/>
      <c r="N9" s="561"/>
      <c r="O9" s="2841" t="s">
        <v>368</v>
      </c>
      <c r="P9" s="2841"/>
      <c r="Q9" s="2841"/>
      <c r="R9" s="561"/>
      <c r="S9" s="2839" t="s">
        <v>369</v>
      </c>
      <c r="T9" s="2839"/>
      <c r="U9" s="561"/>
      <c r="Z9" s="564"/>
      <c r="AD9" s="564"/>
      <c r="AE9" s="564"/>
      <c r="AF9" s="564"/>
      <c r="AG9" s="564"/>
      <c r="AH9" s="564"/>
      <c r="AI9" s="564"/>
      <c r="AJ9" s="37"/>
      <c r="AK9" s="37"/>
      <c r="AL9" s="37"/>
      <c r="AM9" s="37"/>
      <c r="AN9" s="37"/>
      <c r="AO9" s="37"/>
      <c r="AP9" s="37"/>
      <c r="AQ9" s="37"/>
      <c r="AR9" s="37"/>
      <c r="AS9" s="37"/>
      <c r="AT9" s="37"/>
      <c r="AU9" s="37"/>
      <c r="AV9" s="54"/>
      <c r="AW9" s="54"/>
      <c r="AX9" s="54"/>
      <c r="AY9" s="54"/>
      <c r="AZ9" s="54"/>
      <c r="BA9" s="54"/>
      <c r="BB9" s="54"/>
      <c r="BC9" s="54"/>
      <c r="BD9" s="54"/>
      <c r="BE9" s="54"/>
      <c r="BF9" s="54"/>
      <c r="BG9" s="54"/>
      <c r="BH9" s="54"/>
      <c r="BI9" s="54"/>
      <c r="BJ9" s="54"/>
      <c r="BK9" s="54"/>
      <c r="BL9" s="54"/>
      <c r="BM9" s="54"/>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c r="JR9" s="55"/>
      <c r="JS9" s="55"/>
      <c r="JT9" s="55"/>
      <c r="JU9" s="55"/>
      <c r="JV9" s="55"/>
      <c r="JW9" s="55"/>
      <c r="JX9" s="55"/>
      <c r="JY9" s="55"/>
      <c r="JZ9" s="55"/>
      <c r="KA9" s="55"/>
      <c r="KB9" s="55"/>
      <c r="KC9" s="55"/>
      <c r="KD9" s="55"/>
      <c r="KE9" s="55"/>
      <c r="KF9" s="55"/>
      <c r="KG9" s="55"/>
      <c r="KH9" s="55"/>
      <c r="KI9" s="55"/>
      <c r="KJ9" s="55"/>
      <c r="KK9" s="55"/>
      <c r="KL9" s="55"/>
      <c r="KM9" s="55"/>
      <c r="KN9" s="55"/>
      <c r="KO9" s="55"/>
      <c r="KP9" s="55"/>
      <c r="KQ9" s="55"/>
      <c r="KR9" s="55"/>
      <c r="KS9" s="55"/>
      <c r="KT9" s="55"/>
      <c r="KU9" s="55"/>
      <c r="KV9" s="55"/>
      <c r="KW9" s="55"/>
      <c r="KX9" s="55"/>
      <c r="KY9" s="55"/>
      <c r="KZ9" s="55"/>
      <c r="LA9" s="55"/>
      <c r="LB9" s="55"/>
      <c r="LC9" s="55"/>
      <c r="LD9" s="55"/>
      <c r="LE9" s="55"/>
      <c r="LF9" s="55"/>
      <c r="LG9" s="55"/>
      <c r="LH9" s="55"/>
      <c r="LI9" s="55"/>
      <c r="LJ9" s="55"/>
      <c r="LK9" s="55"/>
      <c r="LL9" s="55"/>
      <c r="LM9" s="55"/>
      <c r="LN9" s="55"/>
      <c r="LO9" s="55"/>
      <c r="LP9" s="55"/>
      <c r="LQ9" s="55"/>
      <c r="LR9" s="55"/>
      <c r="LS9" s="55"/>
      <c r="LT9" s="55"/>
      <c r="LU9" s="55"/>
      <c r="LV9" s="55"/>
      <c r="LW9" s="55"/>
      <c r="LX9" s="55"/>
      <c r="LY9" s="55"/>
      <c r="LZ9" s="55"/>
      <c r="MA9" s="55"/>
      <c r="MB9" s="55"/>
      <c r="MC9" s="55"/>
      <c r="MD9" s="55"/>
      <c r="ME9" s="55"/>
      <c r="MF9" s="55"/>
      <c r="MG9" s="55"/>
      <c r="MH9" s="55"/>
      <c r="MI9" s="55"/>
      <c r="MJ9" s="55"/>
      <c r="MK9" s="55"/>
      <c r="ML9" s="55"/>
      <c r="MM9" s="55"/>
      <c r="MN9" s="55"/>
      <c r="MO9" s="55"/>
      <c r="MP9" s="55"/>
      <c r="MQ9" s="55"/>
      <c r="MR9" s="55"/>
      <c r="MS9" s="55"/>
      <c r="MT9" s="55"/>
      <c r="MU9" s="55"/>
      <c r="MV9" s="55"/>
      <c r="MW9" s="55"/>
      <c r="MX9" s="55"/>
      <c r="MY9" s="55"/>
      <c r="MZ9" s="55"/>
      <c r="NA9" s="55"/>
      <c r="NB9" s="55"/>
      <c r="NC9" s="55"/>
      <c r="ND9" s="55"/>
      <c r="NE9" s="55"/>
      <c r="NF9" s="55"/>
      <c r="NG9" s="55"/>
      <c r="NH9" s="55"/>
      <c r="NI9" s="55"/>
      <c r="NJ9" s="55"/>
      <c r="NK9" s="55"/>
      <c r="NL9" s="55"/>
      <c r="NM9" s="55"/>
      <c r="NN9" s="55"/>
      <c r="NO9" s="55"/>
      <c r="NP9" s="55"/>
      <c r="NQ9" s="55"/>
      <c r="NR9" s="55"/>
      <c r="NS9" s="55"/>
      <c r="NT9" s="55"/>
      <c r="NU9" s="55"/>
      <c r="NV9" s="55"/>
      <c r="NW9" s="55"/>
      <c r="NX9" s="55"/>
      <c r="NY9" s="55"/>
      <c r="NZ9" s="55"/>
      <c r="OA9" s="55"/>
      <c r="OB9" s="55"/>
      <c r="OC9" s="55"/>
      <c r="OD9" s="55"/>
      <c r="OE9" s="55"/>
      <c r="OF9" s="55"/>
      <c r="OG9" s="55"/>
      <c r="OH9" s="55"/>
      <c r="OI9" s="55"/>
      <c r="OJ9" s="55"/>
      <c r="OK9" s="55"/>
      <c r="OL9" s="55"/>
      <c r="OM9" s="55"/>
      <c r="ON9" s="55"/>
      <c r="OO9" s="55"/>
      <c r="OP9" s="55"/>
      <c r="OQ9" s="55"/>
      <c r="OR9" s="55"/>
      <c r="OS9" s="55"/>
      <c r="OT9" s="55"/>
      <c r="OU9" s="55"/>
      <c r="OV9" s="55"/>
      <c r="OW9" s="55"/>
      <c r="OX9" s="55"/>
      <c r="OY9" s="55"/>
      <c r="OZ9" s="55"/>
      <c r="PA9" s="55"/>
      <c r="PB9" s="55"/>
      <c r="PC9" s="55"/>
      <c r="PD9" s="55"/>
      <c r="PE9" s="55"/>
      <c r="PF9" s="55"/>
      <c r="PG9" s="55"/>
      <c r="PH9" s="55"/>
      <c r="PI9" s="55"/>
      <c r="PJ9" s="55"/>
      <c r="PK9" s="55"/>
      <c r="PL9" s="55"/>
      <c r="PM9" s="55"/>
      <c r="PN9" s="55"/>
      <c r="PO9" s="55"/>
      <c r="PP9" s="55"/>
      <c r="PQ9" s="55"/>
      <c r="PR9" s="55"/>
      <c r="PS9" s="55"/>
      <c r="PT9" s="55"/>
      <c r="PU9" s="55"/>
      <c r="PV9" s="55"/>
      <c r="PW9" s="55"/>
      <c r="PX9" s="55"/>
      <c r="PY9" s="55"/>
      <c r="PZ9" s="55"/>
      <c r="QA9" s="55"/>
      <c r="QB9" s="55"/>
      <c r="QC9" s="55"/>
      <c r="QD9" s="55"/>
      <c r="QE9" s="55"/>
      <c r="QF9" s="55"/>
      <c r="QG9" s="55"/>
      <c r="QH9" s="55"/>
      <c r="QI9" s="55"/>
      <c r="QJ9" s="55"/>
      <c r="QK9" s="55"/>
      <c r="QL9" s="55"/>
      <c r="QM9" s="55"/>
      <c r="QN9" s="55"/>
      <c r="QO9" s="55"/>
      <c r="QP9" s="55"/>
      <c r="QQ9" s="55"/>
      <c r="QR9" s="55"/>
      <c r="QS9" s="55"/>
      <c r="QT9" s="55"/>
      <c r="QU9" s="55"/>
      <c r="QV9" s="55"/>
      <c r="QW9" s="55"/>
      <c r="QX9" s="55"/>
      <c r="QY9" s="55"/>
      <c r="QZ9" s="55"/>
      <c r="RA9" s="55"/>
      <c r="RB9" s="55"/>
      <c r="RC9" s="55"/>
      <c r="RD9" s="55"/>
      <c r="RE9" s="55"/>
      <c r="RF9" s="55"/>
      <c r="RG9" s="55"/>
      <c r="RH9" s="55"/>
      <c r="RI9" s="55"/>
      <c r="RJ9" s="55"/>
      <c r="RK9" s="55"/>
      <c r="RL9" s="55"/>
      <c r="RM9" s="55"/>
      <c r="RN9" s="55"/>
      <c r="RO9" s="55"/>
      <c r="RP9" s="55"/>
      <c r="RQ9" s="55"/>
      <c r="RR9" s="55"/>
      <c r="RS9" s="55"/>
      <c r="RT9" s="55"/>
      <c r="RU9" s="55"/>
      <c r="RV9" s="55"/>
      <c r="RW9" s="55"/>
      <c r="RX9" s="55"/>
      <c r="RY9" s="55"/>
      <c r="RZ9" s="55"/>
      <c r="SA9" s="55"/>
      <c r="SB9" s="55"/>
      <c r="SC9" s="55"/>
      <c r="SD9" s="55"/>
      <c r="SE9" s="55"/>
      <c r="SF9" s="55"/>
      <c r="SG9" s="55"/>
      <c r="SH9" s="55"/>
      <c r="SI9" s="55"/>
      <c r="SJ9" s="55"/>
      <c r="SK9" s="55"/>
      <c r="SL9" s="55"/>
      <c r="SM9" s="55"/>
      <c r="SN9" s="55"/>
      <c r="SO9" s="55"/>
      <c r="SP9" s="55"/>
      <c r="SQ9" s="55"/>
      <c r="SR9" s="55"/>
      <c r="SS9" s="55"/>
      <c r="ST9" s="55"/>
      <c r="SU9" s="55"/>
      <c r="SV9" s="55"/>
      <c r="SW9" s="55"/>
      <c r="SX9" s="55"/>
      <c r="SY9" s="55"/>
      <c r="SZ9" s="55"/>
      <c r="TA9" s="55"/>
      <c r="TB9" s="55"/>
      <c r="TC9" s="55"/>
      <c r="TD9" s="55"/>
      <c r="TE9" s="55"/>
      <c r="TF9" s="55"/>
      <c r="TG9" s="55"/>
      <c r="TH9" s="55"/>
      <c r="TI9" s="55"/>
      <c r="TJ9" s="55"/>
      <c r="TK9" s="55"/>
      <c r="TL9" s="55"/>
      <c r="TM9" s="55"/>
      <c r="TN9" s="55"/>
      <c r="TO9" s="55"/>
      <c r="TP9" s="55"/>
      <c r="TQ9" s="55"/>
      <c r="TR9" s="55"/>
      <c r="TS9" s="55"/>
      <c r="TT9" s="55"/>
      <c r="TU9" s="55"/>
      <c r="TV9" s="55"/>
      <c r="TW9" s="55"/>
      <c r="TX9" s="55"/>
      <c r="TY9" s="55"/>
      <c r="TZ9" s="55"/>
      <c r="UA9" s="55"/>
      <c r="UB9" s="55"/>
      <c r="UC9" s="55"/>
      <c r="UD9" s="55"/>
      <c r="UE9" s="55"/>
      <c r="UF9" s="55"/>
      <c r="UG9" s="55"/>
      <c r="UH9" s="55"/>
      <c r="UI9" s="55"/>
      <c r="UJ9" s="55"/>
      <c r="UK9" s="55"/>
      <c r="UL9" s="55"/>
      <c r="UM9" s="55"/>
      <c r="UN9" s="55"/>
      <c r="UO9" s="55"/>
      <c r="UP9" s="55"/>
      <c r="UQ9" s="55"/>
      <c r="UR9" s="55"/>
      <c r="US9" s="55"/>
      <c r="UT9" s="55"/>
      <c r="UU9" s="55"/>
      <c r="UV9" s="55"/>
      <c r="UW9" s="55"/>
      <c r="UX9" s="55"/>
      <c r="UY9" s="55"/>
      <c r="UZ9" s="55"/>
      <c r="VA9" s="55"/>
      <c r="VB9" s="55"/>
      <c r="VC9" s="55"/>
      <c r="VD9" s="55"/>
      <c r="VE9" s="55"/>
      <c r="VF9" s="55"/>
      <c r="VG9" s="55"/>
      <c r="VH9" s="55"/>
      <c r="VI9" s="55"/>
      <c r="VJ9" s="55"/>
      <c r="VK9" s="55"/>
      <c r="VL9" s="55"/>
      <c r="VM9" s="55"/>
      <c r="VN9" s="55"/>
      <c r="VO9" s="55"/>
      <c r="VP9" s="55"/>
      <c r="VQ9" s="55"/>
      <c r="VR9" s="55"/>
      <c r="VS9" s="55"/>
      <c r="VT9" s="55"/>
      <c r="VU9" s="55"/>
      <c r="VV9" s="55"/>
      <c r="VW9" s="55"/>
      <c r="VX9" s="55"/>
      <c r="VY9" s="55"/>
      <c r="VZ9" s="55"/>
      <c r="WA9" s="55"/>
      <c r="WB9" s="55"/>
      <c r="WC9" s="55"/>
      <c r="WD9" s="55"/>
      <c r="WE9" s="55"/>
      <c r="WF9" s="55"/>
      <c r="WG9" s="55"/>
      <c r="WH9" s="55"/>
      <c r="WI9" s="55"/>
      <c r="WJ9" s="55"/>
      <c r="WK9" s="55"/>
      <c r="WL9" s="55"/>
      <c r="WM9" s="55"/>
      <c r="WN9" s="55"/>
      <c r="WO9" s="55"/>
      <c r="WP9" s="55"/>
      <c r="WQ9" s="55"/>
      <c r="WR9" s="55"/>
      <c r="WS9" s="55"/>
      <c r="WT9" s="55"/>
      <c r="WU9" s="55"/>
      <c r="WV9" s="55"/>
      <c r="WW9" s="55"/>
      <c r="WX9" s="55"/>
      <c r="WY9" s="55"/>
      <c r="WZ9" s="55"/>
      <c r="XA9" s="55"/>
      <c r="XB9" s="55"/>
      <c r="XC9" s="55"/>
      <c r="XD9" s="55"/>
      <c r="XE9" s="55"/>
      <c r="XF9" s="55"/>
      <c r="XG9" s="55"/>
      <c r="XH9" s="55"/>
      <c r="XI9" s="55"/>
      <c r="XJ9" s="55"/>
      <c r="XK9" s="55"/>
      <c r="XL9" s="55"/>
      <c r="XM9" s="55"/>
      <c r="XN9" s="55"/>
      <c r="XO9" s="55"/>
      <c r="XP9" s="55"/>
      <c r="XQ9" s="55"/>
      <c r="XR9" s="55"/>
      <c r="XS9" s="55"/>
      <c r="XT9" s="55"/>
      <c r="XU9" s="55"/>
      <c r="XV9" s="55"/>
      <c r="XW9" s="55"/>
      <c r="XX9" s="55"/>
      <c r="XY9" s="55"/>
      <c r="XZ9" s="55"/>
      <c r="YA9" s="55"/>
      <c r="YB9" s="55"/>
      <c r="YC9" s="55"/>
      <c r="YD9" s="55"/>
      <c r="YE9" s="55"/>
      <c r="YF9" s="55"/>
      <c r="YG9" s="55"/>
      <c r="YH9" s="55"/>
      <c r="YI9" s="55"/>
      <c r="YJ9" s="55"/>
      <c r="YK9" s="55"/>
      <c r="YL9" s="55"/>
      <c r="YM9" s="55"/>
      <c r="YN9" s="55"/>
      <c r="YO9" s="55"/>
      <c r="YP9" s="55"/>
      <c r="YQ9" s="55"/>
      <c r="YR9" s="55"/>
      <c r="YS9" s="55"/>
      <c r="YT9" s="55"/>
      <c r="YU9" s="55"/>
      <c r="YV9" s="55"/>
      <c r="YW9" s="55"/>
      <c r="YX9" s="55"/>
      <c r="YY9" s="55"/>
      <c r="YZ9" s="55"/>
      <c r="ZA9" s="55"/>
      <c r="ZB9" s="55"/>
      <c r="ZC9" s="55"/>
      <c r="ZD9" s="55"/>
      <c r="ZE9" s="55"/>
      <c r="ZF9" s="55"/>
      <c r="ZG9" s="55"/>
      <c r="ZH9" s="55"/>
      <c r="ZI9" s="55"/>
      <c r="ZJ9" s="55"/>
      <c r="ZK9" s="55"/>
      <c r="ZL9" s="55"/>
      <c r="ZM9" s="55"/>
      <c r="ZN9" s="55"/>
      <c r="ZO9" s="55"/>
      <c r="ZP9" s="55"/>
      <c r="ZQ9" s="55"/>
      <c r="ZR9" s="55"/>
      <c r="ZS9" s="55"/>
      <c r="ZT9" s="55"/>
      <c r="ZU9" s="55"/>
      <c r="ZV9" s="55"/>
      <c r="ZW9" s="55"/>
      <c r="ZX9" s="55"/>
      <c r="ZY9" s="55"/>
      <c r="ZZ9" s="55"/>
      <c r="AAA9" s="55"/>
      <c r="AAB9" s="55"/>
      <c r="AAC9" s="55"/>
      <c r="AAD9" s="55"/>
      <c r="AAE9" s="55"/>
      <c r="AAF9" s="55"/>
      <c r="AAG9" s="55"/>
      <c r="AAH9" s="55"/>
      <c r="AAI9" s="55"/>
      <c r="AAJ9" s="55"/>
      <c r="AAK9" s="55"/>
      <c r="AAL9" s="55"/>
      <c r="AAM9" s="55"/>
      <c r="AAN9" s="55"/>
      <c r="AAO9" s="55"/>
      <c r="AAP9" s="55"/>
      <c r="AAQ9" s="55"/>
      <c r="AAR9" s="55"/>
      <c r="AAS9" s="55"/>
      <c r="AAT9" s="55"/>
      <c r="AAU9" s="55"/>
      <c r="AAV9" s="55"/>
      <c r="AAW9" s="55"/>
      <c r="AAX9" s="55"/>
      <c r="AAY9" s="55"/>
      <c r="AAZ9" s="55"/>
      <c r="ABA9" s="55"/>
      <c r="ABB9" s="55"/>
      <c r="ABC9" s="55"/>
      <c r="ABD9" s="55"/>
      <c r="ABE9" s="55"/>
      <c r="ABF9" s="55"/>
      <c r="ABG9" s="55"/>
      <c r="ABH9" s="55"/>
      <c r="ABI9" s="55"/>
      <c r="ABJ9" s="55"/>
      <c r="ABK9" s="55"/>
      <c r="ABL9" s="55"/>
      <c r="ABM9" s="55"/>
      <c r="ABN9" s="55"/>
      <c r="ABO9" s="55"/>
      <c r="ABP9" s="55"/>
      <c r="ABQ9" s="55"/>
      <c r="ABR9" s="55"/>
      <c r="ABS9" s="55"/>
      <c r="ABT9" s="55"/>
      <c r="ABU9" s="55"/>
      <c r="ABV9" s="55"/>
      <c r="ABW9" s="55"/>
      <c r="ABX9" s="55"/>
      <c r="ABY9" s="55"/>
      <c r="ABZ9" s="55"/>
      <c r="ACA9" s="55"/>
      <c r="ACB9" s="55"/>
      <c r="ACC9" s="55"/>
      <c r="ACD9" s="55"/>
      <c r="ACE9" s="55"/>
      <c r="ACF9" s="55"/>
      <c r="ACG9" s="55"/>
      <c r="ACH9" s="55"/>
      <c r="ACI9" s="55"/>
      <c r="ACJ9" s="55"/>
      <c r="ACK9" s="55"/>
      <c r="ACL9" s="55"/>
      <c r="ACM9" s="55"/>
      <c r="ACN9" s="55"/>
      <c r="ACO9" s="55"/>
      <c r="ACP9" s="55"/>
      <c r="ACQ9" s="55"/>
      <c r="ACR9" s="55"/>
      <c r="ACS9" s="55"/>
      <c r="ACT9" s="55"/>
      <c r="ACU9" s="55"/>
      <c r="ACV9" s="55"/>
      <c r="ACW9" s="55"/>
      <c r="ACX9" s="55"/>
      <c r="ACY9" s="55"/>
      <c r="ACZ9" s="55"/>
      <c r="ADA9" s="55"/>
      <c r="ADB9" s="55"/>
      <c r="ADC9" s="55"/>
      <c r="ADD9" s="55"/>
      <c r="ADE9" s="55"/>
      <c r="ADF9" s="55"/>
      <c r="ADG9" s="55"/>
      <c r="ADH9" s="55"/>
      <c r="ADI9" s="55"/>
      <c r="ADJ9" s="55"/>
      <c r="ADK9" s="55"/>
      <c r="ADL9" s="55"/>
      <c r="ADM9" s="55"/>
      <c r="ADN9" s="55"/>
      <c r="ADO9" s="55"/>
      <c r="ADP9" s="55"/>
      <c r="ADQ9" s="55"/>
      <c r="ADR9" s="55"/>
      <c r="ADS9" s="55"/>
      <c r="ADT9" s="55"/>
      <c r="ADU9" s="55"/>
      <c r="ADV9" s="55"/>
      <c r="ADW9" s="55"/>
      <c r="ADX9" s="55"/>
      <c r="ADY9" s="55"/>
      <c r="ADZ9" s="55"/>
      <c r="AEA9" s="55"/>
      <c r="AEB9" s="55"/>
      <c r="AEC9" s="55"/>
      <c r="AED9" s="55"/>
      <c r="AEE9" s="55"/>
      <c r="AEF9" s="55"/>
      <c r="AEG9" s="55"/>
      <c r="AEH9" s="55"/>
      <c r="AEI9" s="55"/>
      <c r="AEJ9" s="55"/>
      <c r="AEK9" s="55"/>
      <c r="AEL9" s="55"/>
      <c r="AEM9" s="55"/>
      <c r="AEN9" s="55"/>
      <c r="AEO9" s="55"/>
      <c r="AEP9" s="55"/>
      <c r="AEQ9" s="55"/>
      <c r="AER9" s="55"/>
      <c r="AES9" s="55"/>
      <c r="AET9" s="55"/>
      <c r="AEU9" s="55"/>
      <c r="AEV9" s="55"/>
      <c r="AEW9" s="55"/>
      <c r="AEX9" s="55"/>
      <c r="AEY9" s="55"/>
      <c r="AEZ9" s="55"/>
      <c r="AFA9" s="55"/>
      <c r="AFB9" s="55"/>
      <c r="AFC9" s="55"/>
      <c r="AFD9" s="55"/>
      <c r="AFE9" s="55"/>
      <c r="AFF9" s="55"/>
      <c r="AFG9" s="55"/>
      <c r="AFH9" s="55"/>
      <c r="AFI9" s="55"/>
      <c r="AFJ9" s="55"/>
      <c r="AFK9" s="55"/>
      <c r="AFL9" s="55"/>
      <c r="AFM9" s="55"/>
      <c r="AFN9" s="55"/>
      <c r="AFO9" s="55"/>
      <c r="AFP9" s="55"/>
      <c r="AFQ9" s="55"/>
      <c r="AFR9" s="55"/>
      <c r="AFS9" s="55"/>
      <c r="AFT9" s="55"/>
      <c r="AFU9" s="55"/>
      <c r="AFV9" s="55"/>
      <c r="AFW9" s="55"/>
      <c r="AFX9" s="55"/>
      <c r="AFY9" s="55"/>
      <c r="AFZ9" s="55"/>
      <c r="AGA9" s="55"/>
      <c r="AGB9" s="55"/>
      <c r="AGC9" s="55"/>
      <c r="AGD9" s="55"/>
      <c r="AGE9" s="55"/>
      <c r="AGF9" s="55"/>
      <c r="AGG9" s="55"/>
      <c r="AGH9" s="55"/>
      <c r="AGI9" s="55"/>
      <c r="AGJ9" s="55"/>
      <c r="AGK9" s="55"/>
      <c r="AGL9" s="55"/>
      <c r="AGM9" s="55"/>
      <c r="AGN9" s="55"/>
      <c r="AGO9" s="55"/>
      <c r="AGP9" s="55"/>
      <c r="AGQ9" s="55"/>
      <c r="AGR9" s="55"/>
      <c r="AGS9" s="55"/>
      <c r="AGT9" s="55"/>
      <c r="AGU9" s="55"/>
      <c r="AGV9" s="55"/>
      <c r="AGW9" s="55"/>
      <c r="AGX9" s="55"/>
      <c r="AGY9" s="55"/>
      <c r="AGZ9" s="55"/>
      <c r="AHA9" s="55"/>
      <c r="AHB9" s="55"/>
      <c r="AHC9" s="55"/>
      <c r="AHD9" s="55"/>
      <c r="AHE9" s="55"/>
      <c r="AHF9" s="55"/>
      <c r="AHG9" s="55"/>
      <c r="AHH9" s="55"/>
      <c r="AHI9" s="55"/>
      <c r="AHJ9" s="55"/>
      <c r="AHK9" s="55"/>
      <c r="AHL9" s="55"/>
      <c r="AHM9" s="55"/>
      <c r="AHN9" s="55"/>
      <c r="AHO9" s="55"/>
      <c r="AHP9" s="55"/>
      <c r="AHQ9" s="55"/>
      <c r="AHR9" s="55"/>
      <c r="AHS9" s="55"/>
      <c r="AHT9" s="55"/>
      <c r="AHU9" s="55"/>
      <c r="AHV9" s="55"/>
      <c r="AHW9" s="55"/>
      <c r="AHX9" s="55"/>
      <c r="AHY9" s="55"/>
      <c r="AHZ9" s="55"/>
      <c r="AIA9" s="55"/>
      <c r="AIB9" s="55"/>
      <c r="AIC9" s="55"/>
      <c r="AID9" s="55"/>
      <c r="AIE9" s="55"/>
      <c r="AIF9" s="55"/>
      <c r="AIG9" s="55"/>
      <c r="AIH9" s="55"/>
      <c r="AII9" s="55"/>
      <c r="AIJ9" s="55"/>
      <c r="AIK9" s="55"/>
      <c r="AIL9" s="55"/>
      <c r="AIM9" s="55"/>
      <c r="AIN9" s="55"/>
      <c r="AIO9" s="55"/>
      <c r="AIP9" s="55"/>
      <c r="AIQ9" s="55"/>
      <c r="AIR9" s="55"/>
      <c r="AIS9" s="55"/>
      <c r="AIT9" s="55"/>
      <c r="AIU9" s="55"/>
      <c r="AIV9" s="55"/>
      <c r="AIW9" s="55"/>
      <c r="AIX9" s="55"/>
      <c r="AIY9" s="55"/>
      <c r="AIZ9" s="55"/>
      <c r="AJA9" s="55"/>
      <c r="AJB9" s="55"/>
      <c r="AJC9" s="55"/>
      <c r="AJD9" s="55"/>
      <c r="AJE9" s="55"/>
      <c r="AJF9" s="55"/>
      <c r="AJG9" s="55"/>
      <c r="AJH9" s="55"/>
      <c r="AJI9" s="55"/>
      <c r="AJJ9" s="55"/>
      <c r="AJK9" s="55"/>
      <c r="AJL9" s="55"/>
      <c r="AJM9" s="55"/>
      <c r="AJN9" s="55"/>
      <c r="AJO9" s="55"/>
      <c r="AJP9" s="55"/>
      <c r="AJQ9" s="55"/>
      <c r="AJR9" s="55"/>
      <c r="AJS9" s="55"/>
      <c r="AJT9" s="55"/>
      <c r="AJU9" s="55"/>
      <c r="AJV9" s="55"/>
      <c r="AJW9" s="55"/>
      <c r="AJX9" s="55"/>
      <c r="AJY9" s="55"/>
      <c r="AJZ9" s="55"/>
      <c r="AKA9" s="55"/>
      <c r="AKB9" s="55"/>
      <c r="AKC9" s="55"/>
      <c r="AKD9" s="55"/>
      <c r="AKE9" s="55"/>
      <c r="AKF9" s="55"/>
      <c r="AKG9" s="55"/>
      <c r="AKH9" s="55"/>
      <c r="AKI9" s="55"/>
      <c r="AKJ9" s="55"/>
      <c r="AKK9" s="55"/>
      <c r="AKL9" s="55"/>
      <c r="AKM9" s="55"/>
      <c r="AKN9" s="55"/>
      <c r="AKO9" s="55"/>
      <c r="AKP9" s="55"/>
      <c r="AKQ9" s="55"/>
      <c r="AKR9" s="55"/>
      <c r="AKS9" s="55"/>
      <c r="AKT9" s="55"/>
      <c r="AKU9" s="55"/>
      <c r="AKV9" s="55"/>
      <c r="AKW9" s="55"/>
      <c r="AKX9" s="55"/>
      <c r="AKY9" s="55"/>
      <c r="AKZ9" s="55"/>
      <c r="ALA9" s="55"/>
      <c r="ALB9" s="55"/>
      <c r="ALC9" s="55"/>
      <c r="ALD9" s="55"/>
      <c r="ALE9" s="55"/>
      <c r="ALF9" s="55"/>
      <c r="ALG9" s="55"/>
      <c r="ALH9" s="55"/>
      <c r="ALI9" s="55"/>
      <c r="ALJ9" s="55"/>
      <c r="ALK9" s="55"/>
      <c r="ALL9" s="55"/>
      <c r="ALM9" s="55"/>
      <c r="ALN9" s="55"/>
      <c r="ALO9" s="55"/>
      <c r="ALP9" s="55"/>
      <c r="ALQ9" s="55"/>
      <c r="ALR9" s="55"/>
      <c r="ALS9" s="55"/>
      <c r="ALT9" s="55"/>
      <c r="ALU9" s="55"/>
      <c r="ALV9" s="55"/>
      <c r="ALW9" s="55"/>
      <c r="ALX9" s="55"/>
      <c r="ALY9" s="55"/>
      <c r="ALZ9" s="55"/>
      <c r="AMA9" s="55"/>
      <c r="AMB9" s="55"/>
      <c r="AMC9" s="55"/>
      <c r="AMD9" s="55"/>
      <c r="AME9" s="55"/>
      <c r="AMF9" s="55"/>
      <c r="AMG9" s="55"/>
      <c r="AMH9" s="55"/>
      <c r="AMI9" s="55"/>
      <c r="AMJ9" s="55"/>
      <c r="AMK9" s="55"/>
      <c r="AML9" s="55"/>
      <c r="AMM9" s="55"/>
      <c r="AMN9" s="55"/>
      <c r="AMO9" s="55"/>
      <c r="AMP9" s="55"/>
      <c r="AMQ9" s="55"/>
      <c r="AMR9" s="55"/>
      <c r="AMS9" s="55"/>
      <c r="AMT9" s="55"/>
      <c r="AMU9" s="55"/>
      <c r="AMV9" s="55"/>
      <c r="AMW9" s="55"/>
      <c r="AMX9" s="55"/>
      <c r="AMY9" s="55"/>
      <c r="AMZ9" s="55"/>
      <c r="ANA9" s="55"/>
      <c r="ANB9" s="55"/>
      <c r="ANC9" s="55"/>
      <c r="AND9" s="55"/>
      <c r="ANE9" s="55"/>
      <c r="ANF9" s="55"/>
      <c r="ANG9" s="55"/>
      <c r="ANH9" s="55"/>
      <c r="ANI9" s="55"/>
      <c r="ANJ9" s="55"/>
      <c r="ANK9" s="55"/>
      <c r="ANL9" s="55"/>
      <c r="ANM9" s="55"/>
      <c r="ANN9" s="55"/>
      <c r="ANO9" s="55"/>
      <c r="ANP9" s="55"/>
      <c r="ANQ9" s="55"/>
      <c r="ANR9" s="55"/>
      <c r="ANS9" s="55"/>
      <c r="ANT9" s="55"/>
      <c r="ANU9" s="55"/>
      <c r="ANV9" s="55"/>
      <c r="ANW9" s="55"/>
      <c r="ANX9" s="55"/>
      <c r="ANY9" s="55"/>
      <c r="ANZ9" s="55"/>
      <c r="AOA9" s="55"/>
      <c r="AOB9" s="55"/>
      <c r="AOC9" s="55"/>
      <c r="AOD9" s="55"/>
      <c r="AOE9" s="55"/>
      <c r="AOF9" s="55"/>
      <c r="AOG9" s="55"/>
      <c r="AOH9" s="55"/>
      <c r="AOI9" s="55"/>
      <c r="AOJ9" s="55"/>
      <c r="AOK9" s="55"/>
      <c r="AOL9" s="55"/>
      <c r="AOM9" s="55"/>
      <c r="AON9" s="55"/>
      <c r="AOO9" s="55"/>
      <c r="AOP9" s="55"/>
      <c r="AOQ9" s="55"/>
      <c r="AOR9" s="55"/>
      <c r="AOS9" s="55"/>
      <c r="AOT9" s="55"/>
      <c r="AOU9" s="55"/>
      <c r="AOV9" s="55"/>
      <c r="AOW9" s="55"/>
      <c r="AOX9" s="55"/>
      <c r="AOY9" s="55"/>
      <c r="AOZ9" s="55"/>
      <c r="APA9" s="55"/>
      <c r="APB9" s="55"/>
      <c r="APC9" s="55"/>
      <c r="APD9" s="55"/>
      <c r="APE9" s="55"/>
      <c r="APF9" s="55"/>
      <c r="APG9" s="55"/>
      <c r="APH9" s="55"/>
      <c r="API9" s="55"/>
      <c r="APJ9" s="55"/>
      <c r="APK9" s="55"/>
      <c r="APL9" s="55"/>
      <c r="APM9" s="55"/>
      <c r="APN9" s="55"/>
      <c r="APO9" s="55"/>
      <c r="APP9" s="55"/>
      <c r="APQ9" s="55"/>
      <c r="APR9" s="55"/>
      <c r="APS9" s="55"/>
      <c r="APT9" s="55"/>
      <c r="APU9" s="55"/>
      <c r="APV9" s="55"/>
      <c r="APW9" s="55"/>
      <c r="APX9" s="55"/>
      <c r="APY9" s="55"/>
      <c r="APZ9" s="55"/>
      <c r="AQA9" s="55"/>
      <c r="AQB9" s="55"/>
      <c r="AQC9" s="55"/>
      <c r="AQD9" s="55"/>
      <c r="AQE9" s="55"/>
      <c r="AQF9" s="55"/>
      <c r="AQG9" s="55"/>
      <c r="AQH9" s="55"/>
      <c r="AQI9" s="55"/>
      <c r="AQJ9" s="55"/>
      <c r="AQK9" s="55"/>
      <c r="AQL9" s="55"/>
      <c r="AQM9" s="55"/>
      <c r="AQN9" s="55"/>
      <c r="AQO9" s="55"/>
      <c r="AQP9" s="55"/>
      <c r="AQQ9" s="55"/>
      <c r="AQR9" s="55"/>
      <c r="AQS9" s="55"/>
      <c r="AQT9" s="55"/>
      <c r="AQU9" s="55"/>
      <c r="AQV9" s="55"/>
      <c r="AQW9" s="55"/>
      <c r="AQX9" s="55"/>
      <c r="AQY9" s="55"/>
      <c r="AQZ9" s="55"/>
      <c r="ARA9" s="55"/>
      <c r="ARB9" s="55"/>
      <c r="ARC9" s="55"/>
      <c r="ARD9" s="55"/>
      <c r="ARE9" s="55"/>
      <c r="ARF9" s="55"/>
      <c r="ARG9" s="55"/>
      <c r="ARH9" s="55"/>
      <c r="ARI9" s="55"/>
      <c r="ARJ9" s="55"/>
      <c r="ARK9" s="55"/>
      <c r="ARL9" s="55"/>
      <c r="ARM9" s="55"/>
      <c r="ARN9" s="55"/>
      <c r="ARO9" s="55"/>
      <c r="ARP9" s="55"/>
      <c r="ARQ9" s="55"/>
      <c r="ARR9" s="55"/>
      <c r="ARS9" s="55"/>
      <c r="ART9" s="55"/>
      <c r="ARU9" s="55"/>
      <c r="ARV9" s="55"/>
      <c r="ARW9" s="55"/>
      <c r="ARX9" s="55"/>
      <c r="ARY9" s="55"/>
      <c r="ARZ9" s="55"/>
      <c r="ASA9" s="55"/>
      <c r="ASB9" s="55"/>
      <c r="ASC9" s="55"/>
      <c r="ASD9" s="55"/>
      <c r="ASE9" s="55"/>
      <c r="ASF9" s="55"/>
      <c r="ASG9" s="55"/>
      <c r="ASH9" s="55"/>
      <c r="ASI9" s="55"/>
      <c r="ASJ9" s="55"/>
      <c r="ASK9" s="55"/>
      <c r="ASL9" s="55"/>
      <c r="ASM9" s="55"/>
      <c r="ASN9" s="55"/>
      <c r="ASO9" s="55"/>
      <c r="ASP9" s="55"/>
      <c r="ASQ9" s="55"/>
      <c r="ASR9" s="55"/>
      <c r="ASS9" s="55"/>
      <c r="AST9" s="55"/>
      <c r="ASU9" s="55"/>
      <c r="ASV9" s="55"/>
      <c r="ASW9" s="55"/>
      <c r="ASX9" s="55"/>
      <c r="ASY9" s="55"/>
      <c r="ASZ9" s="55"/>
      <c r="ATA9" s="55"/>
      <c r="ATB9" s="55"/>
      <c r="ATC9" s="55"/>
      <c r="ATD9" s="55"/>
      <c r="ATE9" s="55"/>
      <c r="ATF9" s="55"/>
      <c r="ATG9" s="55"/>
      <c r="ATH9" s="55"/>
      <c r="ATI9" s="55"/>
      <c r="ATJ9" s="55"/>
      <c r="ATK9" s="55"/>
      <c r="ATL9" s="55"/>
      <c r="ATM9" s="55"/>
      <c r="ATN9" s="55"/>
      <c r="ATO9" s="55"/>
      <c r="ATP9" s="55"/>
      <c r="ATQ9" s="55"/>
      <c r="ATR9" s="55"/>
      <c r="ATS9" s="55"/>
      <c r="ATT9" s="55"/>
      <c r="ATU9" s="55"/>
      <c r="ATV9" s="55"/>
      <c r="ATW9" s="55"/>
      <c r="ATX9" s="55"/>
      <c r="ATY9" s="55"/>
      <c r="ATZ9" s="55"/>
      <c r="AUA9" s="55"/>
      <c r="AUB9" s="55"/>
      <c r="AUC9" s="55"/>
      <c r="AUD9" s="55"/>
      <c r="AUE9" s="55"/>
      <c r="AUF9" s="55"/>
      <c r="AUG9" s="55"/>
      <c r="AUH9" s="55"/>
      <c r="AUI9" s="55"/>
      <c r="AUJ9" s="55"/>
      <c r="AUK9" s="55"/>
      <c r="AUL9" s="55"/>
      <c r="AUM9" s="55"/>
      <c r="AUN9" s="55"/>
      <c r="AUO9" s="55"/>
      <c r="AUP9" s="55"/>
      <c r="AUQ9" s="55"/>
      <c r="AUR9" s="55"/>
      <c r="AUS9" s="55"/>
      <c r="AUT9" s="55"/>
      <c r="AUU9" s="55"/>
      <c r="AUV9" s="55"/>
      <c r="AUW9" s="55"/>
      <c r="AUX9" s="55"/>
      <c r="AUY9" s="55"/>
      <c r="AUZ9" s="55"/>
      <c r="AVA9" s="55"/>
      <c r="AVB9" s="55"/>
      <c r="AVC9" s="55"/>
      <c r="AVD9" s="55"/>
      <c r="AVE9" s="55"/>
      <c r="AVF9" s="55"/>
      <c r="AVG9" s="55"/>
      <c r="AVH9" s="55"/>
      <c r="AVI9" s="55"/>
      <c r="AVJ9" s="55"/>
      <c r="AVK9" s="55"/>
      <c r="AVL9" s="55"/>
      <c r="AVM9" s="55"/>
      <c r="AVN9" s="55"/>
      <c r="AVO9" s="55"/>
      <c r="AVP9" s="55"/>
      <c r="AVQ9" s="55"/>
      <c r="AVR9" s="55"/>
      <c r="AVS9" s="55"/>
      <c r="AVT9" s="55"/>
      <c r="AVU9" s="55"/>
      <c r="AVV9" s="55"/>
      <c r="AVW9" s="55"/>
      <c r="AVX9" s="55"/>
      <c r="AVY9" s="55"/>
      <c r="AVZ9" s="55"/>
      <c r="AWA9" s="55"/>
      <c r="AWB9" s="55"/>
      <c r="AWC9" s="55"/>
      <c r="AWD9" s="55"/>
      <c r="AWE9" s="55"/>
      <c r="AWF9" s="55"/>
      <c r="AWG9" s="55"/>
      <c r="AWH9" s="55"/>
      <c r="AWI9" s="55"/>
      <c r="AWJ9" s="55"/>
      <c r="AWK9" s="55"/>
      <c r="AWL9" s="55"/>
      <c r="AWM9" s="55"/>
      <c r="AWN9" s="55"/>
      <c r="AWO9" s="55"/>
      <c r="AWP9" s="55"/>
      <c r="AWQ9" s="55"/>
      <c r="AWR9" s="55"/>
      <c r="AWS9" s="55"/>
      <c r="AWT9" s="55"/>
      <c r="AWU9" s="55"/>
      <c r="AWV9" s="55"/>
      <c r="AWW9" s="55"/>
      <c r="AWX9" s="55"/>
      <c r="AWY9" s="55"/>
      <c r="AWZ9" s="55"/>
      <c r="AXA9" s="55"/>
      <c r="AXB9" s="55"/>
      <c r="AXC9" s="55"/>
      <c r="AXD9" s="55"/>
      <c r="AXE9" s="55"/>
      <c r="AXF9" s="55"/>
      <c r="AXG9" s="55"/>
      <c r="AXH9" s="55"/>
      <c r="AXI9" s="55"/>
      <c r="AXJ9" s="55"/>
      <c r="AXK9" s="55"/>
      <c r="AXL9" s="55"/>
      <c r="AXM9" s="55"/>
      <c r="AXN9" s="55"/>
      <c r="AXO9" s="55"/>
      <c r="AXP9" s="55"/>
      <c r="AXQ9" s="55"/>
      <c r="AXR9" s="55"/>
      <c r="AXS9" s="55"/>
      <c r="AXT9" s="55"/>
      <c r="AXU9" s="55"/>
      <c r="AXV9" s="55"/>
      <c r="AXW9" s="55"/>
      <c r="AXX9" s="55"/>
      <c r="AXY9" s="55"/>
      <c r="AXZ9" s="55"/>
      <c r="AYA9" s="55"/>
      <c r="AYB9" s="55"/>
    </row>
    <row r="10" spans="1:1328" s="56" customFormat="1" ht="23.25" customHeight="1" x14ac:dyDescent="0.2">
      <c r="A10" s="561"/>
      <c r="B10" s="2839" t="s">
        <v>370</v>
      </c>
      <c r="C10" s="2839"/>
      <c r="D10" s="2839"/>
      <c r="E10" s="2839"/>
      <c r="F10" s="2839"/>
      <c r="G10" s="2839"/>
      <c r="H10" s="2839"/>
      <c r="I10" s="2839"/>
      <c r="J10" s="563"/>
      <c r="K10" s="2839" t="s">
        <v>371</v>
      </c>
      <c r="L10" s="2839"/>
      <c r="M10" s="2839"/>
      <c r="N10" s="561"/>
      <c r="O10" s="2841"/>
      <c r="P10" s="2841"/>
      <c r="Q10" s="2841"/>
      <c r="R10" s="561"/>
      <c r="S10" s="2839" t="s">
        <v>372</v>
      </c>
      <c r="T10" s="2839"/>
      <c r="U10" s="561"/>
      <c r="Z10" s="564"/>
      <c r="AD10" s="564"/>
      <c r="AE10" s="564"/>
      <c r="AF10" s="564"/>
      <c r="AG10" s="564"/>
      <c r="AH10" s="564"/>
      <c r="AI10" s="564"/>
      <c r="AJ10" s="37"/>
      <c r="AK10" s="37"/>
      <c r="AL10" s="37"/>
      <c r="AM10" s="37"/>
      <c r="AN10" s="37"/>
      <c r="AO10" s="37"/>
      <c r="AP10" s="37"/>
      <c r="AQ10" s="37"/>
      <c r="AR10" s="37"/>
      <c r="AS10" s="37"/>
      <c r="AT10" s="37"/>
      <c r="AU10" s="37"/>
      <c r="AV10" s="54"/>
      <c r="AW10" s="54"/>
      <c r="AX10" s="54"/>
      <c r="AY10" s="54"/>
      <c r="AZ10" s="54"/>
      <c r="BA10" s="54"/>
      <c r="BB10" s="54"/>
      <c r="BC10" s="54"/>
      <c r="BD10" s="54"/>
      <c r="BE10" s="54"/>
      <c r="BF10" s="54"/>
      <c r="BG10" s="54"/>
      <c r="BH10" s="54"/>
      <c r="BI10" s="54"/>
      <c r="BJ10" s="54"/>
      <c r="BK10" s="54"/>
      <c r="BL10" s="54"/>
      <c r="BM10" s="54"/>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c r="JQ10" s="55"/>
      <c r="JR10" s="55"/>
      <c r="JS10" s="55"/>
      <c r="JT10" s="55"/>
      <c r="JU10" s="55"/>
      <c r="JV10" s="55"/>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55"/>
      <c r="LP10" s="55"/>
      <c r="LQ10" s="55"/>
      <c r="LR10" s="55"/>
      <c r="LS10" s="55"/>
      <c r="LT10" s="55"/>
      <c r="LU10" s="55"/>
      <c r="LV10" s="55"/>
      <c r="LW10" s="55"/>
      <c r="LX10" s="55"/>
      <c r="LY10" s="55"/>
      <c r="LZ10" s="55"/>
      <c r="MA10" s="55"/>
      <c r="MB10" s="55"/>
      <c r="MC10" s="55"/>
      <c r="MD10" s="55"/>
      <c r="ME10" s="55"/>
      <c r="MF10" s="55"/>
      <c r="MG10" s="55"/>
      <c r="MH10" s="55"/>
      <c r="MI10" s="55"/>
      <c r="MJ10" s="55"/>
      <c r="MK10" s="55"/>
      <c r="ML10" s="55"/>
      <c r="MM10" s="55"/>
      <c r="MN10" s="55"/>
      <c r="MO10" s="55"/>
      <c r="MP10" s="55"/>
      <c r="MQ10" s="55"/>
      <c r="MR10" s="55"/>
      <c r="MS10" s="55"/>
      <c r="MT10" s="55"/>
      <c r="MU10" s="55"/>
      <c r="MV10" s="55"/>
      <c r="MW10" s="55"/>
      <c r="MX10" s="55"/>
      <c r="MY10" s="55"/>
      <c r="MZ10" s="55"/>
      <c r="NA10" s="55"/>
      <c r="NB10" s="55"/>
      <c r="NC10" s="55"/>
      <c r="ND10" s="55"/>
      <c r="NE10" s="55"/>
      <c r="NF10" s="55"/>
      <c r="NG10" s="55"/>
      <c r="NH10" s="55"/>
      <c r="NI10" s="55"/>
      <c r="NJ10" s="55"/>
      <c r="NK10" s="55"/>
      <c r="NL10" s="55"/>
      <c r="NM10" s="55"/>
      <c r="NN10" s="55"/>
      <c r="NO10" s="55"/>
      <c r="NP10" s="55"/>
      <c r="NQ10" s="55"/>
      <c r="NR10" s="55"/>
      <c r="NS10" s="55"/>
      <c r="NT10" s="55"/>
      <c r="NU10" s="55"/>
      <c r="NV10" s="55"/>
      <c r="NW10" s="55"/>
      <c r="NX10" s="55"/>
      <c r="NY10" s="55"/>
      <c r="NZ10" s="55"/>
      <c r="OA10" s="55"/>
      <c r="OB10" s="55"/>
      <c r="OC10" s="55"/>
      <c r="OD10" s="55"/>
      <c r="OE10" s="55"/>
      <c r="OF10" s="55"/>
      <c r="OG10" s="55"/>
      <c r="OH10" s="55"/>
      <c r="OI10" s="55"/>
      <c r="OJ10" s="55"/>
      <c r="OK10" s="55"/>
      <c r="OL10" s="55"/>
      <c r="OM10" s="55"/>
      <c r="ON10" s="55"/>
      <c r="OO10" s="55"/>
      <c r="OP10" s="55"/>
      <c r="OQ10" s="55"/>
      <c r="OR10" s="55"/>
      <c r="OS10" s="55"/>
      <c r="OT10" s="55"/>
      <c r="OU10" s="55"/>
      <c r="OV10" s="55"/>
      <c r="OW10" s="55"/>
      <c r="OX10" s="55"/>
      <c r="OY10" s="55"/>
      <c r="OZ10" s="55"/>
      <c r="PA10" s="55"/>
      <c r="PB10" s="55"/>
      <c r="PC10" s="55"/>
      <c r="PD10" s="55"/>
      <c r="PE10" s="55"/>
      <c r="PF10" s="55"/>
      <c r="PG10" s="55"/>
      <c r="PH10" s="55"/>
      <c r="PI10" s="55"/>
      <c r="PJ10" s="55"/>
      <c r="PK10" s="55"/>
      <c r="PL10" s="55"/>
      <c r="PM10" s="55"/>
      <c r="PN10" s="55"/>
      <c r="PO10" s="55"/>
      <c r="PP10" s="55"/>
      <c r="PQ10" s="55"/>
      <c r="PR10" s="55"/>
      <c r="PS10" s="55"/>
      <c r="PT10" s="55"/>
      <c r="PU10" s="55"/>
      <c r="PV10" s="55"/>
      <c r="PW10" s="55"/>
      <c r="PX10" s="55"/>
      <c r="PY10" s="55"/>
      <c r="PZ10" s="55"/>
      <c r="QA10" s="55"/>
      <c r="QB10" s="55"/>
      <c r="QC10" s="55"/>
      <c r="QD10" s="55"/>
      <c r="QE10" s="55"/>
      <c r="QF10" s="55"/>
      <c r="QG10" s="55"/>
      <c r="QH10" s="55"/>
      <c r="QI10" s="55"/>
      <c r="QJ10" s="55"/>
      <c r="QK10" s="55"/>
      <c r="QL10" s="55"/>
      <c r="QM10" s="55"/>
      <c r="QN10" s="55"/>
      <c r="QO10" s="55"/>
      <c r="QP10" s="55"/>
      <c r="QQ10" s="55"/>
      <c r="QR10" s="55"/>
      <c r="QS10" s="55"/>
      <c r="QT10" s="55"/>
      <c r="QU10" s="55"/>
      <c r="QV10" s="55"/>
      <c r="QW10" s="55"/>
      <c r="QX10" s="55"/>
      <c r="QY10" s="55"/>
      <c r="QZ10" s="55"/>
      <c r="RA10" s="55"/>
      <c r="RB10" s="55"/>
      <c r="RC10" s="55"/>
      <c r="RD10" s="55"/>
      <c r="RE10" s="55"/>
      <c r="RF10" s="55"/>
      <c r="RG10" s="55"/>
      <c r="RH10" s="55"/>
      <c r="RI10" s="55"/>
      <c r="RJ10" s="55"/>
      <c r="RK10" s="55"/>
      <c r="RL10" s="55"/>
      <c r="RM10" s="55"/>
      <c r="RN10" s="55"/>
      <c r="RO10" s="55"/>
      <c r="RP10" s="55"/>
      <c r="RQ10" s="55"/>
      <c r="RR10" s="55"/>
      <c r="RS10" s="55"/>
      <c r="RT10" s="55"/>
      <c r="RU10" s="55"/>
      <c r="RV10" s="55"/>
      <c r="RW10" s="55"/>
      <c r="RX10" s="55"/>
      <c r="RY10" s="55"/>
      <c r="RZ10" s="55"/>
      <c r="SA10" s="55"/>
      <c r="SB10" s="55"/>
      <c r="SC10" s="55"/>
      <c r="SD10" s="55"/>
      <c r="SE10" s="55"/>
      <c r="SF10" s="55"/>
      <c r="SG10" s="55"/>
      <c r="SH10" s="55"/>
      <c r="SI10" s="55"/>
      <c r="SJ10" s="55"/>
      <c r="SK10" s="55"/>
      <c r="SL10" s="55"/>
      <c r="SM10" s="55"/>
      <c r="SN10" s="55"/>
      <c r="SO10" s="55"/>
      <c r="SP10" s="55"/>
      <c r="SQ10" s="55"/>
      <c r="SR10" s="55"/>
      <c r="SS10" s="55"/>
      <c r="ST10" s="55"/>
      <c r="SU10" s="55"/>
      <c r="SV10" s="55"/>
      <c r="SW10" s="55"/>
      <c r="SX10" s="55"/>
      <c r="SY10" s="55"/>
      <c r="SZ10" s="55"/>
      <c r="TA10" s="55"/>
      <c r="TB10" s="55"/>
      <c r="TC10" s="55"/>
      <c r="TD10" s="55"/>
      <c r="TE10" s="55"/>
      <c r="TF10" s="55"/>
      <c r="TG10" s="55"/>
      <c r="TH10" s="55"/>
      <c r="TI10" s="55"/>
      <c r="TJ10" s="55"/>
      <c r="TK10" s="55"/>
      <c r="TL10" s="55"/>
      <c r="TM10" s="55"/>
      <c r="TN10" s="55"/>
      <c r="TO10" s="55"/>
      <c r="TP10" s="55"/>
      <c r="TQ10" s="55"/>
      <c r="TR10" s="55"/>
      <c r="TS10" s="55"/>
      <c r="TT10" s="55"/>
      <c r="TU10" s="55"/>
      <c r="TV10" s="55"/>
      <c r="TW10" s="55"/>
      <c r="TX10" s="55"/>
      <c r="TY10" s="55"/>
      <c r="TZ10" s="55"/>
      <c r="UA10" s="55"/>
      <c r="UB10" s="55"/>
      <c r="UC10" s="55"/>
      <c r="UD10" s="55"/>
      <c r="UE10" s="55"/>
      <c r="UF10" s="55"/>
      <c r="UG10" s="55"/>
      <c r="UH10" s="55"/>
      <c r="UI10" s="55"/>
      <c r="UJ10" s="55"/>
      <c r="UK10" s="55"/>
      <c r="UL10" s="55"/>
      <c r="UM10" s="55"/>
      <c r="UN10" s="55"/>
      <c r="UO10" s="55"/>
      <c r="UP10" s="55"/>
      <c r="UQ10" s="55"/>
      <c r="UR10" s="55"/>
      <c r="US10" s="55"/>
      <c r="UT10" s="55"/>
      <c r="UU10" s="55"/>
      <c r="UV10" s="55"/>
      <c r="UW10" s="55"/>
      <c r="UX10" s="55"/>
      <c r="UY10" s="55"/>
      <c r="UZ10" s="55"/>
      <c r="VA10" s="55"/>
      <c r="VB10" s="55"/>
      <c r="VC10" s="55"/>
      <c r="VD10" s="55"/>
      <c r="VE10" s="55"/>
      <c r="VF10" s="55"/>
      <c r="VG10" s="55"/>
      <c r="VH10" s="55"/>
      <c r="VI10" s="55"/>
      <c r="VJ10" s="55"/>
      <c r="VK10" s="55"/>
      <c r="VL10" s="55"/>
      <c r="VM10" s="55"/>
      <c r="VN10" s="55"/>
      <c r="VO10" s="55"/>
      <c r="VP10" s="55"/>
      <c r="VQ10" s="55"/>
      <c r="VR10" s="55"/>
      <c r="VS10" s="55"/>
      <c r="VT10" s="55"/>
      <c r="VU10" s="55"/>
      <c r="VV10" s="55"/>
      <c r="VW10" s="55"/>
      <c r="VX10" s="55"/>
      <c r="VY10" s="55"/>
      <c r="VZ10" s="55"/>
      <c r="WA10" s="55"/>
      <c r="WB10" s="55"/>
      <c r="WC10" s="55"/>
      <c r="WD10" s="55"/>
      <c r="WE10" s="55"/>
      <c r="WF10" s="55"/>
      <c r="WG10" s="55"/>
      <c r="WH10" s="55"/>
      <c r="WI10" s="55"/>
      <c r="WJ10" s="55"/>
      <c r="WK10" s="55"/>
      <c r="WL10" s="55"/>
      <c r="WM10" s="55"/>
      <c r="WN10" s="55"/>
      <c r="WO10" s="55"/>
      <c r="WP10" s="55"/>
      <c r="WQ10" s="55"/>
      <c r="WR10" s="55"/>
      <c r="WS10" s="55"/>
      <c r="WT10" s="55"/>
      <c r="WU10" s="55"/>
      <c r="WV10" s="55"/>
      <c r="WW10" s="55"/>
      <c r="WX10" s="55"/>
      <c r="WY10" s="55"/>
      <c r="WZ10" s="55"/>
      <c r="XA10" s="55"/>
      <c r="XB10" s="55"/>
      <c r="XC10" s="55"/>
      <c r="XD10" s="55"/>
      <c r="XE10" s="55"/>
      <c r="XF10" s="55"/>
      <c r="XG10" s="55"/>
      <c r="XH10" s="55"/>
      <c r="XI10" s="55"/>
      <c r="XJ10" s="55"/>
      <c r="XK10" s="55"/>
      <c r="XL10" s="55"/>
      <c r="XM10" s="55"/>
      <c r="XN10" s="55"/>
      <c r="XO10" s="55"/>
      <c r="XP10" s="55"/>
      <c r="XQ10" s="55"/>
      <c r="XR10" s="55"/>
      <c r="XS10" s="55"/>
      <c r="XT10" s="55"/>
      <c r="XU10" s="55"/>
      <c r="XV10" s="55"/>
      <c r="XW10" s="55"/>
      <c r="XX10" s="55"/>
      <c r="XY10" s="55"/>
      <c r="XZ10" s="55"/>
      <c r="YA10" s="55"/>
      <c r="YB10" s="55"/>
      <c r="YC10" s="55"/>
      <c r="YD10" s="55"/>
      <c r="YE10" s="55"/>
      <c r="YF10" s="55"/>
      <c r="YG10" s="55"/>
      <c r="YH10" s="55"/>
      <c r="YI10" s="55"/>
      <c r="YJ10" s="55"/>
      <c r="YK10" s="55"/>
      <c r="YL10" s="55"/>
      <c r="YM10" s="55"/>
      <c r="YN10" s="55"/>
      <c r="YO10" s="55"/>
      <c r="YP10" s="55"/>
      <c r="YQ10" s="55"/>
      <c r="YR10" s="55"/>
      <c r="YS10" s="55"/>
      <c r="YT10" s="55"/>
      <c r="YU10" s="55"/>
      <c r="YV10" s="55"/>
      <c r="YW10" s="55"/>
      <c r="YX10" s="55"/>
      <c r="YY10" s="55"/>
      <c r="YZ10" s="55"/>
      <c r="ZA10" s="55"/>
      <c r="ZB10" s="55"/>
      <c r="ZC10" s="55"/>
      <c r="ZD10" s="55"/>
      <c r="ZE10" s="55"/>
      <c r="ZF10" s="55"/>
      <c r="ZG10" s="55"/>
      <c r="ZH10" s="55"/>
      <c r="ZI10" s="55"/>
      <c r="ZJ10" s="55"/>
      <c r="ZK10" s="55"/>
      <c r="ZL10" s="55"/>
      <c r="ZM10" s="55"/>
      <c r="ZN10" s="55"/>
      <c r="ZO10" s="55"/>
      <c r="ZP10" s="55"/>
      <c r="ZQ10" s="55"/>
      <c r="ZR10" s="55"/>
      <c r="ZS10" s="55"/>
      <c r="ZT10" s="55"/>
      <c r="ZU10" s="55"/>
      <c r="ZV10" s="55"/>
      <c r="ZW10" s="55"/>
      <c r="ZX10" s="55"/>
      <c r="ZY10" s="55"/>
      <c r="ZZ10" s="55"/>
      <c r="AAA10" s="55"/>
      <c r="AAB10" s="55"/>
      <c r="AAC10" s="55"/>
      <c r="AAD10" s="55"/>
      <c r="AAE10" s="55"/>
      <c r="AAF10" s="55"/>
      <c r="AAG10" s="55"/>
      <c r="AAH10" s="55"/>
      <c r="AAI10" s="55"/>
      <c r="AAJ10" s="55"/>
      <c r="AAK10" s="55"/>
      <c r="AAL10" s="55"/>
      <c r="AAM10" s="55"/>
      <c r="AAN10" s="55"/>
      <c r="AAO10" s="55"/>
      <c r="AAP10" s="55"/>
      <c r="AAQ10" s="55"/>
      <c r="AAR10" s="55"/>
      <c r="AAS10" s="55"/>
      <c r="AAT10" s="55"/>
      <c r="AAU10" s="55"/>
      <c r="AAV10" s="55"/>
      <c r="AAW10" s="55"/>
      <c r="AAX10" s="55"/>
      <c r="AAY10" s="55"/>
      <c r="AAZ10" s="55"/>
      <c r="ABA10" s="55"/>
      <c r="ABB10" s="55"/>
      <c r="ABC10" s="55"/>
      <c r="ABD10" s="55"/>
      <c r="ABE10" s="55"/>
      <c r="ABF10" s="55"/>
      <c r="ABG10" s="55"/>
      <c r="ABH10" s="55"/>
      <c r="ABI10" s="55"/>
      <c r="ABJ10" s="55"/>
      <c r="ABK10" s="55"/>
      <c r="ABL10" s="55"/>
      <c r="ABM10" s="55"/>
      <c r="ABN10" s="55"/>
      <c r="ABO10" s="55"/>
      <c r="ABP10" s="55"/>
      <c r="ABQ10" s="55"/>
      <c r="ABR10" s="55"/>
      <c r="ABS10" s="55"/>
      <c r="ABT10" s="55"/>
      <c r="ABU10" s="55"/>
      <c r="ABV10" s="55"/>
      <c r="ABW10" s="55"/>
      <c r="ABX10" s="55"/>
      <c r="ABY10" s="55"/>
      <c r="ABZ10" s="55"/>
      <c r="ACA10" s="55"/>
      <c r="ACB10" s="55"/>
      <c r="ACC10" s="55"/>
      <c r="ACD10" s="55"/>
      <c r="ACE10" s="55"/>
      <c r="ACF10" s="55"/>
      <c r="ACG10" s="55"/>
      <c r="ACH10" s="55"/>
      <c r="ACI10" s="55"/>
      <c r="ACJ10" s="55"/>
      <c r="ACK10" s="55"/>
      <c r="ACL10" s="55"/>
      <c r="ACM10" s="55"/>
      <c r="ACN10" s="55"/>
      <c r="ACO10" s="55"/>
      <c r="ACP10" s="55"/>
      <c r="ACQ10" s="55"/>
      <c r="ACR10" s="55"/>
      <c r="ACS10" s="55"/>
      <c r="ACT10" s="55"/>
      <c r="ACU10" s="55"/>
      <c r="ACV10" s="55"/>
      <c r="ACW10" s="55"/>
      <c r="ACX10" s="55"/>
      <c r="ACY10" s="55"/>
      <c r="ACZ10" s="55"/>
      <c r="ADA10" s="55"/>
      <c r="ADB10" s="55"/>
      <c r="ADC10" s="55"/>
      <c r="ADD10" s="55"/>
      <c r="ADE10" s="55"/>
      <c r="ADF10" s="55"/>
      <c r="ADG10" s="55"/>
      <c r="ADH10" s="55"/>
      <c r="ADI10" s="55"/>
      <c r="ADJ10" s="55"/>
      <c r="ADK10" s="55"/>
      <c r="ADL10" s="55"/>
      <c r="ADM10" s="55"/>
      <c r="ADN10" s="55"/>
      <c r="ADO10" s="55"/>
      <c r="ADP10" s="55"/>
      <c r="ADQ10" s="55"/>
      <c r="ADR10" s="55"/>
      <c r="ADS10" s="55"/>
      <c r="ADT10" s="55"/>
      <c r="ADU10" s="55"/>
      <c r="ADV10" s="55"/>
      <c r="ADW10" s="55"/>
      <c r="ADX10" s="55"/>
      <c r="ADY10" s="55"/>
      <c r="ADZ10" s="55"/>
      <c r="AEA10" s="55"/>
      <c r="AEB10" s="55"/>
      <c r="AEC10" s="55"/>
      <c r="AED10" s="55"/>
      <c r="AEE10" s="55"/>
      <c r="AEF10" s="55"/>
      <c r="AEG10" s="55"/>
      <c r="AEH10" s="55"/>
      <c r="AEI10" s="55"/>
      <c r="AEJ10" s="55"/>
      <c r="AEK10" s="55"/>
      <c r="AEL10" s="55"/>
      <c r="AEM10" s="55"/>
      <c r="AEN10" s="55"/>
      <c r="AEO10" s="55"/>
      <c r="AEP10" s="55"/>
      <c r="AEQ10" s="55"/>
      <c r="AER10" s="55"/>
      <c r="AES10" s="55"/>
      <c r="AET10" s="55"/>
      <c r="AEU10" s="55"/>
      <c r="AEV10" s="55"/>
      <c r="AEW10" s="55"/>
      <c r="AEX10" s="55"/>
      <c r="AEY10" s="55"/>
      <c r="AEZ10" s="55"/>
      <c r="AFA10" s="55"/>
      <c r="AFB10" s="55"/>
      <c r="AFC10" s="55"/>
      <c r="AFD10" s="55"/>
      <c r="AFE10" s="55"/>
      <c r="AFF10" s="55"/>
      <c r="AFG10" s="55"/>
      <c r="AFH10" s="55"/>
      <c r="AFI10" s="55"/>
      <c r="AFJ10" s="55"/>
      <c r="AFK10" s="55"/>
      <c r="AFL10" s="55"/>
      <c r="AFM10" s="55"/>
      <c r="AFN10" s="55"/>
      <c r="AFO10" s="55"/>
      <c r="AFP10" s="55"/>
      <c r="AFQ10" s="55"/>
      <c r="AFR10" s="55"/>
      <c r="AFS10" s="55"/>
      <c r="AFT10" s="55"/>
      <c r="AFU10" s="55"/>
      <c r="AFV10" s="55"/>
      <c r="AFW10" s="55"/>
      <c r="AFX10" s="55"/>
      <c r="AFY10" s="55"/>
      <c r="AFZ10" s="55"/>
      <c r="AGA10" s="55"/>
      <c r="AGB10" s="55"/>
      <c r="AGC10" s="55"/>
      <c r="AGD10" s="55"/>
      <c r="AGE10" s="55"/>
      <c r="AGF10" s="55"/>
      <c r="AGG10" s="55"/>
      <c r="AGH10" s="55"/>
      <c r="AGI10" s="55"/>
      <c r="AGJ10" s="55"/>
      <c r="AGK10" s="55"/>
      <c r="AGL10" s="55"/>
      <c r="AGM10" s="55"/>
      <c r="AGN10" s="55"/>
      <c r="AGO10" s="55"/>
      <c r="AGP10" s="55"/>
      <c r="AGQ10" s="55"/>
      <c r="AGR10" s="55"/>
      <c r="AGS10" s="55"/>
      <c r="AGT10" s="55"/>
      <c r="AGU10" s="55"/>
      <c r="AGV10" s="55"/>
      <c r="AGW10" s="55"/>
      <c r="AGX10" s="55"/>
      <c r="AGY10" s="55"/>
      <c r="AGZ10" s="55"/>
      <c r="AHA10" s="55"/>
      <c r="AHB10" s="55"/>
      <c r="AHC10" s="55"/>
      <c r="AHD10" s="55"/>
      <c r="AHE10" s="55"/>
      <c r="AHF10" s="55"/>
      <c r="AHG10" s="55"/>
      <c r="AHH10" s="55"/>
      <c r="AHI10" s="55"/>
      <c r="AHJ10" s="55"/>
      <c r="AHK10" s="55"/>
      <c r="AHL10" s="55"/>
      <c r="AHM10" s="55"/>
      <c r="AHN10" s="55"/>
      <c r="AHO10" s="55"/>
      <c r="AHP10" s="55"/>
      <c r="AHQ10" s="55"/>
      <c r="AHR10" s="55"/>
      <c r="AHS10" s="55"/>
      <c r="AHT10" s="55"/>
      <c r="AHU10" s="55"/>
      <c r="AHV10" s="55"/>
      <c r="AHW10" s="55"/>
      <c r="AHX10" s="55"/>
      <c r="AHY10" s="55"/>
      <c r="AHZ10" s="55"/>
      <c r="AIA10" s="55"/>
      <c r="AIB10" s="55"/>
      <c r="AIC10" s="55"/>
      <c r="AID10" s="55"/>
      <c r="AIE10" s="55"/>
      <c r="AIF10" s="55"/>
      <c r="AIG10" s="55"/>
      <c r="AIH10" s="55"/>
      <c r="AII10" s="55"/>
      <c r="AIJ10" s="55"/>
      <c r="AIK10" s="55"/>
      <c r="AIL10" s="55"/>
      <c r="AIM10" s="55"/>
      <c r="AIN10" s="55"/>
      <c r="AIO10" s="55"/>
      <c r="AIP10" s="55"/>
      <c r="AIQ10" s="55"/>
      <c r="AIR10" s="55"/>
      <c r="AIS10" s="55"/>
      <c r="AIT10" s="55"/>
      <c r="AIU10" s="55"/>
      <c r="AIV10" s="55"/>
      <c r="AIW10" s="55"/>
      <c r="AIX10" s="55"/>
      <c r="AIY10" s="55"/>
      <c r="AIZ10" s="55"/>
      <c r="AJA10" s="55"/>
      <c r="AJB10" s="55"/>
      <c r="AJC10" s="55"/>
      <c r="AJD10" s="55"/>
      <c r="AJE10" s="55"/>
      <c r="AJF10" s="55"/>
      <c r="AJG10" s="55"/>
      <c r="AJH10" s="55"/>
      <c r="AJI10" s="55"/>
      <c r="AJJ10" s="55"/>
      <c r="AJK10" s="55"/>
      <c r="AJL10" s="55"/>
      <c r="AJM10" s="55"/>
      <c r="AJN10" s="55"/>
      <c r="AJO10" s="55"/>
      <c r="AJP10" s="55"/>
      <c r="AJQ10" s="55"/>
      <c r="AJR10" s="55"/>
      <c r="AJS10" s="55"/>
      <c r="AJT10" s="55"/>
      <c r="AJU10" s="55"/>
      <c r="AJV10" s="55"/>
      <c r="AJW10" s="55"/>
      <c r="AJX10" s="55"/>
      <c r="AJY10" s="55"/>
      <c r="AJZ10" s="55"/>
      <c r="AKA10" s="55"/>
      <c r="AKB10" s="55"/>
      <c r="AKC10" s="55"/>
      <c r="AKD10" s="55"/>
      <c r="AKE10" s="55"/>
      <c r="AKF10" s="55"/>
      <c r="AKG10" s="55"/>
      <c r="AKH10" s="55"/>
      <c r="AKI10" s="55"/>
      <c r="AKJ10" s="55"/>
      <c r="AKK10" s="55"/>
      <c r="AKL10" s="55"/>
      <c r="AKM10" s="55"/>
      <c r="AKN10" s="55"/>
      <c r="AKO10" s="55"/>
      <c r="AKP10" s="55"/>
      <c r="AKQ10" s="55"/>
      <c r="AKR10" s="55"/>
      <c r="AKS10" s="55"/>
      <c r="AKT10" s="55"/>
      <c r="AKU10" s="55"/>
      <c r="AKV10" s="55"/>
      <c r="AKW10" s="55"/>
      <c r="AKX10" s="55"/>
      <c r="AKY10" s="55"/>
      <c r="AKZ10" s="55"/>
      <c r="ALA10" s="55"/>
      <c r="ALB10" s="55"/>
      <c r="ALC10" s="55"/>
      <c r="ALD10" s="55"/>
      <c r="ALE10" s="55"/>
      <c r="ALF10" s="55"/>
      <c r="ALG10" s="55"/>
      <c r="ALH10" s="55"/>
      <c r="ALI10" s="55"/>
      <c r="ALJ10" s="55"/>
      <c r="ALK10" s="55"/>
      <c r="ALL10" s="55"/>
      <c r="ALM10" s="55"/>
      <c r="ALN10" s="55"/>
      <c r="ALO10" s="55"/>
      <c r="ALP10" s="55"/>
      <c r="ALQ10" s="55"/>
      <c r="ALR10" s="55"/>
      <c r="ALS10" s="55"/>
      <c r="ALT10" s="55"/>
      <c r="ALU10" s="55"/>
      <c r="ALV10" s="55"/>
      <c r="ALW10" s="55"/>
      <c r="ALX10" s="55"/>
      <c r="ALY10" s="55"/>
      <c r="ALZ10" s="55"/>
      <c r="AMA10" s="55"/>
      <c r="AMB10" s="55"/>
      <c r="AMC10" s="55"/>
      <c r="AMD10" s="55"/>
      <c r="AME10" s="55"/>
      <c r="AMF10" s="55"/>
      <c r="AMG10" s="55"/>
      <c r="AMH10" s="55"/>
      <c r="AMI10" s="55"/>
      <c r="AMJ10" s="55"/>
      <c r="AMK10" s="55"/>
      <c r="AML10" s="55"/>
      <c r="AMM10" s="55"/>
      <c r="AMN10" s="55"/>
      <c r="AMO10" s="55"/>
      <c r="AMP10" s="55"/>
      <c r="AMQ10" s="55"/>
      <c r="AMR10" s="55"/>
      <c r="AMS10" s="55"/>
      <c r="AMT10" s="55"/>
      <c r="AMU10" s="55"/>
      <c r="AMV10" s="55"/>
      <c r="AMW10" s="55"/>
      <c r="AMX10" s="55"/>
      <c r="AMY10" s="55"/>
      <c r="AMZ10" s="55"/>
      <c r="ANA10" s="55"/>
      <c r="ANB10" s="55"/>
      <c r="ANC10" s="55"/>
      <c r="AND10" s="55"/>
      <c r="ANE10" s="55"/>
      <c r="ANF10" s="55"/>
      <c r="ANG10" s="55"/>
      <c r="ANH10" s="55"/>
      <c r="ANI10" s="55"/>
      <c r="ANJ10" s="55"/>
      <c r="ANK10" s="55"/>
      <c r="ANL10" s="55"/>
      <c r="ANM10" s="55"/>
      <c r="ANN10" s="55"/>
      <c r="ANO10" s="55"/>
      <c r="ANP10" s="55"/>
      <c r="ANQ10" s="55"/>
      <c r="ANR10" s="55"/>
      <c r="ANS10" s="55"/>
      <c r="ANT10" s="55"/>
      <c r="ANU10" s="55"/>
      <c r="ANV10" s="55"/>
      <c r="ANW10" s="55"/>
      <c r="ANX10" s="55"/>
      <c r="ANY10" s="55"/>
      <c r="ANZ10" s="55"/>
      <c r="AOA10" s="55"/>
      <c r="AOB10" s="55"/>
      <c r="AOC10" s="55"/>
      <c r="AOD10" s="55"/>
      <c r="AOE10" s="55"/>
      <c r="AOF10" s="55"/>
      <c r="AOG10" s="55"/>
      <c r="AOH10" s="55"/>
      <c r="AOI10" s="55"/>
      <c r="AOJ10" s="55"/>
      <c r="AOK10" s="55"/>
      <c r="AOL10" s="55"/>
      <c r="AOM10" s="55"/>
      <c r="AON10" s="55"/>
      <c r="AOO10" s="55"/>
      <c r="AOP10" s="55"/>
      <c r="AOQ10" s="55"/>
      <c r="AOR10" s="55"/>
      <c r="AOS10" s="55"/>
      <c r="AOT10" s="55"/>
      <c r="AOU10" s="55"/>
      <c r="AOV10" s="55"/>
      <c r="AOW10" s="55"/>
      <c r="AOX10" s="55"/>
      <c r="AOY10" s="55"/>
      <c r="AOZ10" s="55"/>
      <c r="APA10" s="55"/>
      <c r="APB10" s="55"/>
      <c r="APC10" s="55"/>
      <c r="APD10" s="55"/>
      <c r="APE10" s="55"/>
      <c r="APF10" s="55"/>
      <c r="APG10" s="55"/>
      <c r="APH10" s="55"/>
      <c r="API10" s="55"/>
      <c r="APJ10" s="55"/>
      <c r="APK10" s="55"/>
      <c r="APL10" s="55"/>
      <c r="APM10" s="55"/>
      <c r="APN10" s="55"/>
      <c r="APO10" s="55"/>
      <c r="APP10" s="55"/>
      <c r="APQ10" s="55"/>
      <c r="APR10" s="55"/>
      <c r="APS10" s="55"/>
      <c r="APT10" s="55"/>
      <c r="APU10" s="55"/>
      <c r="APV10" s="55"/>
      <c r="APW10" s="55"/>
      <c r="APX10" s="55"/>
      <c r="APY10" s="55"/>
      <c r="APZ10" s="55"/>
      <c r="AQA10" s="55"/>
      <c r="AQB10" s="55"/>
      <c r="AQC10" s="55"/>
      <c r="AQD10" s="55"/>
      <c r="AQE10" s="55"/>
      <c r="AQF10" s="55"/>
      <c r="AQG10" s="55"/>
      <c r="AQH10" s="55"/>
      <c r="AQI10" s="55"/>
      <c r="AQJ10" s="55"/>
      <c r="AQK10" s="55"/>
      <c r="AQL10" s="55"/>
      <c r="AQM10" s="55"/>
      <c r="AQN10" s="55"/>
      <c r="AQO10" s="55"/>
      <c r="AQP10" s="55"/>
      <c r="AQQ10" s="55"/>
      <c r="AQR10" s="55"/>
      <c r="AQS10" s="55"/>
      <c r="AQT10" s="55"/>
      <c r="AQU10" s="55"/>
      <c r="AQV10" s="55"/>
      <c r="AQW10" s="55"/>
      <c r="AQX10" s="55"/>
      <c r="AQY10" s="55"/>
      <c r="AQZ10" s="55"/>
      <c r="ARA10" s="55"/>
      <c r="ARB10" s="55"/>
      <c r="ARC10" s="55"/>
      <c r="ARD10" s="55"/>
      <c r="ARE10" s="55"/>
      <c r="ARF10" s="55"/>
      <c r="ARG10" s="55"/>
      <c r="ARH10" s="55"/>
      <c r="ARI10" s="55"/>
      <c r="ARJ10" s="55"/>
      <c r="ARK10" s="55"/>
      <c r="ARL10" s="55"/>
      <c r="ARM10" s="55"/>
      <c r="ARN10" s="55"/>
      <c r="ARO10" s="55"/>
      <c r="ARP10" s="55"/>
      <c r="ARQ10" s="55"/>
      <c r="ARR10" s="55"/>
      <c r="ARS10" s="55"/>
      <c r="ART10" s="55"/>
      <c r="ARU10" s="55"/>
      <c r="ARV10" s="55"/>
      <c r="ARW10" s="55"/>
      <c r="ARX10" s="55"/>
      <c r="ARY10" s="55"/>
      <c r="ARZ10" s="55"/>
      <c r="ASA10" s="55"/>
      <c r="ASB10" s="55"/>
      <c r="ASC10" s="55"/>
      <c r="ASD10" s="55"/>
      <c r="ASE10" s="55"/>
      <c r="ASF10" s="55"/>
      <c r="ASG10" s="55"/>
      <c r="ASH10" s="55"/>
      <c r="ASI10" s="55"/>
      <c r="ASJ10" s="55"/>
      <c r="ASK10" s="55"/>
      <c r="ASL10" s="55"/>
      <c r="ASM10" s="55"/>
      <c r="ASN10" s="55"/>
      <c r="ASO10" s="55"/>
      <c r="ASP10" s="55"/>
      <c r="ASQ10" s="55"/>
      <c r="ASR10" s="55"/>
      <c r="ASS10" s="55"/>
      <c r="AST10" s="55"/>
      <c r="ASU10" s="55"/>
      <c r="ASV10" s="55"/>
      <c r="ASW10" s="55"/>
      <c r="ASX10" s="55"/>
      <c r="ASY10" s="55"/>
      <c r="ASZ10" s="55"/>
      <c r="ATA10" s="55"/>
      <c r="ATB10" s="55"/>
      <c r="ATC10" s="55"/>
      <c r="ATD10" s="55"/>
      <c r="ATE10" s="55"/>
      <c r="ATF10" s="55"/>
      <c r="ATG10" s="55"/>
      <c r="ATH10" s="55"/>
      <c r="ATI10" s="55"/>
      <c r="ATJ10" s="55"/>
      <c r="ATK10" s="55"/>
      <c r="ATL10" s="55"/>
      <c r="ATM10" s="55"/>
      <c r="ATN10" s="55"/>
      <c r="ATO10" s="55"/>
      <c r="ATP10" s="55"/>
      <c r="ATQ10" s="55"/>
      <c r="ATR10" s="55"/>
      <c r="ATS10" s="55"/>
      <c r="ATT10" s="55"/>
      <c r="ATU10" s="55"/>
      <c r="ATV10" s="55"/>
      <c r="ATW10" s="55"/>
      <c r="ATX10" s="55"/>
      <c r="ATY10" s="55"/>
      <c r="ATZ10" s="55"/>
      <c r="AUA10" s="55"/>
      <c r="AUB10" s="55"/>
      <c r="AUC10" s="55"/>
      <c r="AUD10" s="55"/>
      <c r="AUE10" s="55"/>
      <c r="AUF10" s="55"/>
      <c r="AUG10" s="55"/>
      <c r="AUH10" s="55"/>
      <c r="AUI10" s="55"/>
      <c r="AUJ10" s="55"/>
      <c r="AUK10" s="55"/>
      <c r="AUL10" s="55"/>
      <c r="AUM10" s="55"/>
      <c r="AUN10" s="55"/>
      <c r="AUO10" s="55"/>
      <c r="AUP10" s="55"/>
      <c r="AUQ10" s="55"/>
      <c r="AUR10" s="55"/>
      <c r="AUS10" s="55"/>
      <c r="AUT10" s="55"/>
      <c r="AUU10" s="55"/>
      <c r="AUV10" s="55"/>
      <c r="AUW10" s="55"/>
      <c r="AUX10" s="55"/>
      <c r="AUY10" s="55"/>
      <c r="AUZ10" s="55"/>
      <c r="AVA10" s="55"/>
      <c r="AVB10" s="55"/>
      <c r="AVC10" s="55"/>
      <c r="AVD10" s="55"/>
      <c r="AVE10" s="55"/>
      <c r="AVF10" s="55"/>
      <c r="AVG10" s="55"/>
      <c r="AVH10" s="55"/>
      <c r="AVI10" s="55"/>
      <c r="AVJ10" s="55"/>
      <c r="AVK10" s="55"/>
      <c r="AVL10" s="55"/>
      <c r="AVM10" s="55"/>
      <c r="AVN10" s="55"/>
      <c r="AVO10" s="55"/>
      <c r="AVP10" s="55"/>
      <c r="AVQ10" s="55"/>
      <c r="AVR10" s="55"/>
      <c r="AVS10" s="55"/>
      <c r="AVT10" s="55"/>
      <c r="AVU10" s="55"/>
      <c r="AVV10" s="55"/>
      <c r="AVW10" s="55"/>
      <c r="AVX10" s="55"/>
      <c r="AVY10" s="55"/>
      <c r="AVZ10" s="55"/>
      <c r="AWA10" s="55"/>
      <c r="AWB10" s="55"/>
      <c r="AWC10" s="55"/>
      <c r="AWD10" s="55"/>
      <c r="AWE10" s="55"/>
      <c r="AWF10" s="55"/>
      <c r="AWG10" s="55"/>
      <c r="AWH10" s="55"/>
      <c r="AWI10" s="55"/>
      <c r="AWJ10" s="55"/>
      <c r="AWK10" s="55"/>
      <c r="AWL10" s="55"/>
      <c r="AWM10" s="55"/>
      <c r="AWN10" s="55"/>
      <c r="AWO10" s="55"/>
      <c r="AWP10" s="55"/>
      <c r="AWQ10" s="55"/>
      <c r="AWR10" s="55"/>
      <c r="AWS10" s="55"/>
      <c r="AWT10" s="55"/>
      <c r="AWU10" s="55"/>
      <c r="AWV10" s="55"/>
      <c r="AWW10" s="55"/>
      <c r="AWX10" s="55"/>
      <c r="AWY10" s="55"/>
      <c r="AWZ10" s="55"/>
      <c r="AXA10" s="55"/>
      <c r="AXB10" s="55"/>
      <c r="AXC10" s="55"/>
      <c r="AXD10" s="55"/>
      <c r="AXE10" s="55"/>
      <c r="AXF10" s="55"/>
      <c r="AXG10" s="55"/>
      <c r="AXH10" s="55"/>
      <c r="AXI10" s="55"/>
      <c r="AXJ10" s="55"/>
      <c r="AXK10" s="55"/>
      <c r="AXL10" s="55"/>
      <c r="AXM10" s="55"/>
      <c r="AXN10" s="55"/>
      <c r="AXO10" s="55"/>
      <c r="AXP10" s="55"/>
      <c r="AXQ10" s="55"/>
      <c r="AXR10" s="55"/>
      <c r="AXS10" s="55"/>
      <c r="AXT10" s="55"/>
      <c r="AXU10" s="55"/>
      <c r="AXV10" s="55"/>
      <c r="AXW10" s="55"/>
      <c r="AXX10" s="55"/>
      <c r="AXY10" s="55"/>
      <c r="AXZ10" s="55"/>
      <c r="AYA10" s="55"/>
      <c r="AYB10" s="55"/>
    </row>
    <row r="11" spans="1:1328" s="56" customFormat="1" ht="23.25" customHeight="1" x14ac:dyDescent="0.2">
      <c r="A11" s="561"/>
      <c r="B11" s="2839" t="s">
        <v>373</v>
      </c>
      <c r="C11" s="2839"/>
      <c r="D11" s="2839"/>
      <c r="E11" s="2839"/>
      <c r="F11" s="2839"/>
      <c r="G11" s="2839"/>
      <c r="H11" s="2839"/>
      <c r="I11" s="2839"/>
      <c r="J11" s="563"/>
      <c r="K11" s="2839" t="s">
        <v>355</v>
      </c>
      <c r="L11" s="2839"/>
      <c r="M11" s="2839"/>
      <c r="N11" s="561"/>
      <c r="O11" s="2839" t="s">
        <v>374</v>
      </c>
      <c r="P11" s="2839"/>
      <c r="Q11" s="2839"/>
      <c r="R11" s="561"/>
      <c r="S11" s="2839" t="s">
        <v>375</v>
      </c>
      <c r="T11" s="2839"/>
      <c r="U11" s="561"/>
      <c r="Z11" s="564"/>
      <c r="AD11" s="564"/>
      <c r="AE11" s="564"/>
      <c r="AF11" s="564"/>
      <c r="AG11" s="564"/>
      <c r="AH11" s="564"/>
      <c r="AI11" s="564"/>
      <c r="AJ11" s="37"/>
      <c r="AK11" s="37"/>
      <c r="AL11" s="37"/>
      <c r="AM11" s="37"/>
      <c r="AN11" s="37"/>
      <c r="AO11" s="37"/>
      <c r="AP11" s="37"/>
      <c r="AQ11" s="37"/>
      <c r="AR11" s="37"/>
      <c r="AS11" s="37"/>
      <c r="AT11" s="37"/>
      <c r="AU11" s="37"/>
      <c r="AV11" s="54"/>
      <c r="AW11" s="54"/>
      <c r="AX11" s="54"/>
      <c r="AY11" s="54"/>
      <c r="AZ11" s="54"/>
      <c r="BA11" s="54"/>
      <c r="BB11" s="54"/>
      <c r="BC11" s="54"/>
      <c r="BD11" s="54"/>
      <c r="BE11" s="54"/>
      <c r="BF11" s="54"/>
      <c r="BG11" s="54"/>
      <c r="BH11" s="54"/>
      <c r="BI11" s="54"/>
      <c r="BJ11" s="54"/>
      <c r="BK11" s="54"/>
      <c r="BL11" s="54"/>
      <c r="BM11" s="54"/>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c r="JQ11" s="55"/>
      <c r="JR11" s="55"/>
      <c r="JS11" s="55"/>
      <c r="JT11" s="55"/>
      <c r="JU11" s="55"/>
      <c r="JV11" s="55"/>
      <c r="JW11" s="55"/>
      <c r="JX11" s="55"/>
      <c r="JY11" s="55"/>
      <c r="JZ11" s="55"/>
      <c r="KA11" s="55"/>
      <c r="KB11" s="55"/>
      <c r="KC11" s="55"/>
      <c r="KD11" s="55"/>
      <c r="KE11" s="55"/>
      <c r="KF11" s="55"/>
      <c r="KG11" s="55"/>
      <c r="KH11" s="55"/>
      <c r="KI11" s="55"/>
      <c r="KJ11" s="55"/>
      <c r="KK11" s="55"/>
      <c r="KL11" s="55"/>
      <c r="KM11" s="55"/>
      <c r="KN11" s="55"/>
      <c r="KO11" s="55"/>
      <c r="KP11" s="55"/>
      <c r="KQ11" s="55"/>
      <c r="KR11" s="55"/>
      <c r="KS11" s="55"/>
      <c r="KT11" s="55"/>
      <c r="KU11" s="55"/>
      <c r="KV11" s="55"/>
      <c r="KW11" s="55"/>
      <c r="KX11" s="55"/>
      <c r="KY11" s="55"/>
      <c r="KZ11" s="55"/>
      <c r="LA11" s="55"/>
      <c r="LB11" s="55"/>
      <c r="LC11" s="55"/>
      <c r="LD11" s="55"/>
      <c r="LE11" s="55"/>
      <c r="LF11" s="55"/>
      <c r="LG11" s="55"/>
      <c r="LH11" s="55"/>
      <c r="LI11" s="55"/>
      <c r="LJ11" s="55"/>
      <c r="LK11" s="55"/>
      <c r="LL11" s="55"/>
      <c r="LM11" s="55"/>
      <c r="LN11" s="55"/>
      <c r="LO11" s="55"/>
      <c r="LP11" s="55"/>
      <c r="LQ11" s="55"/>
      <c r="LR11" s="55"/>
      <c r="LS11" s="55"/>
      <c r="LT11" s="55"/>
      <c r="LU11" s="55"/>
      <c r="LV11" s="55"/>
      <c r="LW11" s="55"/>
      <c r="LX11" s="55"/>
      <c r="LY11" s="55"/>
      <c r="LZ11" s="55"/>
      <c r="MA11" s="55"/>
      <c r="MB11" s="55"/>
      <c r="MC11" s="55"/>
      <c r="MD11" s="55"/>
      <c r="ME11" s="55"/>
      <c r="MF11" s="55"/>
      <c r="MG11" s="55"/>
      <c r="MH11" s="55"/>
      <c r="MI11" s="55"/>
      <c r="MJ11" s="55"/>
      <c r="MK11" s="55"/>
      <c r="ML11" s="55"/>
      <c r="MM11" s="55"/>
      <c r="MN11" s="55"/>
      <c r="MO11" s="55"/>
      <c r="MP11" s="55"/>
      <c r="MQ11" s="55"/>
      <c r="MR11" s="55"/>
      <c r="MS11" s="55"/>
      <c r="MT11" s="55"/>
      <c r="MU11" s="55"/>
      <c r="MV11" s="55"/>
      <c r="MW11" s="55"/>
      <c r="MX11" s="55"/>
      <c r="MY11" s="55"/>
      <c r="MZ11" s="55"/>
      <c r="NA11" s="55"/>
      <c r="NB11" s="55"/>
      <c r="NC11" s="55"/>
      <c r="ND11" s="55"/>
      <c r="NE11" s="55"/>
      <c r="NF11" s="55"/>
      <c r="NG11" s="55"/>
      <c r="NH11" s="55"/>
      <c r="NI11" s="55"/>
      <c r="NJ11" s="55"/>
      <c r="NK11" s="55"/>
      <c r="NL11" s="55"/>
      <c r="NM11" s="55"/>
      <c r="NN11" s="55"/>
      <c r="NO11" s="55"/>
      <c r="NP11" s="55"/>
      <c r="NQ11" s="55"/>
      <c r="NR11" s="55"/>
      <c r="NS11" s="55"/>
      <c r="NT11" s="55"/>
      <c r="NU11" s="55"/>
      <c r="NV11" s="55"/>
      <c r="NW11" s="55"/>
      <c r="NX11" s="55"/>
      <c r="NY11" s="55"/>
      <c r="NZ11" s="55"/>
      <c r="OA11" s="55"/>
      <c r="OB11" s="55"/>
      <c r="OC11" s="55"/>
      <c r="OD11" s="55"/>
      <c r="OE11" s="55"/>
      <c r="OF11" s="55"/>
      <c r="OG11" s="55"/>
      <c r="OH11" s="55"/>
      <c r="OI11" s="55"/>
      <c r="OJ11" s="55"/>
      <c r="OK11" s="55"/>
      <c r="OL11" s="55"/>
      <c r="OM11" s="55"/>
      <c r="ON11" s="55"/>
      <c r="OO11" s="55"/>
      <c r="OP11" s="55"/>
      <c r="OQ11" s="55"/>
      <c r="OR11" s="55"/>
      <c r="OS11" s="55"/>
      <c r="OT11" s="55"/>
      <c r="OU11" s="55"/>
      <c r="OV11" s="55"/>
      <c r="OW11" s="55"/>
      <c r="OX11" s="55"/>
      <c r="OY11" s="55"/>
      <c r="OZ11" s="55"/>
      <c r="PA11" s="55"/>
      <c r="PB11" s="55"/>
      <c r="PC11" s="55"/>
      <c r="PD11" s="55"/>
      <c r="PE11" s="55"/>
      <c r="PF11" s="55"/>
      <c r="PG11" s="55"/>
      <c r="PH11" s="55"/>
      <c r="PI11" s="55"/>
      <c r="PJ11" s="55"/>
      <c r="PK11" s="55"/>
      <c r="PL11" s="55"/>
      <c r="PM11" s="55"/>
      <c r="PN11" s="55"/>
      <c r="PO11" s="55"/>
      <c r="PP11" s="55"/>
      <c r="PQ11" s="55"/>
      <c r="PR11" s="55"/>
      <c r="PS11" s="55"/>
      <c r="PT11" s="55"/>
      <c r="PU11" s="55"/>
      <c r="PV11" s="55"/>
      <c r="PW11" s="55"/>
      <c r="PX11" s="55"/>
      <c r="PY11" s="55"/>
      <c r="PZ11" s="55"/>
      <c r="QA11" s="55"/>
      <c r="QB11" s="55"/>
      <c r="QC11" s="55"/>
      <c r="QD11" s="55"/>
      <c r="QE11" s="55"/>
      <c r="QF11" s="55"/>
      <c r="QG11" s="55"/>
      <c r="QH11" s="55"/>
      <c r="QI11" s="55"/>
      <c r="QJ11" s="55"/>
      <c r="QK11" s="55"/>
      <c r="QL11" s="55"/>
      <c r="QM11" s="55"/>
      <c r="QN11" s="55"/>
      <c r="QO11" s="55"/>
      <c r="QP11" s="55"/>
      <c r="QQ11" s="55"/>
      <c r="QR11" s="55"/>
      <c r="QS11" s="55"/>
      <c r="QT11" s="55"/>
      <c r="QU11" s="55"/>
      <c r="QV11" s="55"/>
      <c r="QW11" s="55"/>
      <c r="QX11" s="55"/>
      <c r="QY11" s="55"/>
      <c r="QZ11" s="55"/>
      <c r="RA11" s="55"/>
      <c r="RB11" s="55"/>
      <c r="RC11" s="55"/>
      <c r="RD11" s="55"/>
      <c r="RE11" s="55"/>
      <c r="RF11" s="55"/>
      <c r="RG11" s="55"/>
      <c r="RH11" s="55"/>
      <c r="RI11" s="55"/>
      <c r="RJ11" s="55"/>
      <c r="RK11" s="55"/>
      <c r="RL11" s="55"/>
      <c r="RM11" s="55"/>
      <c r="RN11" s="55"/>
      <c r="RO11" s="55"/>
      <c r="RP11" s="55"/>
      <c r="RQ11" s="55"/>
      <c r="RR11" s="55"/>
      <c r="RS11" s="55"/>
      <c r="RT11" s="55"/>
      <c r="RU11" s="55"/>
      <c r="RV11" s="55"/>
      <c r="RW11" s="55"/>
      <c r="RX11" s="55"/>
      <c r="RY11" s="55"/>
      <c r="RZ11" s="55"/>
      <c r="SA11" s="55"/>
      <c r="SB11" s="55"/>
      <c r="SC11" s="55"/>
      <c r="SD11" s="55"/>
      <c r="SE11" s="55"/>
      <c r="SF11" s="55"/>
      <c r="SG11" s="55"/>
      <c r="SH11" s="55"/>
      <c r="SI11" s="55"/>
      <c r="SJ11" s="55"/>
      <c r="SK11" s="55"/>
      <c r="SL11" s="55"/>
      <c r="SM11" s="55"/>
      <c r="SN11" s="55"/>
      <c r="SO11" s="55"/>
      <c r="SP11" s="55"/>
      <c r="SQ11" s="55"/>
      <c r="SR11" s="55"/>
      <c r="SS11" s="55"/>
      <c r="ST11" s="55"/>
      <c r="SU11" s="55"/>
      <c r="SV11" s="55"/>
      <c r="SW11" s="55"/>
      <c r="SX11" s="55"/>
      <c r="SY11" s="55"/>
      <c r="SZ11" s="55"/>
      <c r="TA11" s="55"/>
      <c r="TB11" s="55"/>
      <c r="TC11" s="55"/>
      <c r="TD11" s="55"/>
      <c r="TE11" s="55"/>
      <c r="TF11" s="55"/>
      <c r="TG11" s="55"/>
      <c r="TH11" s="55"/>
      <c r="TI11" s="55"/>
      <c r="TJ11" s="55"/>
      <c r="TK11" s="55"/>
      <c r="TL11" s="55"/>
      <c r="TM11" s="55"/>
      <c r="TN11" s="55"/>
      <c r="TO11" s="55"/>
      <c r="TP11" s="55"/>
      <c r="TQ11" s="55"/>
      <c r="TR11" s="55"/>
      <c r="TS11" s="55"/>
      <c r="TT11" s="55"/>
      <c r="TU11" s="55"/>
      <c r="TV11" s="55"/>
      <c r="TW11" s="55"/>
      <c r="TX11" s="55"/>
      <c r="TY11" s="55"/>
      <c r="TZ11" s="55"/>
      <c r="UA11" s="55"/>
      <c r="UB11" s="55"/>
      <c r="UC11" s="55"/>
      <c r="UD11" s="55"/>
      <c r="UE11" s="55"/>
      <c r="UF11" s="55"/>
      <c r="UG11" s="55"/>
      <c r="UH11" s="55"/>
      <c r="UI11" s="55"/>
      <c r="UJ11" s="55"/>
      <c r="UK11" s="55"/>
      <c r="UL11" s="55"/>
      <c r="UM11" s="55"/>
      <c r="UN11" s="55"/>
      <c r="UO11" s="55"/>
      <c r="UP11" s="55"/>
      <c r="UQ11" s="55"/>
      <c r="UR11" s="55"/>
      <c r="US11" s="55"/>
      <c r="UT11" s="55"/>
      <c r="UU11" s="55"/>
      <c r="UV11" s="55"/>
      <c r="UW11" s="55"/>
      <c r="UX11" s="55"/>
      <c r="UY11" s="55"/>
      <c r="UZ11" s="55"/>
      <c r="VA11" s="55"/>
      <c r="VB11" s="55"/>
      <c r="VC11" s="55"/>
      <c r="VD11" s="55"/>
      <c r="VE11" s="55"/>
      <c r="VF11" s="55"/>
      <c r="VG11" s="55"/>
      <c r="VH11" s="55"/>
      <c r="VI11" s="55"/>
      <c r="VJ11" s="55"/>
      <c r="VK11" s="55"/>
      <c r="VL11" s="55"/>
      <c r="VM11" s="55"/>
      <c r="VN11" s="55"/>
      <c r="VO11" s="55"/>
      <c r="VP11" s="55"/>
      <c r="VQ11" s="55"/>
      <c r="VR11" s="55"/>
      <c r="VS11" s="55"/>
      <c r="VT11" s="55"/>
      <c r="VU11" s="55"/>
      <c r="VV11" s="55"/>
      <c r="VW11" s="55"/>
      <c r="VX11" s="55"/>
      <c r="VY11" s="55"/>
      <c r="VZ11" s="55"/>
      <c r="WA11" s="55"/>
      <c r="WB11" s="55"/>
      <c r="WC11" s="55"/>
      <c r="WD11" s="55"/>
      <c r="WE11" s="55"/>
      <c r="WF11" s="55"/>
      <c r="WG11" s="55"/>
      <c r="WH11" s="55"/>
      <c r="WI11" s="55"/>
      <c r="WJ11" s="55"/>
      <c r="WK11" s="55"/>
      <c r="WL11" s="55"/>
      <c r="WM11" s="55"/>
      <c r="WN11" s="55"/>
      <c r="WO11" s="55"/>
      <c r="WP11" s="55"/>
      <c r="WQ11" s="55"/>
      <c r="WR11" s="55"/>
      <c r="WS11" s="55"/>
      <c r="WT11" s="55"/>
      <c r="WU11" s="55"/>
      <c r="WV11" s="55"/>
      <c r="WW11" s="55"/>
      <c r="WX11" s="55"/>
      <c r="WY11" s="55"/>
      <c r="WZ11" s="55"/>
      <c r="XA11" s="55"/>
      <c r="XB11" s="55"/>
      <c r="XC11" s="55"/>
      <c r="XD11" s="55"/>
      <c r="XE11" s="55"/>
      <c r="XF11" s="55"/>
      <c r="XG11" s="55"/>
      <c r="XH11" s="55"/>
      <c r="XI11" s="55"/>
      <c r="XJ11" s="55"/>
      <c r="XK11" s="55"/>
      <c r="XL11" s="55"/>
      <c r="XM11" s="55"/>
      <c r="XN11" s="55"/>
      <c r="XO11" s="55"/>
      <c r="XP11" s="55"/>
      <c r="XQ11" s="55"/>
      <c r="XR11" s="55"/>
      <c r="XS11" s="55"/>
      <c r="XT11" s="55"/>
      <c r="XU11" s="55"/>
      <c r="XV11" s="55"/>
      <c r="XW11" s="55"/>
      <c r="XX11" s="55"/>
      <c r="XY11" s="55"/>
      <c r="XZ11" s="55"/>
      <c r="YA11" s="55"/>
      <c r="YB11" s="55"/>
      <c r="YC11" s="55"/>
      <c r="YD11" s="55"/>
      <c r="YE11" s="55"/>
      <c r="YF11" s="55"/>
      <c r="YG11" s="55"/>
      <c r="YH11" s="55"/>
      <c r="YI11" s="55"/>
      <c r="YJ11" s="55"/>
      <c r="YK11" s="55"/>
      <c r="YL11" s="55"/>
      <c r="YM11" s="55"/>
      <c r="YN11" s="55"/>
      <c r="YO11" s="55"/>
      <c r="YP11" s="55"/>
      <c r="YQ11" s="55"/>
      <c r="YR11" s="55"/>
      <c r="YS11" s="55"/>
      <c r="YT11" s="55"/>
      <c r="YU11" s="55"/>
      <c r="YV11" s="55"/>
      <c r="YW11" s="55"/>
      <c r="YX11" s="55"/>
      <c r="YY11" s="55"/>
      <c r="YZ11" s="55"/>
      <c r="ZA11" s="55"/>
      <c r="ZB11" s="55"/>
      <c r="ZC11" s="55"/>
      <c r="ZD11" s="55"/>
      <c r="ZE11" s="55"/>
      <c r="ZF11" s="55"/>
      <c r="ZG11" s="55"/>
      <c r="ZH11" s="55"/>
      <c r="ZI11" s="55"/>
      <c r="ZJ11" s="55"/>
      <c r="ZK11" s="55"/>
      <c r="ZL11" s="55"/>
      <c r="ZM11" s="55"/>
      <c r="ZN11" s="55"/>
      <c r="ZO11" s="55"/>
      <c r="ZP11" s="55"/>
      <c r="ZQ11" s="55"/>
      <c r="ZR11" s="55"/>
      <c r="ZS11" s="55"/>
      <c r="ZT11" s="55"/>
      <c r="ZU11" s="55"/>
      <c r="ZV11" s="55"/>
      <c r="ZW11" s="55"/>
      <c r="ZX11" s="55"/>
      <c r="ZY11" s="55"/>
      <c r="ZZ11" s="55"/>
      <c r="AAA11" s="55"/>
      <c r="AAB11" s="55"/>
      <c r="AAC11" s="55"/>
      <c r="AAD11" s="55"/>
      <c r="AAE11" s="55"/>
      <c r="AAF11" s="55"/>
      <c r="AAG11" s="55"/>
      <c r="AAH11" s="55"/>
      <c r="AAI11" s="55"/>
      <c r="AAJ11" s="55"/>
      <c r="AAK11" s="55"/>
      <c r="AAL11" s="55"/>
      <c r="AAM11" s="55"/>
      <c r="AAN11" s="55"/>
      <c r="AAO11" s="55"/>
      <c r="AAP11" s="55"/>
      <c r="AAQ11" s="55"/>
      <c r="AAR11" s="55"/>
      <c r="AAS11" s="55"/>
      <c r="AAT11" s="55"/>
      <c r="AAU11" s="55"/>
      <c r="AAV11" s="55"/>
      <c r="AAW11" s="55"/>
      <c r="AAX11" s="55"/>
      <c r="AAY11" s="55"/>
      <c r="AAZ11" s="55"/>
      <c r="ABA11" s="55"/>
      <c r="ABB11" s="55"/>
      <c r="ABC11" s="55"/>
      <c r="ABD11" s="55"/>
      <c r="ABE11" s="55"/>
      <c r="ABF11" s="55"/>
      <c r="ABG11" s="55"/>
      <c r="ABH11" s="55"/>
      <c r="ABI11" s="55"/>
      <c r="ABJ11" s="55"/>
      <c r="ABK11" s="55"/>
      <c r="ABL11" s="55"/>
      <c r="ABM11" s="55"/>
      <c r="ABN11" s="55"/>
      <c r="ABO11" s="55"/>
      <c r="ABP11" s="55"/>
      <c r="ABQ11" s="55"/>
      <c r="ABR11" s="55"/>
      <c r="ABS11" s="55"/>
      <c r="ABT11" s="55"/>
      <c r="ABU11" s="55"/>
      <c r="ABV11" s="55"/>
      <c r="ABW11" s="55"/>
      <c r="ABX11" s="55"/>
      <c r="ABY11" s="55"/>
      <c r="ABZ11" s="55"/>
      <c r="ACA11" s="55"/>
      <c r="ACB11" s="55"/>
      <c r="ACC11" s="55"/>
      <c r="ACD11" s="55"/>
      <c r="ACE11" s="55"/>
      <c r="ACF11" s="55"/>
      <c r="ACG11" s="55"/>
      <c r="ACH11" s="55"/>
      <c r="ACI11" s="55"/>
      <c r="ACJ11" s="55"/>
      <c r="ACK11" s="55"/>
      <c r="ACL11" s="55"/>
      <c r="ACM11" s="55"/>
      <c r="ACN11" s="55"/>
      <c r="ACO11" s="55"/>
      <c r="ACP11" s="55"/>
      <c r="ACQ11" s="55"/>
      <c r="ACR11" s="55"/>
      <c r="ACS11" s="55"/>
      <c r="ACT11" s="55"/>
      <c r="ACU11" s="55"/>
      <c r="ACV11" s="55"/>
      <c r="ACW11" s="55"/>
      <c r="ACX11" s="55"/>
      <c r="ACY11" s="55"/>
      <c r="ACZ11" s="55"/>
      <c r="ADA11" s="55"/>
      <c r="ADB11" s="55"/>
      <c r="ADC11" s="55"/>
      <c r="ADD11" s="55"/>
      <c r="ADE11" s="55"/>
      <c r="ADF11" s="55"/>
      <c r="ADG11" s="55"/>
      <c r="ADH11" s="55"/>
      <c r="ADI11" s="55"/>
      <c r="ADJ11" s="55"/>
      <c r="ADK11" s="55"/>
      <c r="ADL11" s="55"/>
      <c r="ADM11" s="55"/>
      <c r="ADN11" s="55"/>
      <c r="ADO11" s="55"/>
      <c r="ADP11" s="55"/>
      <c r="ADQ11" s="55"/>
      <c r="ADR11" s="55"/>
      <c r="ADS11" s="55"/>
      <c r="ADT11" s="55"/>
      <c r="ADU11" s="55"/>
      <c r="ADV11" s="55"/>
      <c r="ADW11" s="55"/>
      <c r="ADX11" s="55"/>
      <c r="ADY11" s="55"/>
      <c r="ADZ11" s="55"/>
      <c r="AEA11" s="55"/>
      <c r="AEB11" s="55"/>
      <c r="AEC11" s="55"/>
      <c r="AED11" s="55"/>
      <c r="AEE11" s="55"/>
      <c r="AEF11" s="55"/>
      <c r="AEG11" s="55"/>
      <c r="AEH11" s="55"/>
      <c r="AEI11" s="55"/>
      <c r="AEJ11" s="55"/>
      <c r="AEK11" s="55"/>
      <c r="AEL11" s="55"/>
      <c r="AEM11" s="55"/>
      <c r="AEN11" s="55"/>
      <c r="AEO11" s="55"/>
      <c r="AEP11" s="55"/>
      <c r="AEQ11" s="55"/>
      <c r="AER11" s="55"/>
      <c r="AES11" s="55"/>
      <c r="AET11" s="55"/>
      <c r="AEU11" s="55"/>
      <c r="AEV11" s="55"/>
      <c r="AEW11" s="55"/>
      <c r="AEX11" s="55"/>
      <c r="AEY11" s="55"/>
      <c r="AEZ11" s="55"/>
      <c r="AFA11" s="55"/>
      <c r="AFB11" s="55"/>
      <c r="AFC11" s="55"/>
      <c r="AFD11" s="55"/>
      <c r="AFE11" s="55"/>
      <c r="AFF11" s="55"/>
      <c r="AFG11" s="55"/>
      <c r="AFH11" s="55"/>
      <c r="AFI11" s="55"/>
      <c r="AFJ11" s="55"/>
      <c r="AFK11" s="55"/>
      <c r="AFL11" s="55"/>
      <c r="AFM11" s="55"/>
      <c r="AFN11" s="55"/>
      <c r="AFO11" s="55"/>
      <c r="AFP11" s="55"/>
      <c r="AFQ11" s="55"/>
      <c r="AFR11" s="55"/>
      <c r="AFS11" s="55"/>
      <c r="AFT11" s="55"/>
      <c r="AFU11" s="55"/>
      <c r="AFV11" s="55"/>
      <c r="AFW11" s="55"/>
      <c r="AFX11" s="55"/>
      <c r="AFY11" s="55"/>
      <c r="AFZ11" s="55"/>
      <c r="AGA11" s="55"/>
      <c r="AGB11" s="55"/>
      <c r="AGC11" s="55"/>
      <c r="AGD11" s="55"/>
      <c r="AGE11" s="55"/>
      <c r="AGF11" s="55"/>
      <c r="AGG11" s="55"/>
      <c r="AGH11" s="55"/>
      <c r="AGI11" s="55"/>
      <c r="AGJ11" s="55"/>
      <c r="AGK11" s="55"/>
      <c r="AGL11" s="55"/>
      <c r="AGM11" s="55"/>
      <c r="AGN11" s="55"/>
      <c r="AGO11" s="55"/>
      <c r="AGP11" s="55"/>
      <c r="AGQ11" s="55"/>
      <c r="AGR11" s="55"/>
      <c r="AGS11" s="55"/>
      <c r="AGT11" s="55"/>
      <c r="AGU11" s="55"/>
      <c r="AGV11" s="55"/>
      <c r="AGW11" s="55"/>
      <c r="AGX11" s="55"/>
      <c r="AGY11" s="55"/>
      <c r="AGZ11" s="55"/>
      <c r="AHA11" s="55"/>
      <c r="AHB11" s="55"/>
      <c r="AHC11" s="55"/>
      <c r="AHD11" s="55"/>
      <c r="AHE11" s="55"/>
      <c r="AHF11" s="55"/>
      <c r="AHG11" s="55"/>
      <c r="AHH11" s="55"/>
      <c r="AHI11" s="55"/>
      <c r="AHJ11" s="55"/>
      <c r="AHK11" s="55"/>
      <c r="AHL11" s="55"/>
      <c r="AHM11" s="55"/>
      <c r="AHN11" s="55"/>
      <c r="AHO11" s="55"/>
      <c r="AHP11" s="55"/>
      <c r="AHQ11" s="55"/>
      <c r="AHR11" s="55"/>
      <c r="AHS11" s="55"/>
      <c r="AHT11" s="55"/>
      <c r="AHU11" s="55"/>
      <c r="AHV11" s="55"/>
      <c r="AHW11" s="55"/>
      <c r="AHX11" s="55"/>
      <c r="AHY11" s="55"/>
      <c r="AHZ11" s="55"/>
      <c r="AIA11" s="55"/>
      <c r="AIB11" s="55"/>
      <c r="AIC11" s="55"/>
      <c r="AID11" s="55"/>
      <c r="AIE11" s="55"/>
      <c r="AIF11" s="55"/>
      <c r="AIG11" s="55"/>
      <c r="AIH11" s="55"/>
      <c r="AII11" s="55"/>
      <c r="AIJ11" s="55"/>
      <c r="AIK11" s="55"/>
      <c r="AIL11" s="55"/>
      <c r="AIM11" s="55"/>
      <c r="AIN11" s="55"/>
      <c r="AIO11" s="55"/>
      <c r="AIP11" s="55"/>
      <c r="AIQ11" s="55"/>
      <c r="AIR11" s="55"/>
      <c r="AIS11" s="55"/>
      <c r="AIT11" s="55"/>
      <c r="AIU11" s="55"/>
      <c r="AIV11" s="55"/>
      <c r="AIW11" s="55"/>
      <c r="AIX11" s="55"/>
      <c r="AIY11" s="55"/>
      <c r="AIZ11" s="55"/>
      <c r="AJA11" s="55"/>
      <c r="AJB11" s="55"/>
      <c r="AJC11" s="55"/>
      <c r="AJD11" s="55"/>
      <c r="AJE11" s="55"/>
      <c r="AJF11" s="55"/>
      <c r="AJG11" s="55"/>
      <c r="AJH11" s="55"/>
      <c r="AJI11" s="55"/>
      <c r="AJJ11" s="55"/>
      <c r="AJK11" s="55"/>
      <c r="AJL11" s="55"/>
      <c r="AJM11" s="55"/>
      <c r="AJN11" s="55"/>
      <c r="AJO11" s="55"/>
      <c r="AJP11" s="55"/>
      <c r="AJQ11" s="55"/>
      <c r="AJR11" s="55"/>
      <c r="AJS11" s="55"/>
      <c r="AJT11" s="55"/>
      <c r="AJU11" s="55"/>
      <c r="AJV11" s="55"/>
      <c r="AJW11" s="55"/>
      <c r="AJX11" s="55"/>
      <c r="AJY11" s="55"/>
      <c r="AJZ11" s="55"/>
      <c r="AKA11" s="55"/>
      <c r="AKB11" s="55"/>
      <c r="AKC11" s="55"/>
      <c r="AKD11" s="55"/>
      <c r="AKE11" s="55"/>
      <c r="AKF11" s="55"/>
      <c r="AKG11" s="55"/>
      <c r="AKH11" s="55"/>
      <c r="AKI11" s="55"/>
      <c r="AKJ11" s="55"/>
      <c r="AKK11" s="55"/>
      <c r="AKL11" s="55"/>
      <c r="AKM11" s="55"/>
      <c r="AKN11" s="55"/>
      <c r="AKO11" s="55"/>
      <c r="AKP11" s="55"/>
      <c r="AKQ11" s="55"/>
      <c r="AKR11" s="55"/>
      <c r="AKS11" s="55"/>
      <c r="AKT11" s="55"/>
      <c r="AKU11" s="55"/>
      <c r="AKV11" s="55"/>
      <c r="AKW11" s="55"/>
      <c r="AKX11" s="55"/>
      <c r="AKY11" s="55"/>
      <c r="AKZ11" s="55"/>
      <c r="ALA11" s="55"/>
      <c r="ALB11" s="55"/>
      <c r="ALC11" s="55"/>
      <c r="ALD11" s="55"/>
      <c r="ALE11" s="55"/>
      <c r="ALF11" s="55"/>
      <c r="ALG11" s="55"/>
      <c r="ALH11" s="55"/>
      <c r="ALI11" s="55"/>
      <c r="ALJ11" s="55"/>
      <c r="ALK11" s="55"/>
      <c r="ALL11" s="55"/>
      <c r="ALM11" s="55"/>
      <c r="ALN11" s="55"/>
      <c r="ALO11" s="55"/>
      <c r="ALP11" s="55"/>
      <c r="ALQ11" s="55"/>
      <c r="ALR11" s="55"/>
      <c r="ALS11" s="55"/>
      <c r="ALT11" s="55"/>
      <c r="ALU11" s="55"/>
      <c r="ALV11" s="55"/>
      <c r="ALW11" s="55"/>
      <c r="ALX11" s="55"/>
      <c r="ALY11" s="55"/>
      <c r="ALZ11" s="55"/>
      <c r="AMA11" s="55"/>
      <c r="AMB11" s="55"/>
      <c r="AMC11" s="55"/>
      <c r="AMD11" s="55"/>
      <c r="AME11" s="55"/>
      <c r="AMF11" s="55"/>
      <c r="AMG11" s="55"/>
      <c r="AMH11" s="55"/>
      <c r="AMI11" s="55"/>
      <c r="AMJ11" s="55"/>
      <c r="AMK11" s="55"/>
      <c r="AML11" s="55"/>
      <c r="AMM11" s="55"/>
      <c r="AMN11" s="55"/>
      <c r="AMO11" s="55"/>
      <c r="AMP11" s="55"/>
      <c r="AMQ11" s="55"/>
      <c r="AMR11" s="55"/>
      <c r="AMS11" s="55"/>
      <c r="AMT11" s="55"/>
      <c r="AMU11" s="55"/>
      <c r="AMV11" s="55"/>
      <c r="AMW11" s="55"/>
      <c r="AMX11" s="55"/>
      <c r="AMY11" s="55"/>
      <c r="AMZ11" s="55"/>
      <c r="ANA11" s="55"/>
      <c r="ANB11" s="55"/>
      <c r="ANC11" s="55"/>
      <c r="AND11" s="55"/>
      <c r="ANE11" s="55"/>
      <c r="ANF11" s="55"/>
      <c r="ANG11" s="55"/>
      <c r="ANH11" s="55"/>
      <c r="ANI11" s="55"/>
      <c r="ANJ11" s="55"/>
      <c r="ANK11" s="55"/>
      <c r="ANL11" s="55"/>
      <c r="ANM11" s="55"/>
      <c r="ANN11" s="55"/>
      <c r="ANO11" s="55"/>
      <c r="ANP11" s="55"/>
      <c r="ANQ11" s="55"/>
      <c r="ANR11" s="55"/>
      <c r="ANS11" s="55"/>
      <c r="ANT11" s="55"/>
      <c r="ANU11" s="55"/>
      <c r="ANV11" s="55"/>
      <c r="ANW11" s="55"/>
      <c r="ANX11" s="55"/>
      <c r="ANY11" s="55"/>
      <c r="ANZ11" s="55"/>
      <c r="AOA11" s="55"/>
      <c r="AOB11" s="55"/>
      <c r="AOC11" s="55"/>
      <c r="AOD11" s="55"/>
      <c r="AOE11" s="55"/>
      <c r="AOF11" s="55"/>
      <c r="AOG11" s="55"/>
      <c r="AOH11" s="55"/>
      <c r="AOI11" s="55"/>
      <c r="AOJ11" s="55"/>
      <c r="AOK11" s="55"/>
      <c r="AOL11" s="55"/>
      <c r="AOM11" s="55"/>
      <c r="AON11" s="55"/>
      <c r="AOO11" s="55"/>
      <c r="AOP11" s="55"/>
      <c r="AOQ11" s="55"/>
      <c r="AOR11" s="55"/>
      <c r="AOS11" s="55"/>
      <c r="AOT11" s="55"/>
      <c r="AOU11" s="55"/>
      <c r="AOV11" s="55"/>
      <c r="AOW11" s="55"/>
      <c r="AOX11" s="55"/>
      <c r="AOY11" s="55"/>
      <c r="AOZ11" s="55"/>
      <c r="APA11" s="55"/>
      <c r="APB11" s="55"/>
      <c r="APC11" s="55"/>
      <c r="APD11" s="55"/>
      <c r="APE11" s="55"/>
      <c r="APF11" s="55"/>
      <c r="APG11" s="55"/>
      <c r="APH11" s="55"/>
      <c r="API11" s="55"/>
      <c r="APJ11" s="55"/>
      <c r="APK11" s="55"/>
      <c r="APL11" s="55"/>
      <c r="APM11" s="55"/>
      <c r="APN11" s="55"/>
      <c r="APO11" s="55"/>
      <c r="APP11" s="55"/>
      <c r="APQ11" s="55"/>
      <c r="APR11" s="55"/>
      <c r="APS11" s="55"/>
      <c r="APT11" s="55"/>
      <c r="APU11" s="55"/>
      <c r="APV11" s="55"/>
      <c r="APW11" s="55"/>
      <c r="APX11" s="55"/>
      <c r="APY11" s="55"/>
      <c r="APZ11" s="55"/>
      <c r="AQA11" s="55"/>
      <c r="AQB11" s="55"/>
      <c r="AQC11" s="55"/>
      <c r="AQD11" s="55"/>
      <c r="AQE11" s="55"/>
      <c r="AQF11" s="55"/>
      <c r="AQG11" s="55"/>
      <c r="AQH11" s="55"/>
      <c r="AQI11" s="55"/>
      <c r="AQJ11" s="55"/>
      <c r="AQK11" s="55"/>
      <c r="AQL11" s="55"/>
      <c r="AQM11" s="55"/>
      <c r="AQN11" s="55"/>
      <c r="AQO11" s="55"/>
      <c r="AQP11" s="55"/>
      <c r="AQQ11" s="55"/>
      <c r="AQR11" s="55"/>
      <c r="AQS11" s="55"/>
      <c r="AQT11" s="55"/>
      <c r="AQU11" s="55"/>
      <c r="AQV11" s="55"/>
      <c r="AQW11" s="55"/>
      <c r="AQX11" s="55"/>
      <c r="AQY11" s="55"/>
      <c r="AQZ11" s="55"/>
      <c r="ARA11" s="55"/>
      <c r="ARB11" s="55"/>
      <c r="ARC11" s="55"/>
      <c r="ARD11" s="55"/>
      <c r="ARE11" s="55"/>
      <c r="ARF11" s="55"/>
      <c r="ARG11" s="55"/>
      <c r="ARH11" s="55"/>
      <c r="ARI11" s="55"/>
      <c r="ARJ11" s="55"/>
      <c r="ARK11" s="55"/>
      <c r="ARL11" s="55"/>
      <c r="ARM11" s="55"/>
      <c r="ARN11" s="55"/>
      <c r="ARO11" s="55"/>
      <c r="ARP11" s="55"/>
      <c r="ARQ11" s="55"/>
      <c r="ARR11" s="55"/>
      <c r="ARS11" s="55"/>
      <c r="ART11" s="55"/>
      <c r="ARU11" s="55"/>
      <c r="ARV11" s="55"/>
      <c r="ARW11" s="55"/>
      <c r="ARX11" s="55"/>
      <c r="ARY11" s="55"/>
      <c r="ARZ11" s="55"/>
      <c r="ASA11" s="55"/>
      <c r="ASB11" s="55"/>
      <c r="ASC11" s="55"/>
      <c r="ASD11" s="55"/>
      <c r="ASE11" s="55"/>
      <c r="ASF11" s="55"/>
      <c r="ASG11" s="55"/>
      <c r="ASH11" s="55"/>
      <c r="ASI11" s="55"/>
      <c r="ASJ11" s="55"/>
      <c r="ASK11" s="55"/>
      <c r="ASL11" s="55"/>
      <c r="ASM11" s="55"/>
      <c r="ASN11" s="55"/>
      <c r="ASO11" s="55"/>
      <c r="ASP11" s="55"/>
      <c r="ASQ11" s="55"/>
      <c r="ASR11" s="55"/>
      <c r="ASS11" s="55"/>
      <c r="AST11" s="55"/>
      <c r="ASU11" s="55"/>
      <c r="ASV11" s="55"/>
      <c r="ASW11" s="55"/>
      <c r="ASX11" s="55"/>
      <c r="ASY11" s="55"/>
      <c r="ASZ11" s="55"/>
      <c r="ATA11" s="55"/>
      <c r="ATB11" s="55"/>
      <c r="ATC11" s="55"/>
      <c r="ATD11" s="55"/>
      <c r="ATE11" s="55"/>
      <c r="ATF11" s="55"/>
      <c r="ATG11" s="55"/>
      <c r="ATH11" s="55"/>
      <c r="ATI11" s="55"/>
      <c r="ATJ11" s="55"/>
      <c r="ATK11" s="55"/>
      <c r="ATL11" s="55"/>
      <c r="ATM11" s="55"/>
      <c r="ATN11" s="55"/>
      <c r="ATO11" s="55"/>
      <c r="ATP11" s="55"/>
      <c r="ATQ11" s="55"/>
      <c r="ATR11" s="55"/>
      <c r="ATS11" s="55"/>
      <c r="ATT11" s="55"/>
      <c r="ATU11" s="55"/>
      <c r="ATV11" s="55"/>
      <c r="ATW11" s="55"/>
      <c r="ATX11" s="55"/>
      <c r="ATY11" s="55"/>
      <c r="ATZ11" s="55"/>
      <c r="AUA11" s="55"/>
      <c r="AUB11" s="55"/>
      <c r="AUC11" s="55"/>
      <c r="AUD11" s="55"/>
      <c r="AUE11" s="55"/>
      <c r="AUF11" s="55"/>
      <c r="AUG11" s="55"/>
      <c r="AUH11" s="55"/>
      <c r="AUI11" s="55"/>
      <c r="AUJ11" s="55"/>
      <c r="AUK11" s="55"/>
      <c r="AUL11" s="55"/>
      <c r="AUM11" s="55"/>
      <c r="AUN11" s="55"/>
      <c r="AUO11" s="55"/>
      <c r="AUP11" s="55"/>
      <c r="AUQ11" s="55"/>
      <c r="AUR11" s="55"/>
      <c r="AUS11" s="55"/>
      <c r="AUT11" s="55"/>
      <c r="AUU11" s="55"/>
      <c r="AUV11" s="55"/>
      <c r="AUW11" s="55"/>
      <c r="AUX11" s="55"/>
      <c r="AUY11" s="55"/>
      <c r="AUZ11" s="55"/>
      <c r="AVA11" s="55"/>
      <c r="AVB11" s="55"/>
      <c r="AVC11" s="55"/>
      <c r="AVD11" s="55"/>
      <c r="AVE11" s="55"/>
      <c r="AVF11" s="55"/>
      <c r="AVG11" s="55"/>
      <c r="AVH11" s="55"/>
      <c r="AVI11" s="55"/>
      <c r="AVJ11" s="55"/>
      <c r="AVK11" s="55"/>
      <c r="AVL11" s="55"/>
      <c r="AVM11" s="55"/>
      <c r="AVN11" s="55"/>
      <c r="AVO11" s="55"/>
      <c r="AVP11" s="55"/>
      <c r="AVQ11" s="55"/>
      <c r="AVR11" s="55"/>
      <c r="AVS11" s="55"/>
      <c r="AVT11" s="55"/>
      <c r="AVU11" s="55"/>
      <c r="AVV11" s="55"/>
      <c r="AVW11" s="55"/>
      <c r="AVX11" s="55"/>
      <c r="AVY11" s="55"/>
      <c r="AVZ11" s="55"/>
      <c r="AWA11" s="55"/>
      <c r="AWB11" s="55"/>
      <c r="AWC11" s="55"/>
      <c r="AWD11" s="55"/>
      <c r="AWE11" s="55"/>
      <c r="AWF11" s="55"/>
      <c r="AWG11" s="55"/>
      <c r="AWH11" s="55"/>
      <c r="AWI11" s="55"/>
      <c r="AWJ11" s="55"/>
      <c r="AWK11" s="55"/>
      <c r="AWL11" s="55"/>
      <c r="AWM11" s="55"/>
      <c r="AWN11" s="55"/>
      <c r="AWO11" s="55"/>
      <c r="AWP11" s="55"/>
      <c r="AWQ11" s="55"/>
      <c r="AWR11" s="55"/>
      <c r="AWS11" s="55"/>
      <c r="AWT11" s="55"/>
      <c r="AWU11" s="55"/>
      <c r="AWV11" s="55"/>
      <c r="AWW11" s="55"/>
      <c r="AWX11" s="55"/>
      <c r="AWY11" s="55"/>
      <c r="AWZ11" s="55"/>
      <c r="AXA11" s="55"/>
      <c r="AXB11" s="55"/>
      <c r="AXC11" s="55"/>
      <c r="AXD11" s="55"/>
      <c r="AXE11" s="55"/>
      <c r="AXF11" s="55"/>
      <c r="AXG11" s="55"/>
      <c r="AXH11" s="55"/>
      <c r="AXI11" s="55"/>
      <c r="AXJ11" s="55"/>
      <c r="AXK11" s="55"/>
      <c r="AXL11" s="55"/>
      <c r="AXM11" s="55"/>
      <c r="AXN11" s="55"/>
      <c r="AXO11" s="55"/>
      <c r="AXP11" s="55"/>
      <c r="AXQ11" s="55"/>
      <c r="AXR11" s="55"/>
      <c r="AXS11" s="55"/>
      <c r="AXT11" s="55"/>
      <c r="AXU11" s="55"/>
      <c r="AXV11" s="55"/>
      <c r="AXW11" s="55"/>
      <c r="AXX11" s="55"/>
      <c r="AXY11" s="55"/>
      <c r="AXZ11" s="55"/>
      <c r="AYA11" s="55"/>
      <c r="AYB11" s="55"/>
    </row>
    <row r="12" spans="1:1328" s="56" customFormat="1" ht="23.25" customHeight="1" x14ac:dyDescent="0.2">
      <c r="A12" s="561"/>
      <c r="B12" s="2839" t="s">
        <v>376</v>
      </c>
      <c r="C12" s="2839"/>
      <c r="D12" s="2839"/>
      <c r="E12" s="2839"/>
      <c r="F12" s="2839"/>
      <c r="G12" s="2839"/>
      <c r="H12" s="2839"/>
      <c r="I12" s="2839"/>
      <c r="J12" s="563"/>
      <c r="K12" s="2839" t="s">
        <v>377</v>
      </c>
      <c r="L12" s="2839"/>
      <c r="M12" s="2839"/>
      <c r="N12" s="561"/>
      <c r="O12" s="2839" t="s">
        <v>378</v>
      </c>
      <c r="P12" s="2839"/>
      <c r="Q12" s="2839"/>
      <c r="R12" s="561"/>
      <c r="S12" s="2839" t="s">
        <v>375</v>
      </c>
      <c r="T12" s="2839"/>
      <c r="U12" s="561"/>
      <c r="Z12" s="564"/>
      <c r="AD12" s="564"/>
      <c r="AE12" s="564"/>
      <c r="AF12" s="564"/>
      <c r="AG12" s="564"/>
      <c r="AH12" s="564"/>
      <c r="AI12" s="564"/>
      <c r="AJ12" s="37"/>
      <c r="AK12" s="37"/>
      <c r="AL12" s="37"/>
      <c r="AM12" s="37"/>
      <c r="AN12" s="37"/>
      <c r="AO12" s="37"/>
      <c r="AP12" s="37"/>
      <c r="AQ12" s="37"/>
      <c r="AR12" s="37"/>
      <c r="AS12" s="37"/>
      <c r="AT12" s="37"/>
      <c r="AU12" s="37"/>
      <c r="AV12" s="54"/>
      <c r="AW12" s="54"/>
      <c r="AX12" s="54"/>
      <c r="AY12" s="54"/>
      <c r="AZ12" s="54"/>
      <c r="BA12" s="54"/>
      <c r="BB12" s="54"/>
      <c r="BC12" s="54"/>
      <c r="BD12" s="54"/>
      <c r="BE12" s="54"/>
      <c r="BF12" s="54"/>
      <c r="BG12" s="54"/>
      <c r="BH12" s="54"/>
      <c r="BI12" s="54"/>
      <c r="BJ12" s="54"/>
      <c r="BK12" s="54"/>
      <c r="BL12" s="54"/>
      <c r="BM12" s="54"/>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c r="IW12" s="55"/>
      <c r="IX12" s="55"/>
      <c r="IY12" s="55"/>
      <c r="IZ12" s="55"/>
      <c r="JA12" s="55"/>
      <c r="JB12" s="55"/>
      <c r="JC12" s="55"/>
      <c r="JD12" s="55"/>
      <c r="JE12" s="55"/>
      <c r="JF12" s="55"/>
      <c r="JG12" s="55"/>
      <c r="JH12" s="55"/>
      <c r="JI12" s="55"/>
      <c r="JJ12" s="55"/>
      <c r="JK12" s="55"/>
      <c r="JL12" s="55"/>
      <c r="JM12" s="55"/>
      <c r="JN12" s="55"/>
      <c r="JO12" s="55"/>
      <c r="JP12" s="55"/>
      <c r="JQ12" s="55"/>
      <c r="JR12" s="55"/>
      <c r="JS12" s="55"/>
      <c r="JT12" s="55"/>
      <c r="JU12" s="55"/>
      <c r="JV12" s="55"/>
      <c r="JW12" s="55"/>
      <c r="JX12" s="55"/>
      <c r="JY12" s="55"/>
      <c r="JZ12" s="55"/>
      <c r="KA12" s="55"/>
      <c r="KB12" s="55"/>
      <c r="KC12" s="55"/>
      <c r="KD12" s="55"/>
      <c r="KE12" s="55"/>
      <c r="KF12" s="55"/>
      <c r="KG12" s="55"/>
      <c r="KH12" s="55"/>
      <c r="KI12" s="55"/>
      <c r="KJ12" s="55"/>
      <c r="KK12" s="55"/>
      <c r="KL12" s="55"/>
      <c r="KM12" s="55"/>
      <c r="KN12" s="55"/>
      <c r="KO12" s="55"/>
      <c r="KP12" s="55"/>
      <c r="KQ12" s="55"/>
      <c r="KR12" s="55"/>
      <c r="KS12" s="55"/>
      <c r="KT12" s="55"/>
      <c r="KU12" s="55"/>
      <c r="KV12" s="55"/>
      <c r="KW12" s="55"/>
      <c r="KX12" s="55"/>
      <c r="KY12" s="55"/>
      <c r="KZ12" s="55"/>
      <c r="LA12" s="55"/>
      <c r="LB12" s="55"/>
      <c r="LC12" s="55"/>
      <c r="LD12" s="55"/>
      <c r="LE12" s="55"/>
      <c r="LF12" s="55"/>
      <c r="LG12" s="55"/>
      <c r="LH12" s="55"/>
      <c r="LI12" s="55"/>
      <c r="LJ12" s="55"/>
      <c r="LK12" s="55"/>
      <c r="LL12" s="55"/>
      <c r="LM12" s="55"/>
      <c r="LN12" s="55"/>
      <c r="LO12" s="55"/>
      <c r="LP12" s="55"/>
      <c r="LQ12" s="55"/>
      <c r="LR12" s="55"/>
      <c r="LS12" s="55"/>
      <c r="LT12" s="55"/>
      <c r="LU12" s="55"/>
      <c r="LV12" s="55"/>
      <c r="LW12" s="55"/>
      <c r="LX12" s="55"/>
      <c r="LY12" s="55"/>
      <c r="LZ12" s="55"/>
      <c r="MA12" s="55"/>
      <c r="MB12" s="55"/>
      <c r="MC12" s="55"/>
      <c r="MD12" s="55"/>
      <c r="ME12" s="55"/>
      <c r="MF12" s="55"/>
      <c r="MG12" s="55"/>
      <c r="MH12" s="55"/>
      <c r="MI12" s="55"/>
      <c r="MJ12" s="55"/>
      <c r="MK12" s="55"/>
      <c r="ML12" s="55"/>
      <c r="MM12" s="55"/>
      <c r="MN12" s="55"/>
      <c r="MO12" s="55"/>
      <c r="MP12" s="55"/>
      <c r="MQ12" s="55"/>
      <c r="MR12" s="55"/>
      <c r="MS12" s="55"/>
      <c r="MT12" s="55"/>
      <c r="MU12" s="55"/>
      <c r="MV12" s="55"/>
      <c r="MW12" s="55"/>
      <c r="MX12" s="55"/>
      <c r="MY12" s="55"/>
      <c r="MZ12" s="55"/>
      <c r="NA12" s="55"/>
      <c r="NB12" s="55"/>
      <c r="NC12" s="55"/>
      <c r="ND12" s="55"/>
      <c r="NE12" s="55"/>
      <c r="NF12" s="55"/>
      <c r="NG12" s="55"/>
      <c r="NH12" s="55"/>
      <c r="NI12" s="55"/>
      <c r="NJ12" s="55"/>
      <c r="NK12" s="55"/>
      <c r="NL12" s="55"/>
      <c r="NM12" s="55"/>
      <c r="NN12" s="55"/>
      <c r="NO12" s="55"/>
      <c r="NP12" s="55"/>
      <c r="NQ12" s="55"/>
      <c r="NR12" s="55"/>
      <c r="NS12" s="55"/>
      <c r="NT12" s="55"/>
      <c r="NU12" s="55"/>
      <c r="NV12" s="55"/>
      <c r="NW12" s="55"/>
      <c r="NX12" s="55"/>
      <c r="NY12" s="55"/>
      <c r="NZ12" s="55"/>
      <c r="OA12" s="55"/>
      <c r="OB12" s="55"/>
      <c r="OC12" s="55"/>
      <c r="OD12" s="55"/>
      <c r="OE12" s="55"/>
      <c r="OF12" s="55"/>
      <c r="OG12" s="55"/>
      <c r="OH12" s="55"/>
      <c r="OI12" s="55"/>
      <c r="OJ12" s="55"/>
      <c r="OK12" s="55"/>
      <c r="OL12" s="55"/>
      <c r="OM12" s="55"/>
      <c r="ON12" s="55"/>
      <c r="OO12" s="55"/>
      <c r="OP12" s="55"/>
      <c r="OQ12" s="55"/>
      <c r="OR12" s="55"/>
      <c r="OS12" s="55"/>
      <c r="OT12" s="55"/>
      <c r="OU12" s="55"/>
      <c r="OV12" s="55"/>
      <c r="OW12" s="55"/>
      <c r="OX12" s="55"/>
      <c r="OY12" s="55"/>
      <c r="OZ12" s="55"/>
      <c r="PA12" s="55"/>
      <c r="PB12" s="55"/>
      <c r="PC12" s="55"/>
      <c r="PD12" s="55"/>
      <c r="PE12" s="55"/>
      <c r="PF12" s="55"/>
      <c r="PG12" s="55"/>
      <c r="PH12" s="55"/>
      <c r="PI12" s="55"/>
      <c r="PJ12" s="55"/>
      <c r="PK12" s="55"/>
      <c r="PL12" s="55"/>
      <c r="PM12" s="55"/>
      <c r="PN12" s="55"/>
      <c r="PO12" s="55"/>
      <c r="PP12" s="55"/>
      <c r="PQ12" s="55"/>
      <c r="PR12" s="55"/>
      <c r="PS12" s="55"/>
      <c r="PT12" s="55"/>
      <c r="PU12" s="55"/>
      <c r="PV12" s="55"/>
      <c r="PW12" s="55"/>
      <c r="PX12" s="55"/>
      <c r="PY12" s="55"/>
      <c r="PZ12" s="55"/>
      <c r="QA12" s="55"/>
      <c r="QB12" s="55"/>
      <c r="QC12" s="55"/>
      <c r="QD12" s="55"/>
      <c r="QE12" s="55"/>
      <c r="QF12" s="55"/>
      <c r="QG12" s="55"/>
      <c r="QH12" s="55"/>
      <c r="QI12" s="55"/>
      <c r="QJ12" s="55"/>
      <c r="QK12" s="55"/>
      <c r="QL12" s="55"/>
      <c r="QM12" s="55"/>
      <c r="QN12" s="55"/>
      <c r="QO12" s="55"/>
      <c r="QP12" s="55"/>
      <c r="QQ12" s="55"/>
      <c r="QR12" s="55"/>
      <c r="QS12" s="55"/>
      <c r="QT12" s="55"/>
      <c r="QU12" s="55"/>
      <c r="QV12" s="55"/>
      <c r="QW12" s="55"/>
      <c r="QX12" s="55"/>
      <c r="QY12" s="55"/>
      <c r="QZ12" s="55"/>
      <c r="RA12" s="55"/>
      <c r="RB12" s="55"/>
      <c r="RC12" s="55"/>
      <c r="RD12" s="55"/>
      <c r="RE12" s="55"/>
      <c r="RF12" s="55"/>
      <c r="RG12" s="55"/>
      <c r="RH12" s="55"/>
      <c r="RI12" s="55"/>
      <c r="RJ12" s="55"/>
      <c r="RK12" s="55"/>
      <c r="RL12" s="55"/>
      <c r="RM12" s="55"/>
      <c r="RN12" s="55"/>
      <c r="RO12" s="55"/>
      <c r="RP12" s="55"/>
      <c r="RQ12" s="55"/>
      <c r="RR12" s="55"/>
      <c r="RS12" s="55"/>
      <c r="RT12" s="55"/>
      <c r="RU12" s="55"/>
      <c r="RV12" s="55"/>
      <c r="RW12" s="55"/>
      <c r="RX12" s="55"/>
      <c r="RY12" s="55"/>
      <c r="RZ12" s="55"/>
      <c r="SA12" s="55"/>
      <c r="SB12" s="55"/>
      <c r="SC12" s="55"/>
      <c r="SD12" s="55"/>
      <c r="SE12" s="55"/>
      <c r="SF12" s="55"/>
      <c r="SG12" s="55"/>
      <c r="SH12" s="55"/>
      <c r="SI12" s="55"/>
      <c r="SJ12" s="55"/>
      <c r="SK12" s="55"/>
      <c r="SL12" s="55"/>
      <c r="SM12" s="55"/>
      <c r="SN12" s="55"/>
      <c r="SO12" s="55"/>
      <c r="SP12" s="55"/>
      <c r="SQ12" s="55"/>
      <c r="SR12" s="55"/>
      <c r="SS12" s="55"/>
      <c r="ST12" s="55"/>
      <c r="SU12" s="55"/>
      <c r="SV12" s="55"/>
      <c r="SW12" s="55"/>
      <c r="SX12" s="55"/>
      <c r="SY12" s="55"/>
      <c r="SZ12" s="55"/>
      <c r="TA12" s="55"/>
      <c r="TB12" s="55"/>
      <c r="TC12" s="55"/>
      <c r="TD12" s="55"/>
      <c r="TE12" s="55"/>
      <c r="TF12" s="55"/>
      <c r="TG12" s="55"/>
      <c r="TH12" s="55"/>
      <c r="TI12" s="55"/>
      <c r="TJ12" s="55"/>
      <c r="TK12" s="55"/>
      <c r="TL12" s="55"/>
      <c r="TM12" s="55"/>
      <c r="TN12" s="55"/>
      <c r="TO12" s="55"/>
      <c r="TP12" s="55"/>
      <c r="TQ12" s="55"/>
      <c r="TR12" s="55"/>
      <c r="TS12" s="55"/>
      <c r="TT12" s="55"/>
      <c r="TU12" s="55"/>
      <c r="TV12" s="55"/>
      <c r="TW12" s="55"/>
      <c r="TX12" s="55"/>
      <c r="TY12" s="55"/>
      <c r="TZ12" s="55"/>
      <c r="UA12" s="55"/>
      <c r="UB12" s="55"/>
      <c r="UC12" s="55"/>
      <c r="UD12" s="55"/>
      <c r="UE12" s="55"/>
      <c r="UF12" s="55"/>
      <c r="UG12" s="55"/>
      <c r="UH12" s="55"/>
      <c r="UI12" s="55"/>
      <c r="UJ12" s="55"/>
      <c r="UK12" s="55"/>
      <c r="UL12" s="55"/>
      <c r="UM12" s="55"/>
      <c r="UN12" s="55"/>
      <c r="UO12" s="55"/>
      <c r="UP12" s="55"/>
      <c r="UQ12" s="55"/>
      <c r="UR12" s="55"/>
      <c r="US12" s="55"/>
      <c r="UT12" s="55"/>
      <c r="UU12" s="55"/>
      <c r="UV12" s="55"/>
      <c r="UW12" s="55"/>
      <c r="UX12" s="55"/>
      <c r="UY12" s="55"/>
      <c r="UZ12" s="55"/>
      <c r="VA12" s="55"/>
      <c r="VB12" s="55"/>
      <c r="VC12" s="55"/>
      <c r="VD12" s="55"/>
      <c r="VE12" s="55"/>
      <c r="VF12" s="55"/>
      <c r="VG12" s="55"/>
      <c r="VH12" s="55"/>
      <c r="VI12" s="55"/>
      <c r="VJ12" s="55"/>
      <c r="VK12" s="55"/>
      <c r="VL12" s="55"/>
      <c r="VM12" s="55"/>
      <c r="VN12" s="55"/>
      <c r="VO12" s="55"/>
      <c r="VP12" s="55"/>
      <c r="VQ12" s="55"/>
      <c r="VR12" s="55"/>
      <c r="VS12" s="55"/>
      <c r="VT12" s="55"/>
      <c r="VU12" s="55"/>
      <c r="VV12" s="55"/>
      <c r="VW12" s="55"/>
      <c r="VX12" s="55"/>
      <c r="VY12" s="55"/>
      <c r="VZ12" s="55"/>
      <c r="WA12" s="55"/>
      <c r="WB12" s="55"/>
      <c r="WC12" s="55"/>
      <c r="WD12" s="55"/>
      <c r="WE12" s="55"/>
      <c r="WF12" s="55"/>
      <c r="WG12" s="55"/>
      <c r="WH12" s="55"/>
      <c r="WI12" s="55"/>
      <c r="WJ12" s="55"/>
      <c r="WK12" s="55"/>
      <c r="WL12" s="55"/>
      <c r="WM12" s="55"/>
      <c r="WN12" s="55"/>
      <c r="WO12" s="55"/>
      <c r="WP12" s="55"/>
      <c r="WQ12" s="55"/>
      <c r="WR12" s="55"/>
      <c r="WS12" s="55"/>
      <c r="WT12" s="55"/>
      <c r="WU12" s="55"/>
      <c r="WV12" s="55"/>
      <c r="WW12" s="55"/>
      <c r="WX12" s="55"/>
      <c r="WY12" s="55"/>
      <c r="WZ12" s="55"/>
      <c r="XA12" s="55"/>
      <c r="XB12" s="55"/>
      <c r="XC12" s="55"/>
      <c r="XD12" s="55"/>
      <c r="XE12" s="55"/>
      <c r="XF12" s="55"/>
      <c r="XG12" s="55"/>
      <c r="XH12" s="55"/>
      <c r="XI12" s="55"/>
      <c r="XJ12" s="55"/>
      <c r="XK12" s="55"/>
      <c r="XL12" s="55"/>
      <c r="XM12" s="55"/>
      <c r="XN12" s="55"/>
      <c r="XO12" s="55"/>
      <c r="XP12" s="55"/>
      <c r="XQ12" s="55"/>
      <c r="XR12" s="55"/>
      <c r="XS12" s="55"/>
      <c r="XT12" s="55"/>
      <c r="XU12" s="55"/>
      <c r="XV12" s="55"/>
      <c r="XW12" s="55"/>
      <c r="XX12" s="55"/>
      <c r="XY12" s="55"/>
      <c r="XZ12" s="55"/>
      <c r="YA12" s="55"/>
      <c r="YB12" s="55"/>
      <c r="YC12" s="55"/>
      <c r="YD12" s="55"/>
      <c r="YE12" s="55"/>
      <c r="YF12" s="55"/>
      <c r="YG12" s="55"/>
      <c r="YH12" s="55"/>
      <c r="YI12" s="55"/>
      <c r="YJ12" s="55"/>
      <c r="YK12" s="55"/>
      <c r="YL12" s="55"/>
      <c r="YM12" s="55"/>
      <c r="YN12" s="55"/>
      <c r="YO12" s="55"/>
      <c r="YP12" s="55"/>
      <c r="YQ12" s="55"/>
      <c r="YR12" s="55"/>
      <c r="YS12" s="55"/>
      <c r="YT12" s="55"/>
      <c r="YU12" s="55"/>
      <c r="YV12" s="55"/>
      <c r="YW12" s="55"/>
      <c r="YX12" s="55"/>
      <c r="YY12" s="55"/>
      <c r="YZ12" s="55"/>
      <c r="ZA12" s="55"/>
      <c r="ZB12" s="55"/>
      <c r="ZC12" s="55"/>
      <c r="ZD12" s="55"/>
      <c r="ZE12" s="55"/>
      <c r="ZF12" s="55"/>
      <c r="ZG12" s="55"/>
      <c r="ZH12" s="55"/>
      <c r="ZI12" s="55"/>
      <c r="ZJ12" s="55"/>
      <c r="ZK12" s="55"/>
      <c r="ZL12" s="55"/>
      <c r="ZM12" s="55"/>
      <c r="ZN12" s="55"/>
      <c r="ZO12" s="55"/>
      <c r="ZP12" s="55"/>
      <c r="ZQ12" s="55"/>
      <c r="ZR12" s="55"/>
      <c r="ZS12" s="55"/>
      <c r="ZT12" s="55"/>
      <c r="ZU12" s="55"/>
      <c r="ZV12" s="55"/>
      <c r="ZW12" s="55"/>
      <c r="ZX12" s="55"/>
      <c r="ZY12" s="55"/>
      <c r="ZZ12" s="55"/>
      <c r="AAA12" s="55"/>
      <c r="AAB12" s="55"/>
      <c r="AAC12" s="55"/>
      <c r="AAD12" s="55"/>
      <c r="AAE12" s="55"/>
      <c r="AAF12" s="55"/>
      <c r="AAG12" s="55"/>
      <c r="AAH12" s="55"/>
      <c r="AAI12" s="55"/>
      <c r="AAJ12" s="55"/>
      <c r="AAK12" s="55"/>
      <c r="AAL12" s="55"/>
      <c r="AAM12" s="55"/>
      <c r="AAN12" s="55"/>
      <c r="AAO12" s="55"/>
      <c r="AAP12" s="55"/>
      <c r="AAQ12" s="55"/>
      <c r="AAR12" s="55"/>
      <c r="AAS12" s="55"/>
      <c r="AAT12" s="55"/>
      <c r="AAU12" s="55"/>
      <c r="AAV12" s="55"/>
      <c r="AAW12" s="55"/>
      <c r="AAX12" s="55"/>
      <c r="AAY12" s="55"/>
      <c r="AAZ12" s="55"/>
      <c r="ABA12" s="55"/>
      <c r="ABB12" s="55"/>
      <c r="ABC12" s="55"/>
      <c r="ABD12" s="55"/>
      <c r="ABE12" s="55"/>
      <c r="ABF12" s="55"/>
      <c r="ABG12" s="55"/>
      <c r="ABH12" s="55"/>
      <c r="ABI12" s="55"/>
      <c r="ABJ12" s="55"/>
      <c r="ABK12" s="55"/>
      <c r="ABL12" s="55"/>
      <c r="ABM12" s="55"/>
      <c r="ABN12" s="55"/>
      <c r="ABO12" s="55"/>
      <c r="ABP12" s="55"/>
      <c r="ABQ12" s="55"/>
      <c r="ABR12" s="55"/>
      <c r="ABS12" s="55"/>
      <c r="ABT12" s="55"/>
      <c r="ABU12" s="55"/>
      <c r="ABV12" s="55"/>
      <c r="ABW12" s="55"/>
      <c r="ABX12" s="55"/>
      <c r="ABY12" s="55"/>
      <c r="ABZ12" s="55"/>
      <c r="ACA12" s="55"/>
      <c r="ACB12" s="55"/>
      <c r="ACC12" s="55"/>
      <c r="ACD12" s="55"/>
      <c r="ACE12" s="55"/>
      <c r="ACF12" s="55"/>
      <c r="ACG12" s="55"/>
      <c r="ACH12" s="55"/>
      <c r="ACI12" s="55"/>
      <c r="ACJ12" s="55"/>
      <c r="ACK12" s="55"/>
      <c r="ACL12" s="55"/>
      <c r="ACM12" s="55"/>
      <c r="ACN12" s="55"/>
      <c r="ACO12" s="55"/>
      <c r="ACP12" s="55"/>
      <c r="ACQ12" s="55"/>
      <c r="ACR12" s="55"/>
      <c r="ACS12" s="55"/>
      <c r="ACT12" s="55"/>
      <c r="ACU12" s="55"/>
      <c r="ACV12" s="55"/>
      <c r="ACW12" s="55"/>
      <c r="ACX12" s="55"/>
      <c r="ACY12" s="55"/>
      <c r="ACZ12" s="55"/>
      <c r="ADA12" s="55"/>
      <c r="ADB12" s="55"/>
      <c r="ADC12" s="55"/>
      <c r="ADD12" s="55"/>
      <c r="ADE12" s="55"/>
      <c r="ADF12" s="55"/>
      <c r="ADG12" s="55"/>
      <c r="ADH12" s="55"/>
      <c r="ADI12" s="55"/>
      <c r="ADJ12" s="55"/>
      <c r="ADK12" s="55"/>
      <c r="ADL12" s="55"/>
      <c r="ADM12" s="55"/>
      <c r="ADN12" s="55"/>
      <c r="ADO12" s="55"/>
      <c r="ADP12" s="55"/>
      <c r="ADQ12" s="55"/>
      <c r="ADR12" s="55"/>
      <c r="ADS12" s="55"/>
      <c r="ADT12" s="55"/>
      <c r="ADU12" s="55"/>
      <c r="ADV12" s="55"/>
      <c r="ADW12" s="55"/>
      <c r="ADX12" s="55"/>
      <c r="ADY12" s="55"/>
      <c r="ADZ12" s="55"/>
      <c r="AEA12" s="55"/>
      <c r="AEB12" s="55"/>
      <c r="AEC12" s="55"/>
      <c r="AED12" s="55"/>
      <c r="AEE12" s="55"/>
      <c r="AEF12" s="55"/>
      <c r="AEG12" s="55"/>
      <c r="AEH12" s="55"/>
      <c r="AEI12" s="55"/>
      <c r="AEJ12" s="55"/>
      <c r="AEK12" s="55"/>
      <c r="AEL12" s="55"/>
      <c r="AEM12" s="55"/>
      <c r="AEN12" s="55"/>
      <c r="AEO12" s="55"/>
      <c r="AEP12" s="55"/>
      <c r="AEQ12" s="55"/>
      <c r="AER12" s="55"/>
      <c r="AES12" s="55"/>
      <c r="AET12" s="55"/>
      <c r="AEU12" s="55"/>
      <c r="AEV12" s="55"/>
      <c r="AEW12" s="55"/>
      <c r="AEX12" s="55"/>
      <c r="AEY12" s="55"/>
      <c r="AEZ12" s="55"/>
      <c r="AFA12" s="55"/>
      <c r="AFB12" s="55"/>
      <c r="AFC12" s="55"/>
      <c r="AFD12" s="55"/>
      <c r="AFE12" s="55"/>
      <c r="AFF12" s="55"/>
      <c r="AFG12" s="55"/>
      <c r="AFH12" s="55"/>
      <c r="AFI12" s="55"/>
      <c r="AFJ12" s="55"/>
      <c r="AFK12" s="55"/>
      <c r="AFL12" s="55"/>
      <c r="AFM12" s="55"/>
      <c r="AFN12" s="55"/>
      <c r="AFO12" s="55"/>
      <c r="AFP12" s="55"/>
      <c r="AFQ12" s="55"/>
      <c r="AFR12" s="55"/>
      <c r="AFS12" s="55"/>
      <c r="AFT12" s="55"/>
      <c r="AFU12" s="55"/>
      <c r="AFV12" s="55"/>
      <c r="AFW12" s="55"/>
      <c r="AFX12" s="55"/>
      <c r="AFY12" s="55"/>
      <c r="AFZ12" s="55"/>
      <c r="AGA12" s="55"/>
      <c r="AGB12" s="55"/>
      <c r="AGC12" s="55"/>
      <c r="AGD12" s="55"/>
      <c r="AGE12" s="55"/>
      <c r="AGF12" s="55"/>
      <c r="AGG12" s="55"/>
      <c r="AGH12" s="55"/>
      <c r="AGI12" s="55"/>
      <c r="AGJ12" s="55"/>
      <c r="AGK12" s="55"/>
      <c r="AGL12" s="55"/>
      <c r="AGM12" s="55"/>
      <c r="AGN12" s="55"/>
      <c r="AGO12" s="55"/>
      <c r="AGP12" s="55"/>
      <c r="AGQ12" s="55"/>
      <c r="AGR12" s="55"/>
      <c r="AGS12" s="55"/>
      <c r="AGT12" s="55"/>
      <c r="AGU12" s="55"/>
      <c r="AGV12" s="55"/>
      <c r="AGW12" s="55"/>
      <c r="AGX12" s="55"/>
      <c r="AGY12" s="55"/>
      <c r="AGZ12" s="55"/>
      <c r="AHA12" s="55"/>
      <c r="AHB12" s="55"/>
      <c r="AHC12" s="55"/>
      <c r="AHD12" s="55"/>
      <c r="AHE12" s="55"/>
      <c r="AHF12" s="55"/>
      <c r="AHG12" s="55"/>
      <c r="AHH12" s="55"/>
      <c r="AHI12" s="55"/>
      <c r="AHJ12" s="55"/>
      <c r="AHK12" s="55"/>
      <c r="AHL12" s="55"/>
      <c r="AHM12" s="55"/>
      <c r="AHN12" s="55"/>
      <c r="AHO12" s="55"/>
      <c r="AHP12" s="55"/>
      <c r="AHQ12" s="55"/>
      <c r="AHR12" s="55"/>
      <c r="AHS12" s="55"/>
      <c r="AHT12" s="55"/>
      <c r="AHU12" s="55"/>
      <c r="AHV12" s="55"/>
      <c r="AHW12" s="55"/>
      <c r="AHX12" s="55"/>
      <c r="AHY12" s="55"/>
      <c r="AHZ12" s="55"/>
      <c r="AIA12" s="55"/>
      <c r="AIB12" s="55"/>
      <c r="AIC12" s="55"/>
      <c r="AID12" s="55"/>
      <c r="AIE12" s="55"/>
      <c r="AIF12" s="55"/>
      <c r="AIG12" s="55"/>
      <c r="AIH12" s="55"/>
      <c r="AII12" s="55"/>
      <c r="AIJ12" s="55"/>
      <c r="AIK12" s="55"/>
      <c r="AIL12" s="55"/>
      <c r="AIM12" s="55"/>
      <c r="AIN12" s="55"/>
      <c r="AIO12" s="55"/>
      <c r="AIP12" s="55"/>
      <c r="AIQ12" s="55"/>
      <c r="AIR12" s="55"/>
      <c r="AIS12" s="55"/>
      <c r="AIT12" s="55"/>
      <c r="AIU12" s="55"/>
      <c r="AIV12" s="55"/>
      <c r="AIW12" s="55"/>
      <c r="AIX12" s="55"/>
      <c r="AIY12" s="55"/>
      <c r="AIZ12" s="55"/>
      <c r="AJA12" s="55"/>
      <c r="AJB12" s="55"/>
      <c r="AJC12" s="55"/>
      <c r="AJD12" s="55"/>
      <c r="AJE12" s="55"/>
      <c r="AJF12" s="55"/>
      <c r="AJG12" s="55"/>
      <c r="AJH12" s="55"/>
      <c r="AJI12" s="55"/>
      <c r="AJJ12" s="55"/>
      <c r="AJK12" s="55"/>
      <c r="AJL12" s="55"/>
      <c r="AJM12" s="55"/>
      <c r="AJN12" s="55"/>
      <c r="AJO12" s="55"/>
      <c r="AJP12" s="55"/>
      <c r="AJQ12" s="55"/>
      <c r="AJR12" s="55"/>
      <c r="AJS12" s="55"/>
      <c r="AJT12" s="55"/>
      <c r="AJU12" s="55"/>
      <c r="AJV12" s="55"/>
      <c r="AJW12" s="55"/>
      <c r="AJX12" s="55"/>
      <c r="AJY12" s="55"/>
      <c r="AJZ12" s="55"/>
      <c r="AKA12" s="55"/>
      <c r="AKB12" s="55"/>
      <c r="AKC12" s="55"/>
      <c r="AKD12" s="55"/>
      <c r="AKE12" s="55"/>
      <c r="AKF12" s="55"/>
      <c r="AKG12" s="55"/>
      <c r="AKH12" s="55"/>
      <c r="AKI12" s="55"/>
      <c r="AKJ12" s="55"/>
      <c r="AKK12" s="55"/>
      <c r="AKL12" s="55"/>
      <c r="AKM12" s="55"/>
      <c r="AKN12" s="55"/>
      <c r="AKO12" s="55"/>
      <c r="AKP12" s="55"/>
      <c r="AKQ12" s="55"/>
      <c r="AKR12" s="55"/>
      <c r="AKS12" s="55"/>
      <c r="AKT12" s="55"/>
      <c r="AKU12" s="55"/>
      <c r="AKV12" s="55"/>
      <c r="AKW12" s="55"/>
      <c r="AKX12" s="55"/>
      <c r="AKY12" s="55"/>
      <c r="AKZ12" s="55"/>
      <c r="ALA12" s="55"/>
      <c r="ALB12" s="55"/>
      <c r="ALC12" s="55"/>
      <c r="ALD12" s="55"/>
      <c r="ALE12" s="55"/>
      <c r="ALF12" s="55"/>
      <c r="ALG12" s="55"/>
      <c r="ALH12" s="55"/>
      <c r="ALI12" s="55"/>
      <c r="ALJ12" s="55"/>
      <c r="ALK12" s="55"/>
      <c r="ALL12" s="55"/>
      <c r="ALM12" s="55"/>
      <c r="ALN12" s="55"/>
      <c r="ALO12" s="55"/>
      <c r="ALP12" s="55"/>
      <c r="ALQ12" s="55"/>
      <c r="ALR12" s="55"/>
      <c r="ALS12" s="55"/>
      <c r="ALT12" s="55"/>
      <c r="ALU12" s="55"/>
      <c r="ALV12" s="55"/>
      <c r="ALW12" s="55"/>
      <c r="ALX12" s="55"/>
      <c r="ALY12" s="55"/>
      <c r="ALZ12" s="55"/>
      <c r="AMA12" s="55"/>
      <c r="AMB12" s="55"/>
      <c r="AMC12" s="55"/>
      <c r="AMD12" s="55"/>
      <c r="AME12" s="55"/>
      <c r="AMF12" s="55"/>
      <c r="AMG12" s="55"/>
      <c r="AMH12" s="55"/>
      <c r="AMI12" s="55"/>
      <c r="AMJ12" s="55"/>
      <c r="AMK12" s="55"/>
      <c r="AML12" s="55"/>
      <c r="AMM12" s="55"/>
      <c r="AMN12" s="55"/>
      <c r="AMO12" s="55"/>
      <c r="AMP12" s="55"/>
      <c r="AMQ12" s="55"/>
      <c r="AMR12" s="55"/>
      <c r="AMS12" s="55"/>
      <c r="AMT12" s="55"/>
      <c r="AMU12" s="55"/>
      <c r="AMV12" s="55"/>
      <c r="AMW12" s="55"/>
      <c r="AMX12" s="55"/>
      <c r="AMY12" s="55"/>
      <c r="AMZ12" s="55"/>
      <c r="ANA12" s="55"/>
      <c r="ANB12" s="55"/>
      <c r="ANC12" s="55"/>
      <c r="AND12" s="55"/>
      <c r="ANE12" s="55"/>
      <c r="ANF12" s="55"/>
      <c r="ANG12" s="55"/>
      <c r="ANH12" s="55"/>
      <c r="ANI12" s="55"/>
      <c r="ANJ12" s="55"/>
      <c r="ANK12" s="55"/>
      <c r="ANL12" s="55"/>
      <c r="ANM12" s="55"/>
      <c r="ANN12" s="55"/>
      <c r="ANO12" s="55"/>
      <c r="ANP12" s="55"/>
      <c r="ANQ12" s="55"/>
      <c r="ANR12" s="55"/>
      <c r="ANS12" s="55"/>
      <c r="ANT12" s="55"/>
      <c r="ANU12" s="55"/>
      <c r="ANV12" s="55"/>
      <c r="ANW12" s="55"/>
      <c r="ANX12" s="55"/>
      <c r="ANY12" s="55"/>
      <c r="ANZ12" s="55"/>
      <c r="AOA12" s="55"/>
      <c r="AOB12" s="55"/>
      <c r="AOC12" s="55"/>
      <c r="AOD12" s="55"/>
      <c r="AOE12" s="55"/>
      <c r="AOF12" s="55"/>
      <c r="AOG12" s="55"/>
      <c r="AOH12" s="55"/>
      <c r="AOI12" s="55"/>
      <c r="AOJ12" s="55"/>
      <c r="AOK12" s="55"/>
      <c r="AOL12" s="55"/>
      <c r="AOM12" s="55"/>
      <c r="AON12" s="55"/>
      <c r="AOO12" s="55"/>
      <c r="AOP12" s="55"/>
      <c r="AOQ12" s="55"/>
      <c r="AOR12" s="55"/>
      <c r="AOS12" s="55"/>
      <c r="AOT12" s="55"/>
      <c r="AOU12" s="55"/>
      <c r="AOV12" s="55"/>
      <c r="AOW12" s="55"/>
      <c r="AOX12" s="55"/>
      <c r="AOY12" s="55"/>
      <c r="AOZ12" s="55"/>
      <c r="APA12" s="55"/>
      <c r="APB12" s="55"/>
      <c r="APC12" s="55"/>
      <c r="APD12" s="55"/>
      <c r="APE12" s="55"/>
      <c r="APF12" s="55"/>
      <c r="APG12" s="55"/>
      <c r="APH12" s="55"/>
      <c r="API12" s="55"/>
      <c r="APJ12" s="55"/>
      <c r="APK12" s="55"/>
      <c r="APL12" s="55"/>
      <c r="APM12" s="55"/>
      <c r="APN12" s="55"/>
      <c r="APO12" s="55"/>
      <c r="APP12" s="55"/>
      <c r="APQ12" s="55"/>
      <c r="APR12" s="55"/>
      <c r="APS12" s="55"/>
      <c r="APT12" s="55"/>
      <c r="APU12" s="55"/>
      <c r="APV12" s="55"/>
      <c r="APW12" s="55"/>
      <c r="APX12" s="55"/>
      <c r="APY12" s="55"/>
      <c r="APZ12" s="55"/>
      <c r="AQA12" s="55"/>
      <c r="AQB12" s="55"/>
      <c r="AQC12" s="55"/>
      <c r="AQD12" s="55"/>
      <c r="AQE12" s="55"/>
      <c r="AQF12" s="55"/>
      <c r="AQG12" s="55"/>
      <c r="AQH12" s="55"/>
      <c r="AQI12" s="55"/>
      <c r="AQJ12" s="55"/>
      <c r="AQK12" s="55"/>
      <c r="AQL12" s="55"/>
      <c r="AQM12" s="55"/>
      <c r="AQN12" s="55"/>
      <c r="AQO12" s="55"/>
      <c r="AQP12" s="55"/>
      <c r="AQQ12" s="55"/>
      <c r="AQR12" s="55"/>
      <c r="AQS12" s="55"/>
      <c r="AQT12" s="55"/>
      <c r="AQU12" s="55"/>
      <c r="AQV12" s="55"/>
      <c r="AQW12" s="55"/>
      <c r="AQX12" s="55"/>
      <c r="AQY12" s="55"/>
      <c r="AQZ12" s="55"/>
      <c r="ARA12" s="55"/>
      <c r="ARB12" s="55"/>
      <c r="ARC12" s="55"/>
      <c r="ARD12" s="55"/>
      <c r="ARE12" s="55"/>
      <c r="ARF12" s="55"/>
      <c r="ARG12" s="55"/>
      <c r="ARH12" s="55"/>
      <c r="ARI12" s="55"/>
      <c r="ARJ12" s="55"/>
      <c r="ARK12" s="55"/>
      <c r="ARL12" s="55"/>
      <c r="ARM12" s="55"/>
      <c r="ARN12" s="55"/>
      <c r="ARO12" s="55"/>
      <c r="ARP12" s="55"/>
      <c r="ARQ12" s="55"/>
      <c r="ARR12" s="55"/>
      <c r="ARS12" s="55"/>
      <c r="ART12" s="55"/>
      <c r="ARU12" s="55"/>
      <c r="ARV12" s="55"/>
      <c r="ARW12" s="55"/>
      <c r="ARX12" s="55"/>
      <c r="ARY12" s="55"/>
      <c r="ARZ12" s="55"/>
      <c r="ASA12" s="55"/>
      <c r="ASB12" s="55"/>
      <c r="ASC12" s="55"/>
      <c r="ASD12" s="55"/>
      <c r="ASE12" s="55"/>
      <c r="ASF12" s="55"/>
      <c r="ASG12" s="55"/>
      <c r="ASH12" s="55"/>
      <c r="ASI12" s="55"/>
      <c r="ASJ12" s="55"/>
      <c r="ASK12" s="55"/>
      <c r="ASL12" s="55"/>
      <c r="ASM12" s="55"/>
      <c r="ASN12" s="55"/>
      <c r="ASO12" s="55"/>
      <c r="ASP12" s="55"/>
      <c r="ASQ12" s="55"/>
      <c r="ASR12" s="55"/>
      <c r="ASS12" s="55"/>
      <c r="AST12" s="55"/>
      <c r="ASU12" s="55"/>
      <c r="ASV12" s="55"/>
      <c r="ASW12" s="55"/>
      <c r="ASX12" s="55"/>
      <c r="ASY12" s="55"/>
      <c r="ASZ12" s="55"/>
      <c r="ATA12" s="55"/>
      <c r="ATB12" s="55"/>
      <c r="ATC12" s="55"/>
      <c r="ATD12" s="55"/>
      <c r="ATE12" s="55"/>
      <c r="ATF12" s="55"/>
      <c r="ATG12" s="55"/>
      <c r="ATH12" s="55"/>
      <c r="ATI12" s="55"/>
      <c r="ATJ12" s="55"/>
      <c r="ATK12" s="55"/>
      <c r="ATL12" s="55"/>
      <c r="ATM12" s="55"/>
      <c r="ATN12" s="55"/>
      <c r="ATO12" s="55"/>
      <c r="ATP12" s="55"/>
      <c r="ATQ12" s="55"/>
      <c r="ATR12" s="55"/>
      <c r="ATS12" s="55"/>
      <c r="ATT12" s="55"/>
      <c r="ATU12" s="55"/>
      <c r="ATV12" s="55"/>
      <c r="ATW12" s="55"/>
      <c r="ATX12" s="55"/>
      <c r="ATY12" s="55"/>
      <c r="ATZ12" s="55"/>
      <c r="AUA12" s="55"/>
      <c r="AUB12" s="55"/>
      <c r="AUC12" s="55"/>
      <c r="AUD12" s="55"/>
      <c r="AUE12" s="55"/>
      <c r="AUF12" s="55"/>
      <c r="AUG12" s="55"/>
      <c r="AUH12" s="55"/>
      <c r="AUI12" s="55"/>
      <c r="AUJ12" s="55"/>
      <c r="AUK12" s="55"/>
      <c r="AUL12" s="55"/>
      <c r="AUM12" s="55"/>
      <c r="AUN12" s="55"/>
      <c r="AUO12" s="55"/>
      <c r="AUP12" s="55"/>
      <c r="AUQ12" s="55"/>
      <c r="AUR12" s="55"/>
      <c r="AUS12" s="55"/>
      <c r="AUT12" s="55"/>
      <c r="AUU12" s="55"/>
      <c r="AUV12" s="55"/>
      <c r="AUW12" s="55"/>
      <c r="AUX12" s="55"/>
      <c r="AUY12" s="55"/>
      <c r="AUZ12" s="55"/>
      <c r="AVA12" s="55"/>
      <c r="AVB12" s="55"/>
      <c r="AVC12" s="55"/>
      <c r="AVD12" s="55"/>
      <c r="AVE12" s="55"/>
      <c r="AVF12" s="55"/>
      <c r="AVG12" s="55"/>
      <c r="AVH12" s="55"/>
      <c r="AVI12" s="55"/>
      <c r="AVJ12" s="55"/>
      <c r="AVK12" s="55"/>
      <c r="AVL12" s="55"/>
      <c r="AVM12" s="55"/>
      <c r="AVN12" s="55"/>
      <c r="AVO12" s="55"/>
      <c r="AVP12" s="55"/>
      <c r="AVQ12" s="55"/>
      <c r="AVR12" s="55"/>
      <c r="AVS12" s="55"/>
      <c r="AVT12" s="55"/>
      <c r="AVU12" s="55"/>
      <c r="AVV12" s="55"/>
      <c r="AVW12" s="55"/>
      <c r="AVX12" s="55"/>
      <c r="AVY12" s="55"/>
      <c r="AVZ12" s="55"/>
      <c r="AWA12" s="55"/>
      <c r="AWB12" s="55"/>
      <c r="AWC12" s="55"/>
      <c r="AWD12" s="55"/>
      <c r="AWE12" s="55"/>
      <c r="AWF12" s="55"/>
      <c r="AWG12" s="55"/>
      <c r="AWH12" s="55"/>
      <c r="AWI12" s="55"/>
      <c r="AWJ12" s="55"/>
      <c r="AWK12" s="55"/>
      <c r="AWL12" s="55"/>
      <c r="AWM12" s="55"/>
      <c r="AWN12" s="55"/>
      <c r="AWO12" s="55"/>
      <c r="AWP12" s="55"/>
      <c r="AWQ12" s="55"/>
      <c r="AWR12" s="55"/>
      <c r="AWS12" s="55"/>
      <c r="AWT12" s="55"/>
      <c r="AWU12" s="55"/>
      <c r="AWV12" s="55"/>
      <c r="AWW12" s="55"/>
      <c r="AWX12" s="55"/>
      <c r="AWY12" s="55"/>
      <c r="AWZ12" s="55"/>
      <c r="AXA12" s="55"/>
      <c r="AXB12" s="55"/>
      <c r="AXC12" s="55"/>
      <c r="AXD12" s="55"/>
      <c r="AXE12" s="55"/>
      <c r="AXF12" s="55"/>
      <c r="AXG12" s="55"/>
      <c r="AXH12" s="55"/>
      <c r="AXI12" s="55"/>
      <c r="AXJ12" s="55"/>
      <c r="AXK12" s="55"/>
      <c r="AXL12" s="55"/>
      <c r="AXM12" s="55"/>
      <c r="AXN12" s="55"/>
      <c r="AXO12" s="55"/>
      <c r="AXP12" s="55"/>
      <c r="AXQ12" s="55"/>
      <c r="AXR12" s="55"/>
      <c r="AXS12" s="55"/>
      <c r="AXT12" s="55"/>
      <c r="AXU12" s="55"/>
      <c r="AXV12" s="55"/>
      <c r="AXW12" s="55"/>
      <c r="AXX12" s="55"/>
      <c r="AXY12" s="55"/>
      <c r="AXZ12" s="55"/>
      <c r="AYA12" s="55"/>
      <c r="AYB12" s="55"/>
    </row>
    <row r="13" spans="1:1328" s="56" customFormat="1" ht="23.25" customHeight="1" x14ac:dyDescent="0.2">
      <c r="A13" s="561"/>
      <c r="B13" s="2839" t="s">
        <v>379</v>
      </c>
      <c r="C13" s="2839"/>
      <c r="D13" s="2839"/>
      <c r="E13" s="2839"/>
      <c r="F13" s="2839"/>
      <c r="G13" s="2839"/>
      <c r="H13" s="2839"/>
      <c r="I13" s="2839"/>
      <c r="J13" s="563"/>
      <c r="K13" s="2839" t="s">
        <v>380</v>
      </c>
      <c r="L13" s="2839"/>
      <c r="M13" s="2839"/>
      <c r="N13" s="561"/>
      <c r="O13" s="2839" t="s">
        <v>381</v>
      </c>
      <c r="P13" s="2839"/>
      <c r="Q13" s="2839"/>
      <c r="R13" s="561"/>
      <c r="S13" s="2839" t="s">
        <v>382</v>
      </c>
      <c r="T13" s="2839"/>
      <c r="U13" s="561"/>
      <c r="Z13" s="564"/>
      <c r="AD13" s="564"/>
      <c r="AE13" s="564"/>
      <c r="AF13" s="564"/>
      <c r="AG13" s="564"/>
      <c r="AH13" s="564"/>
      <c r="AI13" s="564"/>
      <c r="AJ13" s="37"/>
      <c r="AK13" s="37"/>
      <c r="AL13" s="37"/>
      <c r="AM13" s="37"/>
      <c r="AN13" s="37"/>
      <c r="AO13" s="37"/>
      <c r="AP13" s="37"/>
      <c r="AQ13" s="37"/>
      <c r="AR13" s="37"/>
      <c r="AS13" s="37"/>
      <c r="AT13" s="37"/>
      <c r="AU13" s="37"/>
      <c r="AV13" s="54"/>
      <c r="AW13" s="54"/>
      <c r="AX13" s="54"/>
      <c r="AY13" s="54"/>
      <c r="AZ13" s="54"/>
      <c r="BA13" s="54"/>
      <c r="BB13" s="54"/>
      <c r="BC13" s="54"/>
      <c r="BD13" s="54"/>
      <c r="BE13" s="54"/>
      <c r="BF13" s="54"/>
      <c r="BG13" s="54"/>
      <c r="BH13" s="54"/>
      <c r="BI13" s="54"/>
      <c r="BJ13" s="54"/>
      <c r="BK13" s="54"/>
      <c r="BL13" s="54"/>
      <c r="BM13" s="54"/>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c r="JQ13" s="55"/>
      <c r="JR13" s="55"/>
      <c r="JS13" s="55"/>
      <c r="JT13" s="55"/>
      <c r="JU13" s="55"/>
      <c r="JV13" s="55"/>
      <c r="JW13" s="55"/>
      <c r="JX13" s="55"/>
      <c r="JY13" s="55"/>
      <c r="JZ13" s="55"/>
      <c r="KA13" s="55"/>
      <c r="KB13" s="55"/>
      <c r="KC13" s="55"/>
      <c r="KD13" s="55"/>
      <c r="KE13" s="55"/>
      <c r="KF13" s="55"/>
      <c r="KG13" s="55"/>
      <c r="KH13" s="55"/>
      <c r="KI13" s="55"/>
      <c r="KJ13" s="55"/>
      <c r="KK13" s="55"/>
      <c r="KL13" s="55"/>
      <c r="KM13" s="55"/>
      <c r="KN13" s="55"/>
      <c r="KO13" s="55"/>
      <c r="KP13" s="55"/>
      <c r="KQ13" s="55"/>
      <c r="KR13" s="55"/>
      <c r="KS13" s="55"/>
      <c r="KT13" s="55"/>
      <c r="KU13" s="55"/>
      <c r="KV13" s="55"/>
      <c r="KW13" s="55"/>
      <c r="KX13" s="55"/>
      <c r="KY13" s="55"/>
      <c r="KZ13" s="55"/>
      <c r="LA13" s="55"/>
      <c r="LB13" s="55"/>
      <c r="LC13" s="55"/>
      <c r="LD13" s="55"/>
      <c r="LE13" s="55"/>
      <c r="LF13" s="55"/>
      <c r="LG13" s="55"/>
      <c r="LH13" s="55"/>
      <c r="LI13" s="55"/>
      <c r="LJ13" s="55"/>
      <c r="LK13" s="55"/>
      <c r="LL13" s="55"/>
      <c r="LM13" s="55"/>
      <c r="LN13" s="55"/>
      <c r="LO13" s="55"/>
      <c r="LP13" s="55"/>
      <c r="LQ13" s="55"/>
      <c r="LR13" s="55"/>
      <c r="LS13" s="55"/>
      <c r="LT13" s="55"/>
      <c r="LU13" s="55"/>
      <c r="LV13" s="55"/>
      <c r="LW13" s="55"/>
      <c r="LX13" s="55"/>
      <c r="LY13" s="55"/>
      <c r="LZ13" s="55"/>
      <c r="MA13" s="55"/>
      <c r="MB13" s="55"/>
      <c r="MC13" s="55"/>
      <c r="MD13" s="55"/>
      <c r="ME13" s="55"/>
      <c r="MF13" s="55"/>
      <c r="MG13" s="55"/>
      <c r="MH13" s="55"/>
      <c r="MI13" s="55"/>
      <c r="MJ13" s="55"/>
      <c r="MK13" s="55"/>
      <c r="ML13" s="55"/>
      <c r="MM13" s="55"/>
      <c r="MN13" s="55"/>
      <c r="MO13" s="55"/>
      <c r="MP13" s="55"/>
      <c r="MQ13" s="55"/>
      <c r="MR13" s="55"/>
      <c r="MS13" s="55"/>
      <c r="MT13" s="55"/>
      <c r="MU13" s="55"/>
      <c r="MV13" s="55"/>
      <c r="MW13" s="55"/>
      <c r="MX13" s="55"/>
      <c r="MY13" s="55"/>
      <c r="MZ13" s="55"/>
      <c r="NA13" s="55"/>
      <c r="NB13" s="55"/>
      <c r="NC13" s="55"/>
      <c r="ND13" s="55"/>
      <c r="NE13" s="55"/>
      <c r="NF13" s="55"/>
      <c r="NG13" s="55"/>
      <c r="NH13" s="55"/>
      <c r="NI13" s="55"/>
      <c r="NJ13" s="55"/>
      <c r="NK13" s="55"/>
      <c r="NL13" s="55"/>
      <c r="NM13" s="55"/>
      <c r="NN13" s="55"/>
      <c r="NO13" s="55"/>
      <c r="NP13" s="55"/>
      <c r="NQ13" s="55"/>
      <c r="NR13" s="55"/>
      <c r="NS13" s="55"/>
      <c r="NT13" s="55"/>
      <c r="NU13" s="55"/>
      <c r="NV13" s="55"/>
      <c r="NW13" s="55"/>
      <c r="NX13" s="55"/>
      <c r="NY13" s="55"/>
      <c r="NZ13" s="55"/>
      <c r="OA13" s="55"/>
      <c r="OB13" s="55"/>
      <c r="OC13" s="55"/>
      <c r="OD13" s="55"/>
      <c r="OE13" s="55"/>
      <c r="OF13" s="55"/>
      <c r="OG13" s="55"/>
      <c r="OH13" s="55"/>
      <c r="OI13" s="55"/>
      <c r="OJ13" s="55"/>
      <c r="OK13" s="55"/>
      <c r="OL13" s="55"/>
      <c r="OM13" s="55"/>
      <c r="ON13" s="55"/>
      <c r="OO13" s="55"/>
      <c r="OP13" s="55"/>
      <c r="OQ13" s="55"/>
      <c r="OR13" s="55"/>
      <c r="OS13" s="55"/>
      <c r="OT13" s="55"/>
      <c r="OU13" s="55"/>
      <c r="OV13" s="55"/>
      <c r="OW13" s="55"/>
      <c r="OX13" s="55"/>
      <c r="OY13" s="55"/>
      <c r="OZ13" s="55"/>
      <c r="PA13" s="55"/>
      <c r="PB13" s="55"/>
      <c r="PC13" s="55"/>
      <c r="PD13" s="55"/>
      <c r="PE13" s="55"/>
      <c r="PF13" s="55"/>
      <c r="PG13" s="55"/>
      <c r="PH13" s="55"/>
      <c r="PI13" s="55"/>
      <c r="PJ13" s="55"/>
      <c r="PK13" s="55"/>
      <c r="PL13" s="55"/>
      <c r="PM13" s="55"/>
      <c r="PN13" s="55"/>
      <c r="PO13" s="55"/>
      <c r="PP13" s="55"/>
      <c r="PQ13" s="55"/>
      <c r="PR13" s="55"/>
      <c r="PS13" s="55"/>
      <c r="PT13" s="55"/>
      <c r="PU13" s="55"/>
      <c r="PV13" s="55"/>
      <c r="PW13" s="55"/>
      <c r="PX13" s="55"/>
      <c r="PY13" s="55"/>
      <c r="PZ13" s="55"/>
      <c r="QA13" s="55"/>
      <c r="QB13" s="55"/>
      <c r="QC13" s="55"/>
      <c r="QD13" s="55"/>
      <c r="QE13" s="55"/>
      <c r="QF13" s="55"/>
      <c r="QG13" s="55"/>
      <c r="QH13" s="55"/>
      <c r="QI13" s="55"/>
      <c r="QJ13" s="55"/>
      <c r="QK13" s="55"/>
      <c r="QL13" s="55"/>
      <c r="QM13" s="55"/>
      <c r="QN13" s="55"/>
      <c r="QO13" s="55"/>
      <c r="QP13" s="55"/>
      <c r="QQ13" s="55"/>
      <c r="QR13" s="55"/>
      <c r="QS13" s="55"/>
      <c r="QT13" s="55"/>
      <c r="QU13" s="55"/>
      <c r="QV13" s="55"/>
      <c r="QW13" s="55"/>
      <c r="QX13" s="55"/>
      <c r="QY13" s="55"/>
      <c r="QZ13" s="55"/>
      <c r="RA13" s="55"/>
      <c r="RB13" s="55"/>
      <c r="RC13" s="55"/>
      <c r="RD13" s="55"/>
      <c r="RE13" s="55"/>
      <c r="RF13" s="55"/>
      <c r="RG13" s="55"/>
      <c r="RH13" s="55"/>
      <c r="RI13" s="55"/>
      <c r="RJ13" s="55"/>
      <c r="RK13" s="55"/>
      <c r="RL13" s="55"/>
      <c r="RM13" s="55"/>
      <c r="RN13" s="55"/>
      <c r="RO13" s="55"/>
      <c r="RP13" s="55"/>
      <c r="RQ13" s="55"/>
      <c r="RR13" s="55"/>
      <c r="RS13" s="55"/>
      <c r="RT13" s="55"/>
      <c r="RU13" s="55"/>
      <c r="RV13" s="55"/>
      <c r="RW13" s="55"/>
      <c r="RX13" s="55"/>
      <c r="RY13" s="55"/>
      <c r="RZ13" s="55"/>
      <c r="SA13" s="55"/>
      <c r="SB13" s="55"/>
      <c r="SC13" s="55"/>
      <c r="SD13" s="55"/>
      <c r="SE13" s="55"/>
      <c r="SF13" s="55"/>
      <c r="SG13" s="55"/>
      <c r="SH13" s="55"/>
      <c r="SI13" s="55"/>
      <c r="SJ13" s="55"/>
      <c r="SK13" s="55"/>
      <c r="SL13" s="55"/>
      <c r="SM13" s="55"/>
      <c r="SN13" s="55"/>
      <c r="SO13" s="55"/>
      <c r="SP13" s="55"/>
      <c r="SQ13" s="55"/>
      <c r="SR13" s="55"/>
      <c r="SS13" s="55"/>
      <c r="ST13" s="55"/>
      <c r="SU13" s="55"/>
      <c r="SV13" s="55"/>
      <c r="SW13" s="55"/>
      <c r="SX13" s="55"/>
      <c r="SY13" s="55"/>
      <c r="SZ13" s="55"/>
      <c r="TA13" s="55"/>
      <c r="TB13" s="55"/>
      <c r="TC13" s="55"/>
      <c r="TD13" s="55"/>
      <c r="TE13" s="55"/>
      <c r="TF13" s="55"/>
      <c r="TG13" s="55"/>
      <c r="TH13" s="55"/>
      <c r="TI13" s="55"/>
      <c r="TJ13" s="55"/>
      <c r="TK13" s="55"/>
      <c r="TL13" s="55"/>
      <c r="TM13" s="55"/>
      <c r="TN13" s="55"/>
      <c r="TO13" s="55"/>
      <c r="TP13" s="55"/>
      <c r="TQ13" s="55"/>
      <c r="TR13" s="55"/>
      <c r="TS13" s="55"/>
      <c r="TT13" s="55"/>
      <c r="TU13" s="55"/>
      <c r="TV13" s="55"/>
      <c r="TW13" s="55"/>
      <c r="TX13" s="55"/>
      <c r="TY13" s="55"/>
      <c r="TZ13" s="55"/>
      <c r="UA13" s="55"/>
      <c r="UB13" s="55"/>
      <c r="UC13" s="55"/>
      <c r="UD13" s="55"/>
      <c r="UE13" s="55"/>
      <c r="UF13" s="55"/>
      <c r="UG13" s="55"/>
      <c r="UH13" s="55"/>
      <c r="UI13" s="55"/>
      <c r="UJ13" s="55"/>
      <c r="UK13" s="55"/>
      <c r="UL13" s="55"/>
      <c r="UM13" s="55"/>
      <c r="UN13" s="55"/>
      <c r="UO13" s="55"/>
      <c r="UP13" s="55"/>
      <c r="UQ13" s="55"/>
      <c r="UR13" s="55"/>
      <c r="US13" s="55"/>
      <c r="UT13" s="55"/>
      <c r="UU13" s="55"/>
      <c r="UV13" s="55"/>
      <c r="UW13" s="55"/>
      <c r="UX13" s="55"/>
      <c r="UY13" s="55"/>
      <c r="UZ13" s="55"/>
      <c r="VA13" s="55"/>
      <c r="VB13" s="55"/>
      <c r="VC13" s="55"/>
      <c r="VD13" s="55"/>
      <c r="VE13" s="55"/>
      <c r="VF13" s="55"/>
      <c r="VG13" s="55"/>
      <c r="VH13" s="55"/>
      <c r="VI13" s="55"/>
      <c r="VJ13" s="55"/>
      <c r="VK13" s="55"/>
      <c r="VL13" s="55"/>
      <c r="VM13" s="55"/>
      <c r="VN13" s="55"/>
      <c r="VO13" s="55"/>
      <c r="VP13" s="55"/>
      <c r="VQ13" s="55"/>
      <c r="VR13" s="55"/>
      <c r="VS13" s="55"/>
      <c r="VT13" s="55"/>
      <c r="VU13" s="55"/>
      <c r="VV13" s="55"/>
      <c r="VW13" s="55"/>
      <c r="VX13" s="55"/>
      <c r="VY13" s="55"/>
      <c r="VZ13" s="55"/>
      <c r="WA13" s="55"/>
      <c r="WB13" s="55"/>
      <c r="WC13" s="55"/>
      <c r="WD13" s="55"/>
      <c r="WE13" s="55"/>
      <c r="WF13" s="55"/>
      <c r="WG13" s="55"/>
      <c r="WH13" s="55"/>
      <c r="WI13" s="55"/>
      <c r="WJ13" s="55"/>
      <c r="WK13" s="55"/>
      <c r="WL13" s="55"/>
      <c r="WM13" s="55"/>
      <c r="WN13" s="55"/>
      <c r="WO13" s="55"/>
      <c r="WP13" s="55"/>
      <c r="WQ13" s="55"/>
      <c r="WR13" s="55"/>
      <c r="WS13" s="55"/>
      <c r="WT13" s="55"/>
      <c r="WU13" s="55"/>
      <c r="WV13" s="55"/>
      <c r="WW13" s="55"/>
      <c r="WX13" s="55"/>
      <c r="WY13" s="55"/>
      <c r="WZ13" s="55"/>
      <c r="XA13" s="55"/>
      <c r="XB13" s="55"/>
      <c r="XC13" s="55"/>
      <c r="XD13" s="55"/>
      <c r="XE13" s="55"/>
      <c r="XF13" s="55"/>
      <c r="XG13" s="55"/>
      <c r="XH13" s="55"/>
      <c r="XI13" s="55"/>
      <c r="XJ13" s="55"/>
      <c r="XK13" s="55"/>
      <c r="XL13" s="55"/>
      <c r="XM13" s="55"/>
      <c r="XN13" s="55"/>
      <c r="XO13" s="55"/>
      <c r="XP13" s="55"/>
      <c r="XQ13" s="55"/>
      <c r="XR13" s="55"/>
      <c r="XS13" s="55"/>
      <c r="XT13" s="55"/>
      <c r="XU13" s="55"/>
      <c r="XV13" s="55"/>
      <c r="XW13" s="55"/>
      <c r="XX13" s="55"/>
      <c r="XY13" s="55"/>
      <c r="XZ13" s="55"/>
      <c r="YA13" s="55"/>
      <c r="YB13" s="55"/>
      <c r="YC13" s="55"/>
      <c r="YD13" s="55"/>
      <c r="YE13" s="55"/>
      <c r="YF13" s="55"/>
      <c r="YG13" s="55"/>
      <c r="YH13" s="55"/>
      <c r="YI13" s="55"/>
      <c r="YJ13" s="55"/>
      <c r="YK13" s="55"/>
      <c r="YL13" s="55"/>
      <c r="YM13" s="55"/>
      <c r="YN13" s="55"/>
      <c r="YO13" s="55"/>
      <c r="YP13" s="55"/>
      <c r="YQ13" s="55"/>
      <c r="YR13" s="55"/>
      <c r="YS13" s="55"/>
      <c r="YT13" s="55"/>
      <c r="YU13" s="55"/>
      <c r="YV13" s="55"/>
      <c r="YW13" s="55"/>
      <c r="YX13" s="55"/>
      <c r="YY13" s="55"/>
      <c r="YZ13" s="55"/>
      <c r="ZA13" s="55"/>
      <c r="ZB13" s="55"/>
      <c r="ZC13" s="55"/>
      <c r="ZD13" s="55"/>
      <c r="ZE13" s="55"/>
      <c r="ZF13" s="55"/>
      <c r="ZG13" s="55"/>
      <c r="ZH13" s="55"/>
      <c r="ZI13" s="55"/>
      <c r="ZJ13" s="55"/>
      <c r="ZK13" s="55"/>
      <c r="ZL13" s="55"/>
      <c r="ZM13" s="55"/>
      <c r="ZN13" s="55"/>
      <c r="ZO13" s="55"/>
      <c r="ZP13" s="55"/>
      <c r="ZQ13" s="55"/>
      <c r="ZR13" s="55"/>
      <c r="ZS13" s="55"/>
      <c r="ZT13" s="55"/>
      <c r="ZU13" s="55"/>
      <c r="ZV13" s="55"/>
      <c r="ZW13" s="55"/>
      <c r="ZX13" s="55"/>
      <c r="ZY13" s="55"/>
      <c r="ZZ13" s="55"/>
      <c r="AAA13" s="55"/>
      <c r="AAB13" s="55"/>
      <c r="AAC13" s="55"/>
      <c r="AAD13" s="55"/>
      <c r="AAE13" s="55"/>
      <c r="AAF13" s="55"/>
      <c r="AAG13" s="55"/>
      <c r="AAH13" s="55"/>
      <c r="AAI13" s="55"/>
      <c r="AAJ13" s="55"/>
      <c r="AAK13" s="55"/>
      <c r="AAL13" s="55"/>
      <c r="AAM13" s="55"/>
      <c r="AAN13" s="55"/>
      <c r="AAO13" s="55"/>
      <c r="AAP13" s="55"/>
      <c r="AAQ13" s="55"/>
      <c r="AAR13" s="55"/>
      <c r="AAS13" s="55"/>
      <c r="AAT13" s="55"/>
      <c r="AAU13" s="55"/>
      <c r="AAV13" s="55"/>
      <c r="AAW13" s="55"/>
      <c r="AAX13" s="55"/>
      <c r="AAY13" s="55"/>
      <c r="AAZ13" s="55"/>
      <c r="ABA13" s="55"/>
      <c r="ABB13" s="55"/>
      <c r="ABC13" s="55"/>
      <c r="ABD13" s="55"/>
      <c r="ABE13" s="55"/>
      <c r="ABF13" s="55"/>
      <c r="ABG13" s="55"/>
      <c r="ABH13" s="55"/>
      <c r="ABI13" s="55"/>
      <c r="ABJ13" s="55"/>
      <c r="ABK13" s="55"/>
      <c r="ABL13" s="55"/>
      <c r="ABM13" s="55"/>
      <c r="ABN13" s="55"/>
      <c r="ABO13" s="55"/>
      <c r="ABP13" s="55"/>
      <c r="ABQ13" s="55"/>
      <c r="ABR13" s="55"/>
      <c r="ABS13" s="55"/>
      <c r="ABT13" s="55"/>
      <c r="ABU13" s="55"/>
      <c r="ABV13" s="55"/>
      <c r="ABW13" s="55"/>
      <c r="ABX13" s="55"/>
      <c r="ABY13" s="55"/>
      <c r="ABZ13" s="55"/>
      <c r="ACA13" s="55"/>
      <c r="ACB13" s="55"/>
      <c r="ACC13" s="55"/>
      <c r="ACD13" s="55"/>
      <c r="ACE13" s="55"/>
      <c r="ACF13" s="55"/>
      <c r="ACG13" s="55"/>
      <c r="ACH13" s="55"/>
      <c r="ACI13" s="55"/>
      <c r="ACJ13" s="55"/>
      <c r="ACK13" s="55"/>
      <c r="ACL13" s="55"/>
      <c r="ACM13" s="55"/>
      <c r="ACN13" s="55"/>
      <c r="ACO13" s="55"/>
      <c r="ACP13" s="55"/>
      <c r="ACQ13" s="55"/>
      <c r="ACR13" s="55"/>
      <c r="ACS13" s="55"/>
      <c r="ACT13" s="55"/>
      <c r="ACU13" s="55"/>
      <c r="ACV13" s="55"/>
      <c r="ACW13" s="55"/>
      <c r="ACX13" s="55"/>
      <c r="ACY13" s="55"/>
      <c r="ACZ13" s="55"/>
      <c r="ADA13" s="55"/>
      <c r="ADB13" s="55"/>
      <c r="ADC13" s="55"/>
      <c r="ADD13" s="55"/>
      <c r="ADE13" s="55"/>
      <c r="ADF13" s="55"/>
      <c r="ADG13" s="55"/>
      <c r="ADH13" s="55"/>
      <c r="ADI13" s="55"/>
      <c r="ADJ13" s="55"/>
      <c r="ADK13" s="55"/>
      <c r="ADL13" s="55"/>
      <c r="ADM13" s="55"/>
      <c r="ADN13" s="55"/>
      <c r="ADO13" s="55"/>
      <c r="ADP13" s="55"/>
      <c r="ADQ13" s="55"/>
      <c r="ADR13" s="55"/>
      <c r="ADS13" s="55"/>
      <c r="ADT13" s="55"/>
      <c r="ADU13" s="55"/>
      <c r="ADV13" s="55"/>
      <c r="ADW13" s="55"/>
      <c r="ADX13" s="55"/>
      <c r="ADY13" s="55"/>
      <c r="ADZ13" s="55"/>
      <c r="AEA13" s="55"/>
      <c r="AEB13" s="55"/>
      <c r="AEC13" s="55"/>
      <c r="AED13" s="55"/>
      <c r="AEE13" s="55"/>
      <c r="AEF13" s="55"/>
      <c r="AEG13" s="55"/>
      <c r="AEH13" s="55"/>
      <c r="AEI13" s="55"/>
      <c r="AEJ13" s="55"/>
      <c r="AEK13" s="55"/>
      <c r="AEL13" s="55"/>
      <c r="AEM13" s="55"/>
      <c r="AEN13" s="55"/>
      <c r="AEO13" s="55"/>
      <c r="AEP13" s="55"/>
      <c r="AEQ13" s="55"/>
      <c r="AER13" s="55"/>
      <c r="AES13" s="55"/>
      <c r="AET13" s="55"/>
      <c r="AEU13" s="55"/>
      <c r="AEV13" s="55"/>
      <c r="AEW13" s="55"/>
      <c r="AEX13" s="55"/>
      <c r="AEY13" s="55"/>
      <c r="AEZ13" s="55"/>
      <c r="AFA13" s="55"/>
      <c r="AFB13" s="55"/>
      <c r="AFC13" s="55"/>
      <c r="AFD13" s="55"/>
      <c r="AFE13" s="55"/>
      <c r="AFF13" s="55"/>
      <c r="AFG13" s="55"/>
      <c r="AFH13" s="55"/>
      <c r="AFI13" s="55"/>
      <c r="AFJ13" s="55"/>
      <c r="AFK13" s="55"/>
      <c r="AFL13" s="55"/>
      <c r="AFM13" s="55"/>
      <c r="AFN13" s="55"/>
      <c r="AFO13" s="55"/>
      <c r="AFP13" s="55"/>
      <c r="AFQ13" s="55"/>
      <c r="AFR13" s="55"/>
      <c r="AFS13" s="55"/>
      <c r="AFT13" s="55"/>
      <c r="AFU13" s="55"/>
      <c r="AFV13" s="55"/>
      <c r="AFW13" s="55"/>
      <c r="AFX13" s="55"/>
      <c r="AFY13" s="55"/>
      <c r="AFZ13" s="55"/>
      <c r="AGA13" s="55"/>
      <c r="AGB13" s="55"/>
      <c r="AGC13" s="55"/>
      <c r="AGD13" s="55"/>
      <c r="AGE13" s="55"/>
      <c r="AGF13" s="55"/>
      <c r="AGG13" s="55"/>
      <c r="AGH13" s="55"/>
      <c r="AGI13" s="55"/>
      <c r="AGJ13" s="55"/>
      <c r="AGK13" s="55"/>
      <c r="AGL13" s="55"/>
      <c r="AGM13" s="55"/>
      <c r="AGN13" s="55"/>
      <c r="AGO13" s="55"/>
      <c r="AGP13" s="55"/>
      <c r="AGQ13" s="55"/>
      <c r="AGR13" s="55"/>
      <c r="AGS13" s="55"/>
      <c r="AGT13" s="55"/>
      <c r="AGU13" s="55"/>
      <c r="AGV13" s="55"/>
      <c r="AGW13" s="55"/>
      <c r="AGX13" s="55"/>
      <c r="AGY13" s="55"/>
      <c r="AGZ13" s="55"/>
      <c r="AHA13" s="55"/>
      <c r="AHB13" s="55"/>
      <c r="AHC13" s="55"/>
      <c r="AHD13" s="55"/>
      <c r="AHE13" s="55"/>
      <c r="AHF13" s="55"/>
      <c r="AHG13" s="55"/>
      <c r="AHH13" s="55"/>
      <c r="AHI13" s="55"/>
      <c r="AHJ13" s="55"/>
      <c r="AHK13" s="55"/>
      <c r="AHL13" s="55"/>
      <c r="AHM13" s="55"/>
      <c r="AHN13" s="55"/>
      <c r="AHO13" s="55"/>
      <c r="AHP13" s="55"/>
      <c r="AHQ13" s="55"/>
      <c r="AHR13" s="55"/>
      <c r="AHS13" s="55"/>
      <c r="AHT13" s="55"/>
      <c r="AHU13" s="55"/>
      <c r="AHV13" s="55"/>
      <c r="AHW13" s="55"/>
      <c r="AHX13" s="55"/>
      <c r="AHY13" s="55"/>
      <c r="AHZ13" s="55"/>
      <c r="AIA13" s="55"/>
      <c r="AIB13" s="55"/>
      <c r="AIC13" s="55"/>
      <c r="AID13" s="55"/>
      <c r="AIE13" s="55"/>
      <c r="AIF13" s="55"/>
      <c r="AIG13" s="55"/>
      <c r="AIH13" s="55"/>
      <c r="AII13" s="55"/>
      <c r="AIJ13" s="55"/>
      <c r="AIK13" s="55"/>
      <c r="AIL13" s="55"/>
      <c r="AIM13" s="55"/>
      <c r="AIN13" s="55"/>
      <c r="AIO13" s="55"/>
      <c r="AIP13" s="55"/>
      <c r="AIQ13" s="55"/>
      <c r="AIR13" s="55"/>
      <c r="AIS13" s="55"/>
      <c r="AIT13" s="55"/>
      <c r="AIU13" s="55"/>
      <c r="AIV13" s="55"/>
      <c r="AIW13" s="55"/>
      <c r="AIX13" s="55"/>
      <c r="AIY13" s="55"/>
      <c r="AIZ13" s="55"/>
      <c r="AJA13" s="55"/>
      <c r="AJB13" s="55"/>
      <c r="AJC13" s="55"/>
      <c r="AJD13" s="55"/>
      <c r="AJE13" s="55"/>
      <c r="AJF13" s="55"/>
      <c r="AJG13" s="55"/>
      <c r="AJH13" s="55"/>
      <c r="AJI13" s="55"/>
      <c r="AJJ13" s="55"/>
      <c r="AJK13" s="55"/>
      <c r="AJL13" s="55"/>
      <c r="AJM13" s="55"/>
      <c r="AJN13" s="55"/>
      <c r="AJO13" s="55"/>
      <c r="AJP13" s="55"/>
      <c r="AJQ13" s="55"/>
      <c r="AJR13" s="55"/>
      <c r="AJS13" s="55"/>
      <c r="AJT13" s="55"/>
      <c r="AJU13" s="55"/>
      <c r="AJV13" s="55"/>
      <c r="AJW13" s="55"/>
      <c r="AJX13" s="55"/>
      <c r="AJY13" s="55"/>
      <c r="AJZ13" s="55"/>
      <c r="AKA13" s="55"/>
      <c r="AKB13" s="55"/>
      <c r="AKC13" s="55"/>
      <c r="AKD13" s="55"/>
      <c r="AKE13" s="55"/>
      <c r="AKF13" s="55"/>
      <c r="AKG13" s="55"/>
      <c r="AKH13" s="55"/>
      <c r="AKI13" s="55"/>
      <c r="AKJ13" s="55"/>
      <c r="AKK13" s="55"/>
      <c r="AKL13" s="55"/>
      <c r="AKM13" s="55"/>
      <c r="AKN13" s="55"/>
      <c r="AKO13" s="55"/>
      <c r="AKP13" s="55"/>
      <c r="AKQ13" s="55"/>
      <c r="AKR13" s="55"/>
      <c r="AKS13" s="55"/>
      <c r="AKT13" s="55"/>
      <c r="AKU13" s="55"/>
      <c r="AKV13" s="55"/>
      <c r="AKW13" s="55"/>
      <c r="AKX13" s="55"/>
      <c r="AKY13" s="55"/>
      <c r="AKZ13" s="55"/>
      <c r="ALA13" s="55"/>
      <c r="ALB13" s="55"/>
      <c r="ALC13" s="55"/>
      <c r="ALD13" s="55"/>
      <c r="ALE13" s="55"/>
      <c r="ALF13" s="55"/>
      <c r="ALG13" s="55"/>
      <c r="ALH13" s="55"/>
      <c r="ALI13" s="55"/>
      <c r="ALJ13" s="55"/>
      <c r="ALK13" s="55"/>
      <c r="ALL13" s="55"/>
      <c r="ALM13" s="55"/>
      <c r="ALN13" s="55"/>
      <c r="ALO13" s="55"/>
      <c r="ALP13" s="55"/>
      <c r="ALQ13" s="55"/>
      <c r="ALR13" s="55"/>
      <c r="ALS13" s="55"/>
      <c r="ALT13" s="55"/>
      <c r="ALU13" s="55"/>
      <c r="ALV13" s="55"/>
      <c r="ALW13" s="55"/>
      <c r="ALX13" s="55"/>
      <c r="ALY13" s="55"/>
      <c r="ALZ13" s="55"/>
      <c r="AMA13" s="55"/>
      <c r="AMB13" s="55"/>
      <c r="AMC13" s="55"/>
      <c r="AMD13" s="55"/>
      <c r="AME13" s="55"/>
      <c r="AMF13" s="55"/>
      <c r="AMG13" s="55"/>
      <c r="AMH13" s="55"/>
      <c r="AMI13" s="55"/>
      <c r="AMJ13" s="55"/>
      <c r="AMK13" s="55"/>
      <c r="AML13" s="55"/>
      <c r="AMM13" s="55"/>
      <c r="AMN13" s="55"/>
      <c r="AMO13" s="55"/>
      <c r="AMP13" s="55"/>
      <c r="AMQ13" s="55"/>
      <c r="AMR13" s="55"/>
      <c r="AMS13" s="55"/>
      <c r="AMT13" s="55"/>
      <c r="AMU13" s="55"/>
      <c r="AMV13" s="55"/>
      <c r="AMW13" s="55"/>
      <c r="AMX13" s="55"/>
      <c r="AMY13" s="55"/>
      <c r="AMZ13" s="55"/>
      <c r="ANA13" s="55"/>
      <c r="ANB13" s="55"/>
      <c r="ANC13" s="55"/>
      <c r="AND13" s="55"/>
      <c r="ANE13" s="55"/>
      <c r="ANF13" s="55"/>
      <c r="ANG13" s="55"/>
      <c r="ANH13" s="55"/>
      <c r="ANI13" s="55"/>
      <c r="ANJ13" s="55"/>
      <c r="ANK13" s="55"/>
      <c r="ANL13" s="55"/>
      <c r="ANM13" s="55"/>
      <c r="ANN13" s="55"/>
      <c r="ANO13" s="55"/>
      <c r="ANP13" s="55"/>
      <c r="ANQ13" s="55"/>
      <c r="ANR13" s="55"/>
      <c r="ANS13" s="55"/>
      <c r="ANT13" s="55"/>
      <c r="ANU13" s="55"/>
      <c r="ANV13" s="55"/>
      <c r="ANW13" s="55"/>
      <c r="ANX13" s="55"/>
      <c r="ANY13" s="55"/>
      <c r="ANZ13" s="55"/>
      <c r="AOA13" s="55"/>
      <c r="AOB13" s="55"/>
      <c r="AOC13" s="55"/>
      <c r="AOD13" s="55"/>
      <c r="AOE13" s="55"/>
      <c r="AOF13" s="55"/>
      <c r="AOG13" s="55"/>
      <c r="AOH13" s="55"/>
      <c r="AOI13" s="55"/>
      <c r="AOJ13" s="55"/>
      <c r="AOK13" s="55"/>
      <c r="AOL13" s="55"/>
      <c r="AOM13" s="55"/>
      <c r="AON13" s="55"/>
      <c r="AOO13" s="55"/>
      <c r="AOP13" s="55"/>
      <c r="AOQ13" s="55"/>
      <c r="AOR13" s="55"/>
      <c r="AOS13" s="55"/>
      <c r="AOT13" s="55"/>
      <c r="AOU13" s="55"/>
      <c r="AOV13" s="55"/>
      <c r="AOW13" s="55"/>
      <c r="AOX13" s="55"/>
      <c r="AOY13" s="55"/>
      <c r="AOZ13" s="55"/>
      <c r="APA13" s="55"/>
      <c r="APB13" s="55"/>
      <c r="APC13" s="55"/>
      <c r="APD13" s="55"/>
      <c r="APE13" s="55"/>
      <c r="APF13" s="55"/>
      <c r="APG13" s="55"/>
      <c r="APH13" s="55"/>
      <c r="API13" s="55"/>
      <c r="APJ13" s="55"/>
      <c r="APK13" s="55"/>
      <c r="APL13" s="55"/>
      <c r="APM13" s="55"/>
      <c r="APN13" s="55"/>
      <c r="APO13" s="55"/>
      <c r="APP13" s="55"/>
      <c r="APQ13" s="55"/>
      <c r="APR13" s="55"/>
      <c r="APS13" s="55"/>
      <c r="APT13" s="55"/>
      <c r="APU13" s="55"/>
      <c r="APV13" s="55"/>
      <c r="APW13" s="55"/>
      <c r="APX13" s="55"/>
      <c r="APY13" s="55"/>
      <c r="APZ13" s="55"/>
      <c r="AQA13" s="55"/>
      <c r="AQB13" s="55"/>
      <c r="AQC13" s="55"/>
      <c r="AQD13" s="55"/>
      <c r="AQE13" s="55"/>
      <c r="AQF13" s="55"/>
      <c r="AQG13" s="55"/>
      <c r="AQH13" s="55"/>
      <c r="AQI13" s="55"/>
      <c r="AQJ13" s="55"/>
      <c r="AQK13" s="55"/>
      <c r="AQL13" s="55"/>
      <c r="AQM13" s="55"/>
      <c r="AQN13" s="55"/>
      <c r="AQO13" s="55"/>
      <c r="AQP13" s="55"/>
      <c r="AQQ13" s="55"/>
      <c r="AQR13" s="55"/>
      <c r="AQS13" s="55"/>
      <c r="AQT13" s="55"/>
      <c r="AQU13" s="55"/>
      <c r="AQV13" s="55"/>
      <c r="AQW13" s="55"/>
      <c r="AQX13" s="55"/>
      <c r="AQY13" s="55"/>
      <c r="AQZ13" s="55"/>
      <c r="ARA13" s="55"/>
      <c r="ARB13" s="55"/>
      <c r="ARC13" s="55"/>
      <c r="ARD13" s="55"/>
      <c r="ARE13" s="55"/>
      <c r="ARF13" s="55"/>
      <c r="ARG13" s="55"/>
      <c r="ARH13" s="55"/>
      <c r="ARI13" s="55"/>
      <c r="ARJ13" s="55"/>
      <c r="ARK13" s="55"/>
      <c r="ARL13" s="55"/>
      <c r="ARM13" s="55"/>
      <c r="ARN13" s="55"/>
      <c r="ARO13" s="55"/>
      <c r="ARP13" s="55"/>
      <c r="ARQ13" s="55"/>
      <c r="ARR13" s="55"/>
      <c r="ARS13" s="55"/>
      <c r="ART13" s="55"/>
      <c r="ARU13" s="55"/>
      <c r="ARV13" s="55"/>
      <c r="ARW13" s="55"/>
      <c r="ARX13" s="55"/>
      <c r="ARY13" s="55"/>
      <c r="ARZ13" s="55"/>
      <c r="ASA13" s="55"/>
      <c r="ASB13" s="55"/>
      <c r="ASC13" s="55"/>
      <c r="ASD13" s="55"/>
      <c r="ASE13" s="55"/>
      <c r="ASF13" s="55"/>
      <c r="ASG13" s="55"/>
      <c r="ASH13" s="55"/>
      <c r="ASI13" s="55"/>
      <c r="ASJ13" s="55"/>
      <c r="ASK13" s="55"/>
      <c r="ASL13" s="55"/>
      <c r="ASM13" s="55"/>
      <c r="ASN13" s="55"/>
      <c r="ASO13" s="55"/>
      <c r="ASP13" s="55"/>
      <c r="ASQ13" s="55"/>
      <c r="ASR13" s="55"/>
      <c r="ASS13" s="55"/>
      <c r="AST13" s="55"/>
      <c r="ASU13" s="55"/>
      <c r="ASV13" s="55"/>
      <c r="ASW13" s="55"/>
      <c r="ASX13" s="55"/>
      <c r="ASY13" s="55"/>
      <c r="ASZ13" s="55"/>
      <c r="ATA13" s="55"/>
      <c r="ATB13" s="55"/>
      <c r="ATC13" s="55"/>
      <c r="ATD13" s="55"/>
      <c r="ATE13" s="55"/>
      <c r="ATF13" s="55"/>
      <c r="ATG13" s="55"/>
      <c r="ATH13" s="55"/>
      <c r="ATI13" s="55"/>
      <c r="ATJ13" s="55"/>
      <c r="ATK13" s="55"/>
      <c r="ATL13" s="55"/>
      <c r="ATM13" s="55"/>
      <c r="ATN13" s="55"/>
      <c r="ATO13" s="55"/>
      <c r="ATP13" s="55"/>
      <c r="ATQ13" s="55"/>
      <c r="ATR13" s="55"/>
      <c r="ATS13" s="55"/>
      <c r="ATT13" s="55"/>
      <c r="ATU13" s="55"/>
      <c r="ATV13" s="55"/>
      <c r="ATW13" s="55"/>
      <c r="ATX13" s="55"/>
      <c r="ATY13" s="55"/>
      <c r="ATZ13" s="55"/>
      <c r="AUA13" s="55"/>
      <c r="AUB13" s="55"/>
      <c r="AUC13" s="55"/>
      <c r="AUD13" s="55"/>
      <c r="AUE13" s="55"/>
      <c r="AUF13" s="55"/>
      <c r="AUG13" s="55"/>
      <c r="AUH13" s="55"/>
      <c r="AUI13" s="55"/>
      <c r="AUJ13" s="55"/>
      <c r="AUK13" s="55"/>
      <c r="AUL13" s="55"/>
      <c r="AUM13" s="55"/>
      <c r="AUN13" s="55"/>
      <c r="AUO13" s="55"/>
      <c r="AUP13" s="55"/>
      <c r="AUQ13" s="55"/>
      <c r="AUR13" s="55"/>
      <c r="AUS13" s="55"/>
      <c r="AUT13" s="55"/>
      <c r="AUU13" s="55"/>
      <c r="AUV13" s="55"/>
      <c r="AUW13" s="55"/>
      <c r="AUX13" s="55"/>
      <c r="AUY13" s="55"/>
      <c r="AUZ13" s="55"/>
      <c r="AVA13" s="55"/>
      <c r="AVB13" s="55"/>
      <c r="AVC13" s="55"/>
      <c r="AVD13" s="55"/>
      <c r="AVE13" s="55"/>
      <c r="AVF13" s="55"/>
      <c r="AVG13" s="55"/>
      <c r="AVH13" s="55"/>
      <c r="AVI13" s="55"/>
      <c r="AVJ13" s="55"/>
      <c r="AVK13" s="55"/>
      <c r="AVL13" s="55"/>
      <c r="AVM13" s="55"/>
      <c r="AVN13" s="55"/>
      <c r="AVO13" s="55"/>
      <c r="AVP13" s="55"/>
      <c r="AVQ13" s="55"/>
      <c r="AVR13" s="55"/>
      <c r="AVS13" s="55"/>
      <c r="AVT13" s="55"/>
      <c r="AVU13" s="55"/>
      <c r="AVV13" s="55"/>
      <c r="AVW13" s="55"/>
      <c r="AVX13" s="55"/>
      <c r="AVY13" s="55"/>
      <c r="AVZ13" s="55"/>
      <c r="AWA13" s="55"/>
      <c r="AWB13" s="55"/>
      <c r="AWC13" s="55"/>
      <c r="AWD13" s="55"/>
      <c r="AWE13" s="55"/>
      <c r="AWF13" s="55"/>
      <c r="AWG13" s="55"/>
      <c r="AWH13" s="55"/>
      <c r="AWI13" s="55"/>
      <c r="AWJ13" s="55"/>
      <c r="AWK13" s="55"/>
      <c r="AWL13" s="55"/>
      <c r="AWM13" s="55"/>
      <c r="AWN13" s="55"/>
      <c r="AWO13" s="55"/>
      <c r="AWP13" s="55"/>
      <c r="AWQ13" s="55"/>
      <c r="AWR13" s="55"/>
      <c r="AWS13" s="55"/>
      <c r="AWT13" s="55"/>
      <c r="AWU13" s="55"/>
      <c r="AWV13" s="55"/>
      <c r="AWW13" s="55"/>
      <c r="AWX13" s="55"/>
      <c r="AWY13" s="55"/>
      <c r="AWZ13" s="55"/>
      <c r="AXA13" s="55"/>
      <c r="AXB13" s="55"/>
      <c r="AXC13" s="55"/>
      <c r="AXD13" s="55"/>
      <c r="AXE13" s="55"/>
      <c r="AXF13" s="55"/>
      <c r="AXG13" s="55"/>
      <c r="AXH13" s="55"/>
      <c r="AXI13" s="55"/>
      <c r="AXJ13" s="55"/>
      <c r="AXK13" s="55"/>
      <c r="AXL13" s="55"/>
      <c r="AXM13" s="55"/>
      <c r="AXN13" s="55"/>
      <c r="AXO13" s="55"/>
      <c r="AXP13" s="55"/>
      <c r="AXQ13" s="55"/>
      <c r="AXR13" s="55"/>
      <c r="AXS13" s="55"/>
      <c r="AXT13" s="55"/>
      <c r="AXU13" s="55"/>
      <c r="AXV13" s="55"/>
      <c r="AXW13" s="55"/>
      <c r="AXX13" s="55"/>
      <c r="AXY13" s="55"/>
      <c r="AXZ13" s="55"/>
      <c r="AYA13" s="55"/>
      <c r="AYB13" s="55"/>
    </row>
    <row r="14" spans="1:1328" s="56" customFormat="1" ht="23.25" customHeight="1" x14ac:dyDescent="0.2">
      <c r="A14" s="561"/>
      <c r="B14" s="2839" t="s">
        <v>383</v>
      </c>
      <c r="C14" s="2839"/>
      <c r="D14" s="2839"/>
      <c r="E14" s="2839"/>
      <c r="F14" s="2839"/>
      <c r="G14" s="2839"/>
      <c r="H14" s="2839"/>
      <c r="I14" s="2839"/>
      <c r="J14" s="563"/>
      <c r="K14" s="2839" t="s">
        <v>384</v>
      </c>
      <c r="L14" s="2839"/>
      <c r="M14" s="2839"/>
      <c r="N14" s="561"/>
      <c r="O14" s="2839" t="s">
        <v>385</v>
      </c>
      <c r="P14" s="2839"/>
      <c r="Q14" s="2839"/>
      <c r="R14" s="561"/>
      <c r="S14" s="2839" t="s">
        <v>386</v>
      </c>
      <c r="T14" s="2839"/>
      <c r="U14" s="561"/>
      <c r="Z14" s="564"/>
      <c r="AD14" s="564"/>
      <c r="AE14" s="564"/>
      <c r="AF14" s="564"/>
      <c r="AG14" s="564"/>
      <c r="AH14" s="564"/>
      <c r="AI14" s="564"/>
      <c r="AJ14" s="37"/>
      <c r="AK14" s="37"/>
      <c r="AL14" s="37"/>
      <c r="AM14" s="37"/>
      <c r="AN14" s="37"/>
      <c r="AO14" s="37"/>
      <c r="AP14" s="37"/>
      <c r="AQ14" s="37"/>
      <c r="AR14" s="37"/>
      <c r="AS14" s="37"/>
      <c r="AT14" s="37"/>
      <c r="AU14" s="37"/>
      <c r="AV14" s="54"/>
      <c r="AW14" s="54"/>
      <c r="AX14" s="54"/>
      <c r="AY14" s="54"/>
      <c r="AZ14" s="54"/>
      <c r="BA14" s="54"/>
      <c r="BB14" s="54"/>
      <c r="BC14" s="54"/>
      <c r="BD14" s="54"/>
      <c r="BE14" s="54"/>
      <c r="BF14" s="54"/>
      <c r="BG14" s="54"/>
      <c r="BH14" s="54"/>
      <c r="BI14" s="54"/>
      <c r="BJ14" s="54"/>
      <c r="BK14" s="54"/>
      <c r="BL14" s="54"/>
      <c r="BM14" s="54"/>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55"/>
      <c r="MX14" s="55"/>
      <c r="MY14" s="55"/>
      <c r="MZ14" s="55"/>
      <c r="NA14" s="55"/>
      <c r="NB14" s="55"/>
      <c r="NC14" s="55"/>
      <c r="ND14" s="55"/>
      <c r="NE14" s="55"/>
      <c r="NF14" s="55"/>
      <c r="NG14" s="55"/>
      <c r="NH14" s="55"/>
      <c r="NI14" s="55"/>
      <c r="NJ14" s="55"/>
      <c r="NK14" s="55"/>
      <c r="NL14" s="55"/>
      <c r="NM14" s="55"/>
      <c r="NN14" s="55"/>
      <c r="NO14" s="55"/>
      <c r="NP14" s="55"/>
      <c r="NQ14" s="55"/>
      <c r="NR14" s="55"/>
      <c r="NS14" s="55"/>
      <c r="NT14" s="55"/>
      <c r="NU14" s="55"/>
      <c r="NV14" s="55"/>
      <c r="NW14" s="55"/>
      <c r="NX14" s="55"/>
      <c r="NY14" s="55"/>
      <c r="NZ14" s="55"/>
      <c r="OA14" s="55"/>
      <c r="OB14" s="55"/>
      <c r="OC14" s="55"/>
      <c r="OD14" s="55"/>
      <c r="OE14" s="55"/>
      <c r="OF14" s="55"/>
      <c r="OG14" s="55"/>
      <c r="OH14" s="55"/>
      <c r="OI14" s="55"/>
      <c r="OJ14" s="55"/>
      <c r="OK14" s="55"/>
      <c r="OL14" s="55"/>
      <c r="OM14" s="55"/>
      <c r="ON14" s="55"/>
      <c r="OO14" s="55"/>
      <c r="OP14" s="55"/>
      <c r="OQ14" s="55"/>
      <c r="OR14" s="55"/>
      <c r="OS14" s="55"/>
      <c r="OT14" s="55"/>
      <c r="OU14" s="55"/>
      <c r="OV14" s="55"/>
      <c r="OW14" s="55"/>
      <c r="OX14" s="55"/>
      <c r="OY14" s="55"/>
      <c r="OZ14" s="55"/>
      <c r="PA14" s="55"/>
      <c r="PB14" s="55"/>
      <c r="PC14" s="55"/>
      <c r="PD14" s="55"/>
      <c r="PE14" s="55"/>
      <c r="PF14" s="55"/>
      <c r="PG14" s="55"/>
      <c r="PH14" s="55"/>
      <c r="PI14" s="55"/>
      <c r="PJ14" s="55"/>
      <c r="PK14" s="55"/>
      <c r="PL14" s="55"/>
      <c r="PM14" s="55"/>
      <c r="PN14" s="55"/>
      <c r="PO14" s="55"/>
      <c r="PP14" s="55"/>
      <c r="PQ14" s="55"/>
      <c r="PR14" s="55"/>
      <c r="PS14" s="55"/>
      <c r="PT14" s="55"/>
      <c r="PU14" s="55"/>
      <c r="PV14" s="55"/>
      <c r="PW14" s="55"/>
      <c r="PX14" s="55"/>
      <c r="PY14" s="55"/>
      <c r="PZ14" s="55"/>
      <c r="QA14" s="55"/>
      <c r="QB14" s="55"/>
      <c r="QC14" s="55"/>
      <c r="QD14" s="55"/>
      <c r="QE14" s="55"/>
      <c r="QF14" s="55"/>
      <c r="QG14" s="55"/>
      <c r="QH14" s="55"/>
      <c r="QI14" s="55"/>
      <c r="QJ14" s="55"/>
      <c r="QK14" s="55"/>
      <c r="QL14" s="55"/>
      <c r="QM14" s="55"/>
      <c r="QN14" s="55"/>
      <c r="QO14" s="55"/>
      <c r="QP14" s="55"/>
      <c r="QQ14" s="55"/>
      <c r="QR14" s="55"/>
      <c r="QS14" s="55"/>
      <c r="QT14" s="55"/>
      <c r="QU14" s="55"/>
      <c r="QV14" s="55"/>
      <c r="QW14" s="55"/>
      <c r="QX14" s="55"/>
      <c r="QY14" s="55"/>
      <c r="QZ14" s="55"/>
      <c r="RA14" s="55"/>
      <c r="RB14" s="55"/>
      <c r="RC14" s="55"/>
      <c r="RD14" s="55"/>
      <c r="RE14" s="55"/>
      <c r="RF14" s="55"/>
      <c r="RG14" s="55"/>
      <c r="RH14" s="55"/>
      <c r="RI14" s="55"/>
      <c r="RJ14" s="55"/>
      <c r="RK14" s="55"/>
      <c r="RL14" s="55"/>
      <c r="RM14" s="55"/>
      <c r="RN14" s="55"/>
      <c r="RO14" s="55"/>
      <c r="RP14" s="55"/>
      <c r="RQ14" s="55"/>
      <c r="RR14" s="55"/>
      <c r="RS14" s="55"/>
      <c r="RT14" s="55"/>
      <c r="RU14" s="55"/>
      <c r="RV14" s="55"/>
      <c r="RW14" s="55"/>
      <c r="RX14" s="55"/>
      <c r="RY14" s="55"/>
      <c r="RZ14" s="55"/>
      <c r="SA14" s="55"/>
      <c r="SB14" s="55"/>
      <c r="SC14" s="55"/>
      <c r="SD14" s="55"/>
      <c r="SE14" s="55"/>
      <c r="SF14" s="55"/>
      <c r="SG14" s="55"/>
      <c r="SH14" s="55"/>
      <c r="SI14" s="55"/>
      <c r="SJ14" s="55"/>
      <c r="SK14" s="55"/>
      <c r="SL14" s="55"/>
      <c r="SM14" s="55"/>
      <c r="SN14" s="55"/>
      <c r="SO14" s="55"/>
      <c r="SP14" s="55"/>
      <c r="SQ14" s="55"/>
      <c r="SR14" s="55"/>
      <c r="SS14" s="55"/>
      <c r="ST14" s="55"/>
      <c r="SU14" s="55"/>
      <c r="SV14" s="55"/>
      <c r="SW14" s="55"/>
      <c r="SX14" s="55"/>
      <c r="SY14" s="55"/>
      <c r="SZ14" s="55"/>
      <c r="TA14" s="55"/>
      <c r="TB14" s="55"/>
      <c r="TC14" s="55"/>
      <c r="TD14" s="55"/>
      <c r="TE14" s="55"/>
      <c r="TF14" s="55"/>
      <c r="TG14" s="55"/>
      <c r="TH14" s="55"/>
      <c r="TI14" s="55"/>
      <c r="TJ14" s="55"/>
      <c r="TK14" s="55"/>
      <c r="TL14" s="55"/>
      <c r="TM14" s="55"/>
      <c r="TN14" s="55"/>
      <c r="TO14" s="55"/>
      <c r="TP14" s="55"/>
      <c r="TQ14" s="55"/>
      <c r="TR14" s="55"/>
      <c r="TS14" s="55"/>
      <c r="TT14" s="55"/>
      <c r="TU14" s="55"/>
      <c r="TV14" s="55"/>
      <c r="TW14" s="55"/>
      <c r="TX14" s="55"/>
      <c r="TY14" s="55"/>
      <c r="TZ14" s="55"/>
      <c r="UA14" s="55"/>
      <c r="UB14" s="55"/>
      <c r="UC14" s="55"/>
      <c r="UD14" s="55"/>
      <c r="UE14" s="55"/>
      <c r="UF14" s="55"/>
      <c r="UG14" s="55"/>
      <c r="UH14" s="55"/>
      <c r="UI14" s="55"/>
      <c r="UJ14" s="55"/>
      <c r="UK14" s="55"/>
      <c r="UL14" s="55"/>
      <c r="UM14" s="55"/>
      <c r="UN14" s="55"/>
      <c r="UO14" s="55"/>
      <c r="UP14" s="55"/>
      <c r="UQ14" s="55"/>
      <c r="UR14" s="55"/>
      <c r="US14" s="55"/>
      <c r="UT14" s="55"/>
      <c r="UU14" s="55"/>
      <c r="UV14" s="55"/>
      <c r="UW14" s="55"/>
      <c r="UX14" s="55"/>
      <c r="UY14" s="55"/>
      <c r="UZ14" s="55"/>
      <c r="VA14" s="55"/>
      <c r="VB14" s="55"/>
      <c r="VC14" s="55"/>
      <c r="VD14" s="55"/>
      <c r="VE14" s="55"/>
      <c r="VF14" s="55"/>
      <c r="VG14" s="55"/>
      <c r="VH14" s="55"/>
      <c r="VI14" s="55"/>
      <c r="VJ14" s="55"/>
      <c r="VK14" s="55"/>
      <c r="VL14" s="55"/>
      <c r="VM14" s="55"/>
      <c r="VN14" s="55"/>
      <c r="VO14" s="55"/>
      <c r="VP14" s="55"/>
      <c r="VQ14" s="55"/>
      <c r="VR14" s="55"/>
      <c r="VS14" s="55"/>
      <c r="VT14" s="55"/>
      <c r="VU14" s="55"/>
      <c r="VV14" s="55"/>
      <c r="VW14" s="55"/>
      <c r="VX14" s="55"/>
      <c r="VY14" s="55"/>
      <c r="VZ14" s="55"/>
      <c r="WA14" s="55"/>
      <c r="WB14" s="55"/>
      <c r="WC14" s="55"/>
      <c r="WD14" s="55"/>
      <c r="WE14" s="55"/>
      <c r="WF14" s="55"/>
      <c r="WG14" s="55"/>
      <c r="WH14" s="55"/>
      <c r="WI14" s="55"/>
      <c r="WJ14" s="55"/>
      <c r="WK14" s="55"/>
      <c r="WL14" s="55"/>
      <c r="WM14" s="55"/>
      <c r="WN14" s="55"/>
      <c r="WO14" s="55"/>
      <c r="WP14" s="55"/>
      <c r="WQ14" s="55"/>
      <c r="WR14" s="55"/>
      <c r="WS14" s="55"/>
      <c r="WT14" s="55"/>
      <c r="WU14" s="55"/>
      <c r="WV14" s="55"/>
      <c r="WW14" s="55"/>
      <c r="WX14" s="55"/>
      <c r="WY14" s="55"/>
      <c r="WZ14" s="55"/>
      <c r="XA14" s="55"/>
      <c r="XB14" s="55"/>
      <c r="XC14" s="55"/>
      <c r="XD14" s="55"/>
      <c r="XE14" s="55"/>
      <c r="XF14" s="55"/>
      <c r="XG14" s="55"/>
      <c r="XH14" s="55"/>
      <c r="XI14" s="55"/>
      <c r="XJ14" s="55"/>
      <c r="XK14" s="55"/>
      <c r="XL14" s="55"/>
      <c r="XM14" s="55"/>
      <c r="XN14" s="55"/>
      <c r="XO14" s="55"/>
      <c r="XP14" s="55"/>
      <c r="XQ14" s="55"/>
      <c r="XR14" s="55"/>
      <c r="XS14" s="55"/>
      <c r="XT14" s="55"/>
      <c r="XU14" s="55"/>
      <c r="XV14" s="55"/>
      <c r="XW14" s="55"/>
      <c r="XX14" s="55"/>
      <c r="XY14" s="55"/>
      <c r="XZ14" s="55"/>
      <c r="YA14" s="55"/>
      <c r="YB14" s="55"/>
      <c r="YC14" s="55"/>
      <c r="YD14" s="55"/>
      <c r="YE14" s="55"/>
      <c r="YF14" s="55"/>
      <c r="YG14" s="55"/>
      <c r="YH14" s="55"/>
      <c r="YI14" s="55"/>
      <c r="YJ14" s="55"/>
      <c r="YK14" s="55"/>
      <c r="YL14" s="55"/>
      <c r="YM14" s="55"/>
      <c r="YN14" s="55"/>
      <c r="YO14" s="55"/>
      <c r="YP14" s="55"/>
      <c r="YQ14" s="55"/>
      <c r="YR14" s="55"/>
      <c r="YS14" s="55"/>
      <c r="YT14" s="55"/>
      <c r="YU14" s="55"/>
      <c r="YV14" s="55"/>
      <c r="YW14" s="55"/>
      <c r="YX14" s="55"/>
      <c r="YY14" s="55"/>
      <c r="YZ14" s="55"/>
      <c r="ZA14" s="55"/>
      <c r="ZB14" s="55"/>
      <c r="ZC14" s="55"/>
      <c r="ZD14" s="55"/>
      <c r="ZE14" s="55"/>
      <c r="ZF14" s="55"/>
      <c r="ZG14" s="55"/>
      <c r="ZH14" s="55"/>
      <c r="ZI14" s="55"/>
      <c r="ZJ14" s="55"/>
      <c r="ZK14" s="55"/>
      <c r="ZL14" s="55"/>
      <c r="ZM14" s="55"/>
      <c r="ZN14" s="55"/>
      <c r="ZO14" s="55"/>
      <c r="ZP14" s="55"/>
      <c r="ZQ14" s="55"/>
      <c r="ZR14" s="55"/>
      <c r="ZS14" s="55"/>
      <c r="ZT14" s="55"/>
      <c r="ZU14" s="55"/>
      <c r="ZV14" s="55"/>
      <c r="ZW14" s="55"/>
      <c r="ZX14" s="55"/>
      <c r="ZY14" s="55"/>
      <c r="ZZ14" s="55"/>
      <c r="AAA14" s="55"/>
      <c r="AAB14" s="55"/>
      <c r="AAC14" s="55"/>
      <c r="AAD14" s="55"/>
      <c r="AAE14" s="55"/>
      <c r="AAF14" s="55"/>
      <c r="AAG14" s="55"/>
      <c r="AAH14" s="55"/>
      <c r="AAI14" s="55"/>
      <c r="AAJ14" s="55"/>
      <c r="AAK14" s="55"/>
      <c r="AAL14" s="55"/>
      <c r="AAM14" s="55"/>
      <c r="AAN14" s="55"/>
      <c r="AAO14" s="55"/>
      <c r="AAP14" s="55"/>
      <c r="AAQ14" s="55"/>
      <c r="AAR14" s="55"/>
      <c r="AAS14" s="55"/>
      <c r="AAT14" s="55"/>
      <c r="AAU14" s="55"/>
      <c r="AAV14" s="55"/>
      <c r="AAW14" s="55"/>
      <c r="AAX14" s="55"/>
      <c r="AAY14" s="55"/>
      <c r="AAZ14" s="55"/>
      <c r="ABA14" s="55"/>
      <c r="ABB14" s="55"/>
      <c r="ABC14" s="55"/>
      <c r="ABD14" s="55"/>
      <c r="ABE14" s="55"/>
      <c r="ABF14" s="55"/>
      <c r="ABG14" s="55"/>
      <c r="ABH14" s="55"/>
      <c r="ABI14" s="55"/>
      <c r="ABJ14" s="55"/>
      <c r="ABK14" s="55"/>
      <c r="ABL14" s="55"/>
      <c r="ABM14" s="55"/>
      <c r="ABN14" s="55"/>
      <c r="ABO14" s="55"/>
      <c r="ABP14" s="55"/>
      <c r="ABQ14" s="55"/>
      <c r="ABR14" s="55"/>
      <c r="ABS14" s="55"/>
      <c r="ABT14" s="55"/>
      <c r="ABU14" s="55"/>
      <c r="ABV14" s="55"/>
      <c r="ABW14" s="55"/>
      <c r="ABX14" s="55"/>
      <c r="ABY14" s="55"/>
      <c r="ABZ14" s="55"/>
      <c r="ACA14" s="55"/>
      <c r="ACB14" s="55"/>
      <c r="ACC14" s="55"/>
      <c r="ACD14" s="55"/>
      <c r="ACE14" s="55"/>
      <c r="ACF14" s="55"/>
      <c r="ACG14" s="55"/>
      <c r="ACH14" s="55"/>
      <c r="ACI14" s="55"/>
      <c r="ACJ14" s="55"/>
      <c r="ACK14" s="55"/>
      <c r="ACL14" s="55"/>
      <c r="ACM14" s="55"/>
      <c r="ACN14" s="55"/>
      <c r="ACO14" s="55"/>
      <c r="ACP14" s="55"/>
      <c r="ACQ14" s="55"/>
      <c r="ACR14" s="55"/>
      <c r="ACS14" s="55"/>
      <c r="ACT14" s="55"/>
      <c r="ACU14" s="55"/>
      <c r="ACV14" s="55"/>
      <c r="ACW14" s="55"/>
      <c r="ACX14" s="55"/>
      <c r="ACY14" s="55"/>
      <c r="ACZ14" s="55"/>
      <c r="ADA14" s="55"/>
      <c r="ADB14" s="55"/>
      <c r="ADC14" s="55"/>
      <c r="ADD14" s="55"/>
      <c r="ADE14" s="55"/>
      <c r="ADF14" s="55"/>
      <c r="ADG14" s="55"/>
      <c r="ADH14" s="55"/>
      <c r="ADI14" s="55"/>
      <c r="ADJ14" s="55"/>
      <c r="ADK14" s="55"/>
      <c r="ADL14" s="55"/>
      <c r="ADM14" s="55"/>
      <c r="ADN14" s="55"/>
      <c r="ADO14" s="55"/>
      <c r="ADP14" s="55"/>
      <c r="ADQ14" s="55"/>
      <c r="ADR14" s="55"/>
      <c r="ADS14" s="55"/>
      <c r="ADT14" s="55"/>
      <c r="ADU14" s="55"/>
      <c r="ADV14" s="55"/>
      <c r="ADW14" s="55"/>
      <c r="ADX14" s="55"/>
      <c r="ADY14" s="55"/>
      <c r="ADZ14" s="55"/>
      <c r="AEA14" s="55"/>
      <c r="AEB14" s="55"/>
      <c r="AEC14" s="55"/>
      <c r="AED14" s="55"/>
      <c r="AEE14" s="55"/>
      <c r="AEF14" s="55"/>
      <c r="AEG14" s="55"/>
      <c r="AEH14" s="55"/>
      <c r="AEI14" s="55"/>
      <c r="AEJ14" s="55"/>
      <c r="AEK14" s="55"/>
      <c r="AEL14" s="55"/>
      <c r="AEM14" s="55"/>
      <c r="AEN14" s="55"/>
      <c r="AEO14" s="55"/>
      <c r="AEP14" s="55"/>
      <c r="AEQ14" s="55"/>
      <c r="AER14" s="55"/>
      <c r="AES14" s="55"/>
      <c r="AET14" s="55"/>
      <c r="AEU14" s="55"/>
      <c r="AEV14" s="55"/>
      <c r="AEW14" s="55"/>
      <c r="AEX14" s="55"/>
      <c r="AEY14" s="55"/>
      <c r="AEZ14" s="55"/>
      <c r="AFA14" s="55"/>
      <c r="AFB14" s="55"/>
      <c r="AFC14" s="55"/>
      <c r="AFD14" s="55"/>
      <c r="AFE14" s="55"/>
      <c r="AFF14" s="55"/>
      <c r="AFG14" s="55"/>
      <c r="AFH14" s="55"/>
      <c r="AFI14" s="55"/>
      <c r="AFJ14" s="55"/>
      <c r="AFK14" s="55"/>
      <c r="AFL14" s="55"/>
      <c r="AFM14" s="55"/>
      <c r="AFN14" s="55"/>
      <c r="AFO14" s="55"/>
      <c r="AFP14" s="55"/>
      <c r="AFQ14" s="55"/>
      <c r="AFR14" s="55"/>
      <c r="AFS14" s="55"/>
      <c r="AFT14" s="55"/>
      <c r="AFU14" s="55"/>
      <c r="AFV14" s="55"/>
      <c r="AFW14" s="55"/>
      <c r="AFX14" s="55"/>
      <c r="AFY14" s="55"/>
      <c r="AFZ14" s="55"/>
      <c r="AGA14" s="55"/>
      <c r="AGB14" s="55"/>
      <c r="AGC14" s="55"/>
      <c r="AGD14" s="55"/>
      <c r="AGE14" s="55"/>
      <c r="AGF14" s="55"/>
      <c r="AGG14" s="55"/>
      <c r="AGH14" s="55"/>
      <c r="AGI14" s="55"/>
      <c r="AGJ14" s="55"/>
      <c r="AGK14" s="55"/>
      <c r="AGL14" s="55"/>
      <c r="AGM14" s="55"/>
      <c r="AGN14" s="55"/>
      <c r="AGO14" s="55"/>
      <c r="AGP14" s="55"/>
      <c r="AGQ14" s="55"/>
      <c r="AGR14" s="55"/>
      <c r="AGS14" s="55"/>
      <c r="AGT14" s="55"/>
      <c r="AGU14" s="55"/>
      <c r="AGV14" s="55"/>
      <c r="AGW14" s="55"/>
      <c r="AGX14" s="55"/>
      <c r="AGY14" s="55"/>
      <c r="AGZ14" s="55"/>
      <c r="AHA14" s="55"/>
      <c r="AHB14" s="55"/>
      <c r="AHC14" s="55"/>
      <c r="AHD14" s="55"/>
      <c r="AHE14" s="55"/>
      <c r="AHF14" s="55"/>
      <c r="AHG14" s="55"/>
      <c r="AHH14" s="55"/>
      <c r="AHI14" s="55"/>
      <c r="AHJ14" s="55"/>
      <c r="AHK14" s="55"/>
      <c r="AHL14" s="55"/>
      <c r="AHM14" s="55"/>
      <c r="AHN14" s="55"/>
      <c r="AHO14" s="55"/>
      <c r="AHP14" s="55"/>
      <c r="AHQ14" s="55"/>
      <c r="AHR14" s="55"/>
      <c r="AHS14" s="55"/>
      <c r="AHT14" s="55"/>
      <c r="AHU14" s="55"/>
      <c r="AHV14" s="55"/>
      <c r="AHW14" s="55"/>
      <c r="AHX14" s="55"/>
      <c r="AHY14" s="55"/>
      <c r="AHZ14" s="55"/>
      <c r="AIA14" s="55"/>
      <c r="AIB14" s="55"/>
      <c r="AIC14" s="55"/>
      <c r="AID14" s="55"/>
      <c r="AIE14" s="55"/>
      <c r="AIF14" s="55"/>
      <c r="AIG14" s="55"/>
      <c r="AIH14" s="55"/>
      <c r="AII14" s="55"/>
      <c r="AIJ14" s="55"/>
      <c r="AIK14" s="55"/>
      <c r="AIL14" s="55"/>
      <c r="AIM14" s="55"/>
      <c r="AIN14" s="55"/>
      <c r="AIO14" s="55"/>
      <c r="AIP14" s="55"/>
      <c r="AIQ14" s="55"/>
      <c r="AIR14" s="55"/>
      <c r="AIS14" s="55"/>
      <c r="AIT14" s="55"/>
      <c r="AIU14" s="55"/>
      <c r="AIV14" s="55"/>
      <c r="AIW14" s="55"/>
      <c r="AIX14" s="55"/>
      <c r="AIY14" s="55"/>
      <c r="AIZ14" s="55"/>
      <c r="AJA14" s="55"/>
      <c r="AJB14" s="55"/>
      <c r="AJC14" s="55"/>
      <c r="AJD14" s="55"/>
      <c r="AJE14" s="55"/>
      <c r="AJF14" s="55"/>
      <c r="AJG14" s="55"/>
      <c r="AJH14" s="55"/>
      <c r="AJI14" s="55"/>
      <c r="AJJ14" s="55"/>
      <c r="AJK14" s="55"/>
      <c r="AJL14" s="55"/>
      <c r="AJM14" s="55"/>
      <c r="AJN14" s="55"/>
      <c r="AJO14" s="55"/>
      <c r="AJP14" s="55"/>
      <c r="AJQ14" s="55"/>
      <c r="AJR14" s="55"/>
      <c r="AJS14" s="55"/>
      <c r="AJT14" s="55"/>
      <c r="AJU14" s="55"/>
      <c r="AJV14" s="55"/>
      <c r="AJW14" s="55"/>
      <c r="AJX14" s="55"/>
      <c r="AJY14" s="55"/>
      <c r="AJZ14" s="55"/>
      <c r="AKA14" s="55"/>
      <c r="AKB14" s="55"/>
      <c r="AKC14" s="55"/>
      <c r="AKD14" s="55"/>
      <c r="AKE14" s="55"/>
      <c r="AKF14" s="55"/>
      <c r="AKG14" s="55"/>
      <c r="AKH14" s="55"/>
      <c r="AKI14" s="55"/>
      <c r="AKJ14" s="55"/>
      <c r="AKK14" s="55"/>
      <c r="AKL14" s="55"/>
      <c r="AKM14" s="55"/>
      <c r="AKN14" s="55"/>
      <c r="AKO14" s="55"/>
      <c r="AKP14" s="55"/>
      <c r="AKQ14" s="55"/>
      <c r="AKR14" s="55"/>
      <c r="AKS14" s="55"/>
      <c r="AKT14" s="55"/>
      <c r="AKU14" s="55"/>
      <c r="AKV14" s="55"/>
      <c r="AKW14" s="55"/>
      <c r="AKX14" s="55"/>
      <c r="AKY14" s="55"/>
      <c r="AKZ14" s="55"/>
      <c r="ALA14" s="55"/>
      <c r="ALB14" s="55"/>
      <c r="ALC14" s="55"/>
      <c r="ALD14" s="55"/>
      <c r="ALE14" s="55"/>
      <c r="ALF14" s="55"/>
      <c r="ALG14" s="55"/>
      <c r="ALH14" s="55"/>
      <c r="ALI14" s="55"/>
      <c r="ALJ14" s="55"/>
      <c r="ALK14" s="55"/>
      <c r="ALL14" s="55"/>
      <c r="ALM14" s="55"/>
      <c r="ALN14" s="55"/>
      <c r="ALO14" s="55"/>
      <c r="ALP14" s="55"/>
      <c r="ALQ14" s="55"/>
      <c r="ALR14" s="55"/>
      <c r="ALS14" s="55"/>
      <c r="ALT14" s="55"/>
      <c r="ALU14" s="55"/>
      <c r="ALV14" s="55"/>
      <c r="ALW14" s="55"/>
      <c r="ALX14" s="55"/>
      <c r="ALY14" s="55"/>
      <c r="ALZ14" s="55"/>
      <c r="AMA14" s="55"/>
      <c r="AMB14" s="55"/>
      <c r="AMC14" s="55"/>
      <c r="AMD14" s="55"/>
      <c r="AME14" s="55"/>
      <c r="AMF14" s="55"/>
      <c r="AMG14" s="55"/>
      <c r="AMH14" s="55"/>
      <c r="AMI14" s="55"/>
      <c r="AMJ14" s="55"/>
      <c r="AMK14" s="55"/>
      <c r="AML14" s="55"/>
      <c r="AMM14" s="55"/>
      <c r="AMN14" s="55"/>
      <c r="AMO14" s="55"/>
      <c r="AMP14" s="55"/>
      <c r="AMQ14" s="55"/>
      <c r="AMR14" s="55"/>
      <c r="AMS14" s="55"/>
      <c r="AMT14" s="55"/>
      <c r="AMU14" s="55"/>
      <c r="AMV14" s="55"/>
      <c r="AMW14" s="55"/>
      <c r="AMX14" s="55"/>
      <c r="AMY14" s="55"/>
      <c r="AMZ14" s="55"/>
      <c r="ANA14" s="55"/>
      <c r="ANB14" s="55"/>
      <c r="ANC14" s="55"/>
      <c r="AND14" s="55"/>
      <c r="ANE14" s="55"/>
      <c r="ANF14" s="55"/>
      <c r="ANG14" s="55"/>
      <c r="ANH14" s="55"/>
      <c r="ANI14" s="55"/>
      <c r="ANJ14" s="55"/>
      <c r="ANK14" s="55"/>
      <c r="ANL14" s="55"/>
      <c r="ANM14" s="55"/>
      <c r="ANN14" s="55"/>
      <c r="ANO14" s="55"/>
      <c r="ANP14" s="55"/>
      <c r="ANQ14" s="55"/>
      <c r="ANR14" s="55"/>
      <c r="ANS14" s="55"/>
      <c r="ANT14" s="55"/>
      <c r="ANU14" s="55"/>
      <c r="ANV14" s="55"/>
      <c r="ANW14" s="55"/>
      <c r="ANX14" s="55"/>
      <c r="ANY14" s="55"/>
      <c r="ANZ14" s="55"/>
      <c r="AOA14" s="55"/>
      <c r="AOB14" s="55"/>
      <c r="AOC14" s="55"/>
      <c r="AOD14" s="55"/>
      <c r="AOE14" s="55"/>
      <c r="AOF14" s="55"/>
      <c r="AOG14" s="55"/>
      <c r="AOH14" s="55"/>
      <c r="AOI14" s="55"/>
      <c r="AOJ14" s="55"/>
      <c r="AOK14" s="55"/>
      <c r="AOL14" s="55"/>
      <c r="AOM14" s="55"/>
      <c r="AON14" s="55"/>
      <c r="AOO14" s="55"/>
      <c r="AOP14" s="55"/>
      <c r="AOQ14" s="55"/>
      <c r="AOR14" s="55"/>
      <c r="AOS14" s="55"/>
      <c r="AOT14" s="55"/>
      <c r="AOU14" s="55"/>
      <c r="AOV14" s="55"/>
      <c r="AOW14" s="55"/>
      <c r="AOX14" s="55"/>
      <c r="AOY14" s="55"/>
      <c r="AOZ14" s="55"/>
      <c r="APA14" s="55"/>
      <c r="APB14" s="55"/>
      <c r="APC14" s="55"/>
      <c r="APD14" s="55"/>
      <c r="APE14" s="55"/>
      <c r="APF14" s="55"/>
      <c r="APG14" s="55"/>
      <c r="APH14" s="55"/>
      <c r="API14" s="55"/>
      <c r="APJ14" s="55"/>
      <c r="APK14" s="55"/>
      <c r="APL14" s="55"/>
      <c r="APM14" s="55"/>
      <c r="APN14" s="55"/>
      <c r="APO14" s="55"/>
      <c r="APP14" s="55"/>
      <c r="APQ14" s="55"/>
      <c r="APR14" s="55"/>
      <c r="APS14" s="55"/>
      <c r="APT14" s="55"/>
      <c r="APU14" s="55"/>
      <c r="APV14" s="55"/>
      <c r="APW14" s="55"/>
      <c r="APX14" s="55"/>
      <c r="APY14" s="55"/>
      <c r="APZ14" s="55"/>
      <c r="AQA14" s="55"/>
      <c r="AQB14" s="55"/>
      <c r="AQC14" s="55"/>
      <c r="AQD14" s="55"/>
      <c r="AQE14" s="55"/>
      <c r="AQF14" s="55"/>
      <c r="AQG14" s="55"/>
      <c r="AQH14" s="55"/>
      <c r="AQI14" s="55"/>
      <c r="AQJ14" s="55"/>
      <c r="AQK14" s="55"/>
      <c r="AQL14" s="55"/>
      <c r="AQM14" s="55"/>
      <c r="AQN14" s="55"/>
      <c r="AQO14" s="55"/>
      <c r="AQP14" s="55"/>
      <c r="AQQ14" s="55"/>
      <c r="AQR14" s="55"/>
      <c r="AQS14" s="55"/>
      <c r="AQT14" s="55"/>
      <c r="AQU14" s="55"/>
      <c r="AQV14" s="55"/>
      <c r="AQW14" s="55"/>
      <c r="AQX14" s="55"/>
      <c r="AQY14" s="55"/>
      <c r="AQZ14" s="55"/>
      <c r="ARA14" s="55"/>
      <c r="ARB14" s="55"/>
      <c r="ARC14" s="55"/>
      <c r="ARD14" s="55"/>
      <c r="ARE14" s="55"/>
      <c r="ARF14" s="55"/>
      <c r="ARG14" s="55"/>
      <c r="ARH14" s="55"/>
      <c r="ARI14" s="55"/>
      <c r="ARJ14" s="55"/>
      <c r="ARK14" s="55"/>
      <c r="ARL14" s="55"/>
      <c r="ARM14" s="55"/>
      <c r="ARN14" s="55"/>
      <c r="ARO14" s="55"/>
      <c r="ARP14" s="55"/>
      <c r="ARQ14" s="55"/>
      <c r="ARR14" s="55"/>
      <c r="ARS14" s="55"/>
      <c r="ART14" s="55"/>
      <c r="ARU14" s="55"/>
      <c r="ARV14" s="55"/>
      <c r="ARW14" s="55"/>
      <c r="ARX14" s="55"/>
      <c r="ARY14" s="55"/>
      <c r="ARZ14" s="55"/>
      <c r="ASA14" s="55"/>
      <c r="ASB14" s="55"/>
      <c r="ASC14" s="55"/>
      <c r="ASD14" s="55"/>
      <c r="ASE14" s="55"/>
      <c r="ASF14" s="55"/>
      <c r="ASG14" s="55"/>
      <c r="ASH14" s="55"/>
      <c r="ASI14" s="55"/>
      <c r="ASJ14" s="55"/>
      <c r="ASK14" s="55"/>
      <c r="ASL14" s="55"/>
      <c r="ASM14" s="55"/>
      <c r="ASN14" s="55"/>
      <c r="ASO14" s="55"/>
      <c r="ASP14" s="55"/>
      <c r="ASQ14" s="55"/>
      <c r="ASR14" s="55"/>
      <c r="ASS14" s="55"/>
      <c r="AST14" s="55"/>
      <c r="ASU14" s="55"/>
      <c r="ASV14" s="55"/>
      <c r="ASW14" s="55"/>
      <c r="ASX14" s="55"/>
      <c r="ASY14" s="55"/>
      <c r="ASZ14" s="55"/>
      <c r="ATA14" s="55"/>
      <c r="ATB14" s="55"/>
      <c r="ATC14" s="55"/>
      <c r="ATD14" s="55"/>
      <c r="ATE14" s="55"/>
      <c r="ATF14" s="55"/>
      <c r="ATG14" s="55"/>
      <c r="ATH14" s="55"/>
      <c r="ATI14" s="55"/>
      <c r="ATJ14" s="55"/>
      <c r="ATK14" s="55"/>
      <c r="ATL14" s="55"/>
      <c r="ATM14" s="55"/>
      <c r="ATN14" s="55"/>
      <c r="ATO14" s="55"/>
      <c r="ATP14" s="55"/>
      <c r="ATQ14" s="55"/>
      <c r="ATR14" s="55"/>
      <c r="ATS14" s="55"/>
      <c r="ATT14" s="55"/>
      <c r="ATU14" s="55"/>
      <c r="ATV14" s="55"/>
      <c r="ATW14" s="55"/>
      <c r="ATX14" s="55"/>
      <c r="ATY14" s="55"/>
      <c r="ATZ14" s="55"/>
      <c r="AUA14" s="55"/>
      <c r="AUB14" s="55"/>
      <c r="AUC14" s="55"/>
      <c r="AUD14" s="55"/>
      <c r="AUE14" s="55"/>
      <c r="AUF14" s="55"/>
      <c r="AUG14" s="55"/>
      <c r="AUH14" s="55"/>
      <c r="AUI14" s="55"/>
      <c r="AUJ14" s="55"/>
      <c r="AUK14" s="55"/>
      <c r="AUL14" s="55"/>
      <c r="AUM14" s="55"/>
      <c r="AUN14" s="55"/>
      <c r="AUO14" s="55"/>
      <c r="AUP14" s="55"/>
      <c r="AUQ14" s="55"/>
      <c r="AUR14" s="55"/>
      <c r="AUS14" s="55"/>
      <c r="AUT14" s="55"/>
      <c r="AUU14" s="55"/>
      <c r="AUV14" s="55"/>
      <c r="AUW14" s="55"/>
      <c r="AUX14" s="55"/>
      <c r="AUY14" s="55"/>
      <c r="AUZ14" s="55"/>
      <c r="AVA14" s="55"/>
      <c r="AVB14" s="55"/>
      <c r="AVC14" s="55"/>
      <c r="AVD14" s="55"/>
      <c r="AVE14" s="55"/>
      <c r="AVF14" s="55"/>
      <c r="AVG14" s="55"/>
      <c r="AVH14" s="55"/>
      <c r="AVI14" s="55"/>
      <c r="AVJ14" s="55"/>
      <c r="AVK14" s="55"/>
      <c r="AVL14" s="55"/>
      <c r="AVM14" s="55"/>
      <c r="AVN14" s="55"/>
      <c r="AVO14" s="55"/>
      <c r="AVP14" s="55"/>
      <c r="AVQ14" s="55"/>
      <c r="AVR14" s="55"/>
      <c r="AVS14" s="55"/>
      <c r="AVT14" s="55"/>
      <c r="AVU14" s="55"/>
      <c r="AVV14" s="55"/>
      <c r="AVW14" s="55"/>
      <c r="AVX14" s="55"/>
      <c r="AVY14" s="55"/>
      <c r="AVZ14" s="55"/>
      <c r="AWA14" s="55"/>
      <c r="AWB14" s="55"/>
      <c r="AWC14" s="55"/>
      <c r="AWD14" s="55"/>
      <c r="AWE14" s="55"/>
      <c r="AWF14" s="55"/>
      <c r="AWG14" s="55"/>
      <c r="AWH14" s="55"/>
      <c r="AWI14" s="55"/>
      <c r="AWJ14" s="55"/>
      <c r="AWK14" s="55"/>
      <c r="AWL14" s="55"/>
      <c r="AWM14" s="55"/>
      <c r="AWN14" s="55"/>
      <c r="AWO14" s="55"/>
      <c r="AWP14" s="55"/>
      <c r="AWQ14" s="55"/>
      <c r="AWR14" s="55"/>
      <c r="AWS14" s="55"/>
      <c r="AWT14" s="55"/>
      <c r="AWU14" s="55"/>
      <c r="AWV14" s="55"/>
      <c r="AWW14" s="55"/>
      <c r="AWX14" s="55"/>
      <c r="AWY14" s="55"/>
      <c r="AWZ14" s="55"/>
      <c r="AXA14" s="55"/>
      <c r="AXB14" s="55"/>
      <c r="AXC14" s="55"/>
      <c r="AXD14" s="55"/>
      <c r="AXE14" s="55"/>
      <c r="AXF14" s="55"/>
      <c r="AXG14" s="55"/>
      <c r="AXH14" s="55"/>
      <c r="AXI14" s="55"/>
      <c r="AXJ14" s="55"/>
      <c r="AXK14" s="55"/>
      <c r="AXL14" s="55"/>
      <c r="AXM14" s="55"/>
      <c r="AXN14" s="55"/>
      <c r="AXO14" s="55"/>
      <c r="AXP14" s="55"/>
      <c r="AXQ14" s="55"/>
      <c r="AXR14" s="55"/>
      <c r="AXS14" s="55"/>
      <c r="AXT14" s="55"/>
      <c r="AXU14" s="55"/>
      <c r="AXV14" s="55"/>
      <c r="AXW14" s="55"/>
      <c r="AXX14" s="55"/>
      <c r="AXY14" s="55"/>
      <c r="AXZ14" s="55"/>
      <c r="AYA14" s="55"/>
      <c r="AYB14" s="55"/>
    </row>
    <row r="15" spans="1:1328" s="56" customFormat="1" ht="23.25" customHeight="1" x14ac:dyDescent="0.2">
      <c r="A15" s="561"/>
      <c r="B15" s="2839" t="s">
        <v>387</v>
      </c>
      <c r="C15" s="2839"/>
      <c r="D15" s="2839"/>
      <c r="E15" s="2839"/>
      <c r="F15" s="2839"/>
      <c r="G15" s="2839"/>
      <c r="H15" s="2839"/>
      <c r="I15" s="2839"/>
      <c r="J15" s="563"/>
      <c r="K15" s="2839" t="s">
        <v>388</v>
      </c>
      <c r="L15" s="2839"/>
      <c r="M15" s="2839"/>
      <c r="N15" s="561"/>
      <c r="O15" s="2840" t="s">
        <v>389</v>
      </c>
      <c r="P15" s="2840"/>
      <c r="Q15" s="2840"/>
      <c r="R15" s="561"/>
      <c r="S15" s="2839" t="s">
        <v>390</v>
      </c>
      <c r="T15" s="2839"/>
      <c r="U15" s="561"/>
      <c r="Z15" s="564"/>
      <c r="AD15" s="565"/>
      <c r="AE15" s="565"/>
      <c r="AF15" s="565"/>
      <c r="AG15" s="565"/>
      <c r="AH15" s="565"/>
      <c r="AI15" s="565"/>
      <c r="AJ15" s="37"/>
      <c r="AK15" s="37"/>
      <c r="AL15" s="37"/>
      <c r="AM15" s="37"/>
      <c r="AN15" s="37"/>
      <c r="AO15" s="37"/>
      <c r="AP15" s="37"/>
      <c r="AQ15" s="37"/>
      <c r="AR15" s="37"/>
      <c r="AS15" s="37"/>
      <c r="AT15" s="37"/>
      <c r="AU15" s="37"/>
      <c r="AV15" s="54"/>
      <c r="AW15" s="54"/>
      <c r="AX15" s="54"/>
      <c r="AY15" s="54"/>
      <c r="AZ15" s="54"/>
      <c r="BA15" s="54"/>
      <c r="BB15" s="54"/>
      <c r="BC15" s="54"/>
      <c r="BD15" s="54"/>
      <c r="BE15" s="54"/>
      <c r="BF15" s="54"/>
      <c r="BG15" s="54"/>
      <c r="BH15" s="54"/>
      <c r="BI15" s="54"/>
      <c r="BJ15" s="54"/>
      <c r="BK15" s="54"/>
      <c r="BL15" s="54"/>
      <c r="BM15" s="54"/>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c r="IW15" s="55"/>
      <c r="IX15" s="55"/>
      <c r="IY15" s="55"/>
      <c r="IZ15" s="55"/>
      <c r="JA15" s="55"/>
      <c r="JB15" s="55"/>
      <c r="JC15" s="55"/>
      <c r="JD15" s="55"/>
      <c r="JE15" s="55"/>
      <c r="JF15" s="55"/>
      <c r="JG15" s="55"/>
      <c r="JH15" s="55"/>
      <c r="JI15" s="55"/>
      <c r="JJ15" s="55"/>
      <c r="JK15" s="55"/>
      <c r="JL15" s="55"/>
      <c r="JM15" s="55"/>
      <c r="JN15" s="55"/>
      <c r="JO15" s="55"/>
      <c r="JP15" s="55"/>
      <c r="JQ15" s="55"/>
      <c r="JR15" s="55"/>
      <c r="JS15" s="55"/>
      <c r="JT15" s="55"/>
      <c r="JU15" s="55"/>
      <c r="JV15" s="55"/>
      <c r="JW15" s="55"/>
      <c r="JX15" s="55"/>
      <c r="JY15" s="55"/>
      <c r="JZ15" s="55"/>
      <c r="KA15" s="55"/>
      <c r="KB15" s="55"/>
      <c r="KC15" s="55"/>
      <c r="KD15" s="55"/>
      <c r="KE15" s="55"/>
      <c r="KF15" s="55"/>
      <c r="KG15" s="55"/>
      <c r="KH15" s="55"/>
      <c r="KI15" s="55"/>
      <c r="KJ15" s="55"/>
      <c r="KK15" s="55"/>
      <c r="KL15" s="55"/>
      <c r="KM15" s="55"/>
      <c r="KN15" s="55"/>
      <c r="KO15" s="55"/>
      <c r="KP15" s="55"/>
      <c r="KQ15" s="55"/>
      <c r="KR15" s="55"/>
      <c r="KS15" s="55"/>
      <c r="KT15" s="55"/>
      <c r="KU15" s="55"/>
      <c r="KV15" s="55"/>
      <c r="KW15" s="55"/>
      <c r="KX15" s="55"/>
      <c r="KY15" s="55"/>
      <c r="KZ15" s="55"/>
      <c r="LA15" s="55"/>
      <c r="LB15" s="55"/>
      <c r="LC15" s="55"/>
      <c r="LD15" s="55"/>
      <c r="LE15" s="55"/>
      <c r="LF15" s="55"/>
      <c r="LG15" s="55"/>
      <c r="LH15" s="55"/>
      <c r="LI15" s="55"/>
      <c r="LJ15" s="55"/>
      <c r="LK15" s="55"/>
      <c r="LL15" s="55"/>
      <c r="LM15" s="55"/>
      <c r="LN15" s="55"/>
      <c r="LO15" s="55"/>
      <c r="LP15" s="55"/>
      <c r="LQ15" s="55"/>
      <c r="LR15" s="55"/>
      <c r="LS15" s="55"/>
      <c r="LT15" s="55"/>
      <c r="LU15" s="55"/>
      <c r="LV15" s="55"/>
      <c r="LW15" s="55"/>
      <c r="LX15" s="55"/>
      <c r="LY15" s="55"/>
      <c r="LZ15" s="55"/>
      <c r="MA15" s="55"/>
      <c r="MB15" s="55"/>
      <c r="MC15" s="55"/>
      <c r="MD15" s="55"/>
      <c r="ME15" s="55"/>
      <c r="MF15" s="55"/>
      <c r="MG15" s="55"/>
      <c r="MH15" s="55"/>
      <c r="MI15" s="55"/>
      <c r="MJ15" s="55"/>
      <c r="MK15" s="55"/>
      <c r="ML15" s="55"/>
      <c r="MM15" s="55"/>
      <c r="MN15" s="55"/>
      <c r="MO15" s="55"/>
      <c r="MP15" s="55"/>
      <c r="MQ15" s="55"/>
      <c r="MR15" s="55"/>
      <c r="MS15" s="55"/>
      <c r="MT15" s="55"/>
      <c r="MU15" s="55"/>
      <c r="MV15" s="55"/>
      <c r="MW15" s="55"/>
      <c r="MX15" s="55"/>
      <c r="MY15" s="55"/>
      <c r="MZ15" s="55"/>
      <c r="NA15" s="55"/>
      <c r="NB15" s="55"/>
      <c r="NC15" s="55"/>
      <c r="ND15" s="55"/>
      <c r="NE15" s="55"/>
      <c r="NF15" s="55"/>
      <c r="NG15" s="55"/>
      <c r="NH15" s="55"/>
      <c r="NI15" s="55"/>
      <c r="NJ15" s="55"/>
      <c r="NK15" s="55"/>
      <c r="NL15" s="55"/>
      <c r="NM15" s="55"/>
      <c r="NN15" s="55"/>
      <c r="NO15" s="55"/>
      <c r="NP15" s="55"/>
      <c r="NQ15" s="55"/>
      <c r="NR15" s="55"/>
      <c r="NS15" s="55"/>
      <c r="NT15" s="55"/>
      <c r="NU15" s="55"/>
      <c r="NV15" s="55"/>
      <c r="NW15" s="55"/>
      <c r="NX15" s="55"/>
      <c r="NY15" s="55"/>
      <c r="NZ15" s="55"/>
      <c r="OA15" s="55"/>
      <c r="OB15" s="55"/>
      <c r="OC15" s="55"/>
      <c r="OD15" s="55"/>
      <c r="OE15" s="55"/>
      <c r="OF15" s="55"/>
      <c r="OG15" s="55"/>
      <c r="OH15" s="55"/>
      <c r="OI15" s="55"/>
      <c r="OJ15" s="55"/>
      <c r="OK15" s="55"/>
      <c r="OL15" s="55"/>
      <c r="OM15" s="55"/>
      <c r="ON15" s="55"/>
      <c r="OO15" s="55"/>
      <c r="OP15" s="55"/>
      <c r="OQ15" s="55"/>
      <c r="OR15" s="55"/>
      <c r="OS15" s="55"/>
      <c r="OT15" s="55"/>
      <c r="OU15" s="55"/>
      <c r="OV15" s="55"/>
      <c r="OW15" s="55"/>
      <c r="OX15" s="55"/>
      <c r="OY15" s="55"/>
      <c r="OZ15" s="55"/>
      <c r="PA15" s="55"/>
      <c r="PB15" s="55"/>
      <c r="PC15" s="55"/>
      <c r="PD15" s="55"/>
      <c r="PE15" s="55"/>
      <c r="PF15" s="55"/>
      <c r="PG15" s="55"/>
      <c r="PH15" s="55"/>
      <c r="PI15" s="55"/>
      <c r="PJ15" s="55"/>
      <c r="PK15" s="55"/>
      <c r="PL15" s="55"/>
      <c r="PM15" s="55"/>
      <c r="PN15" s="55"/>
      <c r="PO15" s="55"/>
      <c r="PP15" s="55"/>
      <c r="PQ15" s="55"/>
      <c r="PR15" s="55"/>
      <c r="PS15" s="55"/>
      <c r="PT15" s="55"/>
      <c r="PU15" s="55"/>
      <c r="PV15" s="55"/>
      <c r="PW15" s="55"/>
      <c r="PX15" s="55"/>
      <c r="PY15" s="55"/>
      <c r="PZ15" s="55"/>
      <c r="QA15" s="55"/>
      <c r="QB15" s="55"/>
      <c r="QC15" s="55"/>
      <c r="QD15" s="55"/>
      <c r="QE15" s="55"/>
      <c r="QF15" s="55"/>
      <c r="QG15" s="55"/>
      <c r="QH15" s="55"/>
      <c r="QI15" s="55"/>
      <c r="QJ15" s="55"/>
      <c r="QK15" s="55"/>
      <c r="QL15" s="55"/>
      <c r="QM15" s="55"/>
      <c r="QN15" s="55"/>
      <c r="QO15" s="55"/>
      <c r="QP15" s="55"/>
      <c r="QQ15" s="55"/>
      <c r="QR15" s="55"/>
      <c r="QS15" s="55"/>
      <c r="QT15" s="55"/>
      <c r="QU15" s="55"/>
      <c r="QV15" s="55"/>
      <c r="QW15" s="55"/>
      <c r="QX15" s="55"/>
      <c r="QY15" s="55"/>
      <c r="QZ15" s="55"/>
      <c r="RA15" s="55"/>
      <c r="RB15" s="55"/>
      <c r="RC15" s="55"/>
      <c r="RD15" s="55"/>
      <c r="RE15" s="55"/>
      <c r="RF15" s="55"/>
      <c r="RG15" s="55"/>
      <c r="RH15" s="55"/>
      <c r="RI15" s="55"/>
      <c r="RJ15" s="55"/>
      <c r="RK15" s="55"/>
      <c r="RL15" s="55"/>
      <c r="RM15" s="55"/>
      <c r="RN15" s="55"/>
      <c r="RO15" s="55"/>
      <c r="RP15" s="55"/>
      <c r="RQ15" s="55"/>
      <c r="RR15" s="55"/>
      <c r="RS15" s="55"/>
      <c r="RT15" s="55"/>
      <c r="RU15" s="55"/>
      <c r="RV15" s="55"/>
      <c r="RW15" s="55"/>
      <c r="RX15" s="55"/>
      <c r="RY15" s="55"/>
      <c r="RZ15" s="55"/>
      <c r="SA15" s="55"/>
      <c r="SB15" s="55"/>
      <c r="SC15" s="55"/>
      <c r="SD15" s="55"/>
      <c r="SE15" s="55"/>
      <c r="SF15" s="55"/>
      <c r="SG15" s="55"/>
      <c r="SH15" s="55"/>
      <c r="SI15" s="55"/>
      <c r="SJ15" s="55"/>
      <c r="SK15" s="55"/>
      <c r="SL15" s="55"/>
      <c r="SM15" s="55"/>
      <c r="SN15" s="55"/>
      <c r="SO15" s="55"/>
      <c r="SP15" s="55"/>
      <c r="SQ15" s="55"/>
      <c r="SR15" s="55"/>
      <c r="SS15" s="55"/>
      <c r="ST15" s="55"/>
      <c r="SU15" s="55"/>
      <c r="SV15" s="55"/>
      <c r="SW15" s="55"/>
      <c r="SX15" s="55"/>
      <c r="SY15" s="55"/>
      <c r="SZ15" s="55"/>
      <c r="TA15" s="55"/>
      <c r="TB15" s="55"/>
      <c r="TC15" s="55"/>
      <c r="TD15" s="55"/>
      <c r="TE15" s="55"/>
      <c r="TF15" s="55"/>
      <c r="TG15" s="55"/>
      <c r="TH15" s="55"/>
      <c r="TI15" s="55"/>
      <c r="TJ15" s="55"/>
      <c r="TK15" s="55"/>
      <c r="TL15" s="55"/>
      <c r="TM15" s="55"/>
      <c r="TN15" s="55"/>
      <c r="TO15" s="55"/>
      <c r="TP15" s="55"/>
      <c r="TQ15" s="55"/>
      <c r="TR15" s="55"/>
      <c r="TS15" s="55"/>
      <c r="TT15" s="55"/>
      <c r="TU15" s="55"/>
      <c r="TV15" s="55"/>
      <c r="TW15" s="55"/>
      <c r="TX15" s="55"/>
      <c r="TY15" s="55"/>
      <c r="TZ15" s="55"/>
      <c r="UA15" s="55"/>
      <c r="UB15" s="55"/>
      <c r="UC15" s="55"/>
      <c r="UD15" s="55"/>
      <c r="UE15" s="55"/>
      <c r="UF15" s="55"/>
      <c r="UG15" s="55"/>
      <c r="UH15" s="55"/>
      <c r="UI15" s="55"/>
      <c r="UJ15" s="55"/>
      <c r="UK15" s="55"/>
      <c r="UL15" s="55"/>
      <c r="UM15" s="55"/>
      <c r="UN15" s="55"/>
      <c r="UO15" s="55"/>
      <c r="UP15" s="55"/>
      <c r="UQ15" s="55"/>
      <c r="UR15" s="55"/>
      <c r="US15" s="55"/>
      <c r="UT15" s="55"/>
      <c r="UU15" s="55"/>
      <c r="UV15" s="55"/>
      <c r="UW15" s="55"/>
      <c r="UX15" s="55"/>
      <c r="UY15" s="55"/>
      <c r="UZ15" s="55"/>
      <c r="VA15" s="55"/>
      <c r="VB15" s="55"/>
      <c r="VC15" s="55"/>
      <c r="VD15" s="55"/>
      <c r="VE15" s="55"/>
      <c r="VF15" s="55"/>
      <c r="VG15" s="55"/>
      <c r="VH15" s="55"/>
      <c r="VI15" s="55"/>
      <c r="VJ15" s="55"/>
      <c r="VK15" s="55"/>
      <c r="VL15" s="55"/>
      <c r="VM15" s="55"/>
      <c r="VN15" s="55"/>
      <c r="VO15" s="55"/>
      <c r="VP15" s="55"/>
      <c r="VQ15" s="55"/>
      <c r="VR15" s="55"/>
      <c r="VS15" s="55"/>
      <c r="VT15" s="55"/>
      <c r="VU15" s="55"/>
      <c r="VV15" s="55"/>
      <c r="VW15" s="55"/>
      <c r="VX15" s="55"/>
      <c r="VY15" s="55"/>
      <c r="VZ15" s="55"/>
      <c r="WA15" s="55"/>
      <c r="WB15" s="55"/>
      <c r="WC15" s="55"/>
      <c r="WD15" s="55"/>
      <c r="WE15" s="55"/>
      <c r="WF15" s="55"/>
      <c r="WG15" s="55"/>
      <c r="WH15" s="55"/>
      <c r="WI15" s="55"/>
      <c r="WJ15" s="55"/>
      <c r="WK15" s="55"/>
      <c r="WL15" s="55"/>
      <c r="WM15" s="55"/>
      <c r="WN15" s="55"/>
      <c r="WO15" s="55"/>
      <c r="WP15" s="55"/>
      <c r="WQ15" s="55"/>
      <c r="WR15" s="55"/>
      <c r="WS15" s="55"/>
      <c r="WT15" s="55"/>
      <c r="WU15" s="55"/>
      <c r="WV15" s="55"/>
      <c r="WW15" s="55"/>
      <c r="WX15" s="55"/>
      <c r="WY15" s="55"/>
      <c r="WZ15" s="55"/>
      <c r="XA15" s="55"/>
      <c r="XB15" s="55"/>
      <c r="XC15" s="55"/>
      <c r="XD15" s="55"/>
      <c r="XE15" s="55"/>
      <c r="XF15" s="55"/>
      <c r="XG15" s="55"/>
      <c r="XH15" s="55"/>
      <c r="XI15" s="55"/>
      <c r="XJ15" s="55"/>
      <c r="XK15" s="55"/>
      <c r="XL15" s="55"/>
      <c r="XM15" s="55"/>
      <c r="XN15" s="55"/>
      <c r="XO15" s="55"/>
      <c r="XP15" s="55"/>
      <c r="XQ15" s="55"/>
      <c r="XR15" s="55"/>
      <c r="XS15" s="55"/>
      <c r="XT15" s="55"/>
      <c r="XU15" s="55"/>
      <c r="XV15" s="55"/>
      <c r="XW15" s="55"/>
      <c r="XX15" s="55"/>
      <c r="XY15" s="55"/>
      <c r="XZ15" s="55"/>
      <c r="YA15" s="55"/>
      <c r="YB15" s="55"/>
      <c r="YC15" s="55"/>
      <c r="YD15" s="55"/>
      <c r="YE15" s="55"/>
      <c r="YF15" s="55"/>
      <c r="YG15" s="55"/>
      <c r="YH15" s="55"/>
      <c r="YI15" s="55"/>
      <c r="YJ15" s="55"/>
      <c r="YK15" s="55"/>
      <c r="YL15" s="55"/>
      <c r="YM15" s="55"/>
      <c r="YN15" s="55"/>
      <c r="YO15" s="55"/>
      <c r="YP15" s="55"/>
      <c r="YQ15" s="55"/>
      <c r="YR15" s="55"/>
      <c r="YS15" s="55"/>
      <c r="YT15" s="55"/>
      <c r="YU15" s="55"/>
      <c r="YV15" s="55"/>
      <c r="YW15" s="55"/>
      <c r="YX15" s="55"/>
      <c r="YY15" s="55"/>
      <c r="YZ15" s="55"/>
      <c r="ZA15" s="55"/>
      <c r="ZB15" s="55"/>
      <c r="ZC15" s="55"/>
      <c r="ZD15" s="55"/>
      <c r="ZE15" s="55"/>
      <c r="ZF15" s="55"/>
      <c r="ZG15" s="55"/>
      <c r="ZH15" s="55"/>
      <c r="ZI15" s="55"/>
      <c r="ZJ15" s="55"/>
      <c r="ZK15" s="55"/>
      <c r="ZL15" s="55"/>
      <c r="ZM15" s="55"/>
      <c r="ZN15" s="55"/>
      <c r="ZO15" s="55"/>
      <c r="ZP15" s="55"/>
      <c r="ZQ15" s="55"/>
      <c r="ZR15" s="55"/>
      <c r="ZS15" s="55"/>
      <c r="ZT15" s="55"/>
      <c r="ZU15" s="55"/>
      <c r="ZV15" s="55"/>
      <c r="ZW15" s="55"/>
      <c r="ZX15" s="55"/>
      <c r="ZY15" s="55"/>
      <c r="ZZ15" s="55"/>
      <c r="AAA15" s="55"/>
      <c r="AAB15" s="55"/>
      <c r="AAC15" s="55"/>
      <c r="AAD15" s="55"/>
      <c r="AAE15" s="55"/>
      <c r="AAF15" s="55"/>
      <c r="AAG15" s="55"/>
      <c r="AAH15" s="55"/>
      <c r="AAI15" s="55"/>
      <c r="AAJ15" s="55"/>
      <c r="AAK15" s="55"/>
      <c r="AAL15" s="55"/>
      <c r="AAM15" s="55"/>
      <c r="AAN15" s="55"/>
      <c r="AAO15" s="55"/>
      <c r="AAP15" s="55"/>
      <c r="AAQ15" s="55"/>
      <c r="AAR15" s="55"/>
      <c r="AAS15" s="55"/>
      <c r="AAT15" s="55"/>
      <c r="AAU15" s="55"/>
      <c r="AAV15" s="55"/>
      <c r="AAW15" s="55"/>
      <c r="AAX15" s="55"/>
      <c r="AAY15" s="55"/>
      <c r="AAZ15" s="55"/>
      <c r="ABA15" s="55"/>
      <c r="ABB15" s="55"/>
      <c r="ABC15" s="55"/>
      <c r="ABD15" s="55"/>
      <c r="ABE15" s="55"/>
      <c r="ABF15" s="55"/>
      <c r="ABG15" s="55"/>
      <c r="ABH15" s="55"/>
      <c r="ABI15" s="55"/>
      <c r="ABJ15" s="55"/>
      <c r="ABK15" s="55"/>
      <c r="ABL15" s="55"/>
      <c r="ABM15" s="55"/>
      <c r="ABN15" s="55"/>
      <c r="ABO15" s="55"/>
      <c r="ABP15" s="55"/>
      <c r="ABQ15" s="55"/>
      <c r="ABR15" s="55"/>
      <c r="ABS15" s="55"/>
      <c r="ABT15" s="55"/>
      <c r="ABU15" s="55"/>
      <c r="ABV15" s="55"/>
      <c r="ABW15" s="55"/>
      <c r="ABX15" s="55"/>
      <c r="ABY15" s="55"/>
      <c r="ABZ15" s="55"/>
      <c r="ACA15" s="55"/>
      <c r="ACB15" s="55"/>
      <c r="ACC15" s="55"/>
      <c r="ACD15" s="55"/>
      <c r="ACE15" s="55"/>
      <c r="ACF15" s="55"/>
      <c r="ACG15" s="55"/>
      <c r="ACH15" s="55"/>
      <c r="ACI15" s="55"/>
      <c r="ACJ15" s="55"/>
      <c r="ACK15" s="55"/>
      <c r="ACL15" s="55"/>
      <c r="ACM15" s="55"/>
      <c r="ACN15" s="55"/>
      <c r="ACO15" s="55"/>
      <c r="ACP15" s="55"/>
      <c r="ACQ15" s="55"/>
      <c r="ACR15" s="55"/>
      <c r="ACS15" s="55"/>
      <c r="ACT15" s="55"/>
      <c r="ACU15" s="55"/>
      <c r="ACV15" s="55"/>
      <c r="ACW15" s="55"/>
      <c r="ACX15" s="55"/>
      <c r="ACY15" s="55"/>
      <c r="ACZ15" s="55"/>
      <c r="ADA15" s="55"/>
      <c r="ADB15" s="55"/>
      <c r="ADC15" s="55"/>
      <c r="ADD15" s="55"/>
      <c r="ADE15" s="55"/>
      <c r="ADF15" s="55"/>
      <c r="ADG15" s="55"/>
      <c r="ADH15" s="55"/>
      <c r="ADI15" s="55"/>
      <c r="ADJ15" s="55"/>
      <c r="ADK15" s="55"/>
      <c r="ADL15" s="55"/>
      <c r="ADM15" s="55"/>
      <c r="ADN15" s="55"/>
      <c r="ADO15" s="55"/>
      <c r="ADP15" s="55"/>
      <c r="ADQ15" s="55"/>
      <c r="ADR15" s="55"/>
      <c r="ADS15" s="55"/>
      <c r="ADT15" s="55"/>
      <c r="ADU15" s="55"/>
      <c r="ADV15" s="55"/>
      <c r="ADW15" s="55"/>
      <c r="ADX15" s="55"/>
      <c r="ADY15" s="55"/>
      <c r="ADZ15" s="55"/>
      <c r="AEA15" s="55"/>
      <c r="AEB15" s="55"/>
      <c r="AEC15" s="55"/>
      <c r="AED15" s="55"/>
      <c r="AEE15" s="55"/>
      <c r="AEF15" s="55"/>
      <c r="AEG15" s="55"/>
      <c r="AEH15" s="55"/>
      <c r="AEI15" s="55"/>
      <c r="AEJ15" s="55"/>
      <c r="AEK15" s="55"/>
      <c r="AEL15" s="55"/>
      <c r="AEM15" s="55"/>
      <c r="AEN15" s="55"/>
      <c r="AEO15" s="55"/>
      <c r="AEP15" s="55"/>
      <c r="AEQ15" s="55"/>
      <c r="AER15" s="55"/>
      <c r="AES15" s="55"/>
      <c r="AET15" s="55"/>
      <c r="AEU15" s="55"/>
      <c r="AEV15" s="55"/>
      <c r="AEW15" s="55"/>
      <c r="AEX15" s="55"/>
      <c r="AEY15" s="55"/>
      <c r="AEZ15" s="55"/>
      <c r="AFA15" s="55"/>
      <c r="AFB15" s="55"/>
      <c r="AFC15" s="55"/>
      <c r="AFD15" s="55"/>
      <c r="AFE15" s="55"/>
      <c r="AFF15" s="55"/>
      <c r="AFG15" s="55"/>
      <c r="AFH15" s="55"/>
      <c r="AFI15" s="55"/>
      <c r="AFJ15" s="55"/>
      <c r="AFK15" s="55"/>
      <c r="AFL15" s="55"/>
      <c r="AFM15" s="55"/>
      <c r="AFN15" s="55"/>
      <c r="AFO15" s="55"/>
      <c r="AFP15" s="55"/>
      <c r="AFQ15" s="55"/>
      <c r="AFR15" s="55"/>
      <c r="AFS15" s="55"/>
      <c r="AFT15" s="55"/>
      <c r="AFU15" s="55"/>
      <c r="AFV15" s="55"/>
      <c r="AFW15" s="55"/>
      <c r="AFX15" s="55"/>
      <c r="AFY15" s="55"/>
      <c r="AFZ15" s="55"/>
      <c r="AGA15" s="55"/>
      <c r="AGB15" s="55"/>
      <c r="AGC15" s="55"/>
      <c r="AGD15" s="55"/>
      <c r="AGE15" s="55"/>
      <c r="AGF15" s="55"/>
      <c r="AGG15" s="55"/>
      <c r="AGH15" s="55"/>
      <c r="AGI15" s="55"/>
      <c r="AGJ15" s="55"/>
      <c r="AGK15" s="55"/>
      <c r="AGL15" s="55"/>
      <c r="AGM15" s="55"/>
      <c r="AGN15" s="55"/>
      <c r="AGO15" s="55"/>
      <c r="AGP15" s="55"/>
      <c r="AGQ15" s="55"/>
      <c r="AGR15" s="55"/>
      <c r="AGS15" s="55"/>
      <c r="AGT15" s="55"/>
      <c r="AGU15" s="55"/>
      <c r="AGV15" s="55"/>
      <c r="AGW15" s="55"/>
      <c r="AGX15" s="55"/>
      <c r="AGY15" s="55"/>
      <c r="AGZ15" s="55"/>
      <c r="AHA15" s="55"/>
      <c r="AHB15" s="55"/>
      <c r="AHC15" s="55"/>
      <c r="AHD15" s="55"/>
      <c r="AHE15" s="55"/>
      <c r="AHF15" s="55"/>
      <c r="AHG15" s="55"/>
      <c r="AHH15" s="55"/>
      <c r="AHI15" s="55"/>
      <c r="AHJ15" s="55"/>
      <c r="AHK15" s="55"/>
      <c r="AHL15" s="55"/>
      <c r="AHM15" s="55"/>
      <c r="AHN15" s="55"/>
      <c r="AHO15" s="55"/>
      <c r="AHP15" s="55"/>
      <c r="AHQ15" s="55"/>
      <c r="AHR15" s="55"/>
      <c r="AHS15" s="55"/>
      <c r="AHT15" s="55"/>
      <c r="AHU15" s="55"/>
      <c r="AHV15" s="55"/>
      <c r="AHW15" s="55"/>
      <c r="AHX15" s="55"/>
      <c r="AHY15" s="55"/>
      <c r="AHZ15" s="55"/>
      <c r="AIA15" s="55"/>
      <c r="AIB15" s="55"/>
      <c r="AIC15" s="55"/>
      <c r="AID15" s="55"/>
      <c r="AIE15" s="55"/>
      <c r="AIF15" s="55"/>
      <c r="AIG15" s="55"/>
      <c r="AIH15" s="55"/>
      <c r="AII15" s="55"/>
      <c r="AIJ15" s="55"/>
      <c r="AIK15" s="55"/>
      <c r="AIL15" s="55"/>
      <c r="AIM15" s="55"/>
      <c r="AIN15" s="55"/>
      <c r="AIO15" s="55"/>
      <c r="AIP15" s="55"/>
      <c r="AIQ15" s="55"/>
      <c r="AIR15" s="55"/>
      <c r="AIS15" s="55"/>
      <c r="AIT15" s="55"/>
      <c r="AIU15" s="55"/>
      <c r="AIV15" s="55"/>
      <c r="AIW15" s="55"/>
      <c r="AIX15" s="55"/>
      <c r="AIY15" s="55"/>
      <c r="AIZ15" s="55"/>
      <c r="AJA15" s="55"/>
      <c r="AJB15" s="55"/>
      <c r="AJC15" s="55"/>
      <c r="AJD15" s="55"/>
      <c r="AJE15" s="55"/>
      <c r="AJF15" s="55"/>
      <c r="AJG15" s="55"/>
      <c r="AJH15" s="55"/>
      <c r="AJI15" s="55"/>
      <c r="AJJ15" s="55"/>
      <c r="AJK15" s="55"/>
      <c r="AJL15" s="55"/>
      <c r="AJM15" s="55"/>
      <c r="AJN15" s="55"/>
      <c r="AJO15" s="55"/>
      <c r="AJP15" s="55"/>
      <c r="AJQ15" s="55"/>
      <c r="AJR15" s="55"/>
      <c r="AJS15" s="55"/>
      <c r="AJT15" s="55"/>
      <c r="AJU15" s="55"/>
      <c r="AJV15" s="55"/>
      <c r="AJW15" s="55"/>
      <c r="AJX15" s="55"/>
      <c r="AJY15" s="55"/>
      <c r="AJZ15" s="55"/>
      <c r="AKA15" s="55"/>
      <c r="AKB15" s="55"/>
      <c r="AKC15" s="55"/>
      <c r="AKD15" s="55"/>
      <c r="AKE15" s="55"/>
      <c r="AKF15" s="55"/>
      <c r="AKG15" s="55"/>
      <c r="AKH15" s="55"/>
      <c r="AKI15" s="55"/>
      <c r="AKJ15" s="55"/>
      <c r="AKK15" s="55"/>
      <c r="AKL15" s="55"/>
      <c r="AKM15" s="55"/>
      <c r="AKN15" s="55"/>
      <c r="AKO15" s="55"/>
      <c r="AKP15" s="55"/>
      <c r="AKQ15" s="55"/>
      <c r="AKR15" s="55"/>
      <c r="AKS15" s="55"/>
      <c r="AKT15" s="55"/>
      <c r="AKU15" s="55"/>
      <c r="AKV15" s="55"/>
      <c r="AKW15" s="55"/>
      <c r="AKX15" s="55"/>
      <c r="AKY15" s="55"/>
      <c r="AKZ15" s="55"/>
      <c r="ALA15" s="55"/>
      <c r="ALB15" s="55"/>
      <c r="ALC15" s="55"/>
      <c r="ALD15" s="55"/>
      <c r="ALE15" s="55"/>
      <c r="ALF15" s="55"/>
      <c r="ALG15" s="55"/>
      <c r="ALH15" s="55"/>
      <c r="ALI15" s="55"/>
      <c r="ALJ15" s="55"/>
      <c r="ALK15" s="55"/>
      <c r="ALL15" s="55"/>
      <c r="ALM15" s="55"/>
      <c r="ALN15" s="55"/>
      <c r="ALO15" s="55"/>
      <c r="ALP15" s="55"/>
      <c r="ALQ15" s="55"/>
      <c r="ALR15" s="55"/>
      <c r="ALS15" s="55"/>
      <c r="ALT15" s="55"/>
      <c r="ALU15" s="55"/>
      <c r="ALV15" s="55"/>
      <c r="ALW15" s="55"/>
      <c r="ALX15" s="55"/>
      <c r="ALY15" s="55"/>
      <c r="ALZ15" s="55"/>
      <c r="AMA15" s="55"/>
      <c r="AMB15" s="55"/>
      <c r="AMC15" s="55"/>
      <c r="AMD15" s="55"/>
      <c r="AME15" s="55"/>
      <c r="AMF15" s="55"/>
      <c r="AMG15" s="55"/>
      <c r="AMH15" s="55"/>
      <c r="AMI15" s="55"/>
      <c r="AMJ15" s="55"/>
      <c r="AMK15" s="55"/>
      <c r="AML15" s="55"/>
      <c r="AMM15" s="55"/>
      <c r="AMN15" s="55"/>
      <c r="AMO15" s="55"/>
      <c r="AMP15" s="55"/>
      <c r="AMQ15" s="55"/>
      <c r="AMR15" s="55"/>
      <c r="AMS15" s="55"/>
      <c r="AMT15" s="55"/>
      <c r="AMU15" s="55"/>
      <c r="AMV15" s="55"/>
      <c r="AMW15" s="55"/>
      <c r="AMX15" s="55"/>
      <c r="AMY15" s="55"/>
      <c r="AMZ15" s="55"/>
      <c r="ANA15" s="55"/>
      <c r="ANB15" s="55"/>
      <c r="ANC15" s="55"/>
      <c r="AND15" s="55"/>
      <c r="ANE15" s="55"/>
      <c r="ANF15" s="55"/>
      <c r="ANG15" s="55"/>
      <c r="ANH15" s="55"/>
      <c r="ANI15" s="55"/>
      <c r="ANJ15" s="55"/>
      <c r="ANK15" s="55"/>
      <c r="ANL15" s="55"/>
      <c r="ANM15" s="55"/>
      <c r="ANN15" s="55"/>
      <c r="ANO15" s="55"/>
      <c r="ANP15" s="55"/>
      <c r="ANQ15" s="55"/>
      <c r="ANR15" s="55"/>
      <c r="ANS15" s="55"/>
      <c r="ANT15" s="55"/>
      <c r="ANU15" s="55"/>
      <c r="ANV15" s="55"/>
      <c r="ANW15" s="55"/>
      <c r="ANX15" s="55"/>
      <c r="ANY15" s="55"/>
      <c r="ANZ15" s="55"/>
      <c r="AOA15" s="55"/>
      <c r="AOB15" s="55"/>
      <c r="AOC15" s="55"/>
      <c r="AOD15" s="55"/>
      <c r="AOE15" s="55"/>
      <c r="AOF15" s="55"/>
      <c r="AOG15" s="55"/>
      <c r="AOH15" s="55"/>
      <c r="AOI15" s="55"/>
      <c r="AOJ15" s="55"/>
      <c r="AOK15" s="55"/>
      <c r="AOL15" s="55"/>
      <c r="AOM15" s="55"/>
      <c r="AON15" s="55"/>
      <c r="AOO15" s="55"/>
      <c r="AOP15" s="55"/>
      <c r="AOQ15" s="55"/>
      <c r="AOR15" s="55"/>
      <c r="AOS15" s="55"/>
      <c r="AOT15" s="55"/>
      <c r="AOU15" s="55"/>
      <c r="AOV15" s="55"/>
      <c r="AOW15" s="55"/>
      <c r="AOX15" s="55"/>
      <c r="AOY15" s="55"/>
      <c r="AOZ15" s="55"/>
      <c r="APA15" s="55"/>
      <c r="APB15" s="55"/>
      <c r="APC15" s="55"/>
      <c r="APD15" s="55"/>
      <c r="APE15" s="55"/>
      <c r="APF15" s="55"/>
      <c r="APG15" s="55"/>
      <c r="APH15" s="55"/>
      <c r="API15" s="55"/>
      <c r="APJ15" s="55"/>
      <c r="APK15" s="55"/>
      <c r="APL15" s="55"/>
      <c r="APM15" s="55"/>
      <c r="APN15" s="55"/>
      <c r="APO15" s="55"/>
      <c r="APP15" s="55"/>
      <c r="APQ15" s="55"/>
      <c r="APR15" s="55"/>
      <c r="APS15" s="55"/>
      <c r="APT15" s="55"/>
      <c r="APU15" s="55"/>
      <c r="APV15" s="55"/>
      <c r="APW15" s="55"/>
      <c r="APX15" s="55"/>
      <c r="APY15" s="55"/>
      <c r="APZ15" s="55"/>
      <c r="AQA15" s="55"/>
      <c r="AQB15" s="55"/>
      <c r="AQC15" s="55"/>
      <c r="AQD15" s="55"/>
      <c r="AQE15" s="55"/>
      <c r="AQF15" s="55"/>
      <c r="AQG15" s="55"/>
      <c r="AQH15" s="55"/>
      <c r="AQI15" s="55"/>
      <c r="AQJ15" s="55"/>
      <c r="AQK15" s="55"/>
      <c r="AQL15" s="55"/>
      <c r="AQM15" s="55"/>
      <c r="AQN15" s="55"/>
      <c r="AQO15" s="55"/>
      <c r="AQP15" s="55"/>
      <c r="AQQ15" s="55"/>
      <c r="AQR15" s="55"/>
      <c r="AQS15" s="55"/>
      <c r="AQT15" s="55"/>
      <c r="AQU15" s="55"/>
      <c r="AQV15" s="55"/>
      <c r="AQW15" s="55"/>
      <c r="AQX15" s="55"/>
      <c r="AQY15" s="55"/>
      <c r="AQZ15" s="55"/>
      <c r="ARA15" s="55"/>
      <c r="ARB15" s="55"/>
      <c r="ARC15" s="55"/>
      <c r="ARD15" s="55"/>
      <c r="ARE15" s="55"/>
      <c r="ARF15" s="55"/>
      <c r="ARG15" s="55"/>
      <c r="ARH15" s="55"/>
      <c r="ARI15" s="55"/>
      <c r="ARJ15" s="55"/>
      <c r="ARK15" s="55"/>
      <c r="ARL15" s="55"/>
      <c r="ARM15" s="55"/>
      <c r="ARN15" s="55"/>
      <c r="ARO15" s="55"/>
      <c r="ARP15" s="55"/>
      <c r="ARQ15" s="55"/>
      <c r="ARR15" s="55"/>
      <c r="ARS15" s="55"/>
      <c r="ART15" s="55"/>
      <c r="ARU15" s="55"/>
      <c r="ARV15" s="55"/>
      <c r="ARW15" s="55"/>
      <c r="ARX15" s="55"/>
      <c r="ARY15" s="55"/>
      <c r="ARZ15" s="55"/>
      <c r="ASA15" s="55"/>
      <c r="ASB15" s="55"/>
      <c r="ASC15" s="55"/>
      <c r="ASD15" s="55"/>
      <c r="ASE15" s="55"/>
      <c r="ASF15" s="55"/>
      <c r="ASG15" s="55"/>
      <c r="ASH15" s="55"/>
      <c r="ASI15" s="55"/>
      <c r="ASJ15" s="55"/>
      <c r="ASK15" s="55"/>
      <c r="ASL15" s="55"/>
      <c r="ASM15" s="55"/>
      <c r="ASN15" s="55"/>
      <c r="ASO15" s="55"/>
      <c r="ASP15" s="55"/>
      <c r="ASQ15" s="55"/>
      <c r="ASR15" s="55"/>
      <c r="ASS15" s="55"/>
      <c r="AST15" s="55"/>
      <c r="ASU15" s="55"/>
      <c r="ASV15" s="55"/>
      <c r="ASW15" s="55"/>
      <c r="ASX15" s="55"/>
      <c r="ASY15" s="55"/>
      <c r="ASZ15" s="55"/>
      <c r="ATA15" s="55"/>
      <c r="ATB15" s="55"/>
      <c r="ATC15" s="55"/>
      <c r="ATD15" s="55"/>
      <c r="ATE15" s="55"/>
      <c r="ATF15" s="55"/>
      <c r="ATG15" s="55"/>
      <c r="ATH15" s="55"/>
      <c r="ATI15" s="55"/>
      <c r="ATJ15" s="55"/>
      <c r="ATK15" s="55"/>
      <c r="ATL15" s="55"/>
      <c r="ATM15" s="55"/>
      <c r="ATN15" s="55"/>
      <c r="ATO15" s="55"/>
      <c r="ATP15" s="55"/>
      <c r="ATQ15" s="55"/>
      <c r="ATR15" s="55"/>
      <c r="ATS15" s="55"/>
      <c r="ATT15" s="55"/>
      <c r="ATU15" s="55"/>
      <c r="ATV15" s="55"/>
      <c r="ATW15" s="55"/>
      <c r="ATX15" s="55"/>
      <c r="ATY15" s="55"/>
      <c r="ATZ15" s="55"/>
      <c r="AUA15" s="55"/>
      <c r="AUB15" s="55"/>
      <c r="AUC15" s="55"/>
      <c r="AUD15" s="55"/>
      <c r="AUE15" s="55"/>
      <c r="AUF15" s="55"/>
      <c r="AUG15" s="55"/>
      <c r="AUH15" s="55"/>
      <c r="AUI15" s="55"/>
      <c r="AUJ15" s="55"/>
      <c r="AUK15" s="55"/>
      <c r="AUL15" s="55"/>
      <c r="AUM15" s="55"/>
      <c r="AUN15" s="55"/>
      <c r="AUO15" s="55"/>
      <c r="AUP15" s="55"/>
      <c r="AUQ15" s="55"/>
      <c r="AUR15" s="55"/>
      <c r="AUS15" s="55"/>
      <c r="AUT15" s="55"/>
      <c r="AUU15" s="55"/>
      <c r="AUV15" s="55"/>
      <c r="AUW15" s="55"/>
      <c r="AUX15" s="55"/>
      <c r="AUY15" s="55"/>
      <c r="AUZ15" s="55"/>
      <c r="AVA15" s="55"/>
      <c r="AVB15" s="55"/>
      <c r="AVC15" s="55"/>
      <c r="AVD15" s="55"/>
      <c r="AVE15" s="55"/>
      <c r="AVF15" s="55"/>
      <c r="AVG15" s="55"/>
      <c r="AVH15" s="55"/>
      <c r="AVI15" s="55"/>
      <c r="AVJ15" s="55"/>
      <c r="AVK15" s="55"/>
      <c r="AVL15" s="55"/>
      <c r="AVM15" s="55"/>
      <c r="AVN15" s="55"/>
      <c r="AVO15" s="55"/>
      <c r="AVP15" s="55"/>
      <c r="AVQ15" s="55"/>
      <c r="AVR15" s="55"/>
      <c r="AVS15" s="55"/>
      <c r="AVT15" s="55"/>
      <c r="AVU15" s="55"/>
      <c r="AVV15" s="55"/>
      <c r="AVW15" s="55"/>
      <c r="AVX15" s="55"/>
      <c r="AVY15" s="55"/>
      <c r="AVZ15" s="55"/>
      <c r="AWA15" s="55"/>
      <c r="AWB15" s="55"/>
      <c r="AWC15" s="55"/>
      <c r="AWD15" s="55"/>
      <c r="AWE15" s="55"/>
      <c r="AWF15" s="55"/>
      <c r="AWG15" s="55"/>
      <c r="AWH15" s="55"/>
      <c r="AWI15" s="55"/>
      <c r="AWJ15" s="55"/>
      <c r="AWK15" s="55"/>
      <c r="AWL15" s="55"/>
      <c r="AWM15" s="55"/>
      <c r="AWN15" s="55"/>
      <c r="AWO15" s="55"/>
      <c r="AWP15" s="55"/>
      <c r="AWQ15" s="55"/>
      <c r="AWR15" s="55"/>
      <c r="AWS15" s="55"/>
      <c r="AWT15" s="55"/>
      <c r="AWU15" s="55"/>
      <c r="AWV15" s="55"/>
      <c r="AWW15" s="55"/>
      <c r="AWX15" s="55"/>
      <c r="AWY15" s="55"/>
      <c r="AWZ15" s="55"/>
      <c r="AXA15" s="55"/>
      <c r="AXB15" s="55"/>
      <c r="AXC15" s="55"/>
      <c r="AXD15" s="55"/>
      <c r="AXE15" s="55"/>
      <c r="AXF15" s="55"/>
      <c r="AXG15" s="55"/>
      <c r="AXH15" s="55"/>
      <c r="AXI15" s="55"/>
      <c r="AXJ15" s="55"/>
      <c r="AXK15" s="55"/>
      <c r="AXL15" s="55"/>
      <c r="AXM15" s="55"/>
      <c r="AXN15" s="55"/>
      <c r="AXO15" s="55"/>
      <c r="AXP15" s="55"/>
      <c r="AXQ15" s="55"/>
      <c r="AXR15" s="55"/>
      <c r="AXS15" s="55"/>
      <c r="AXT15" s="55"/>
      <c r="AXU15" s="55"/>
      <c r="AXV15" s="55"/>
      <c r="AXW15" s="55"/>
      <c r="AXX15" s="55"/>
      <c r="AXY15" s="55"/>
      <c r="AXZ15" s="55"/>
      <c r="AYA15" s="55"/>
      <c r="AYB15" s="55"/>
    </row>
    <row r="16" spans="1:1328" s="56" customFormat="1" ht="23.25" customHeight="1" x14ac:dyDescent="0.2">
      <c r="A16" s="561"/>
      <c r="B16" s="566"/>
      <c r="C16" s="566"/>
      <c r="D16" s="566"/>
      <c r="E16" s="566"/>
      <c r="F16" s="566"/>
      <c r="G16" s="566"/>
      <c r="H16" s="566"/>
      <c r="I16" s="566"/>
      <c r="J16" s="563"/>
      <c r="K16" s="567"/>
      <c r="L16" s="567"/>
      <c r="M16" s="567"/>
      <c r="N16" s="561"/>
      <c r="O16" s="567"/>
      <c r="P16" s="567"/>
      <c r="Q16" s="567"/>
      <c r="R16" s="561"/>
      <c r="S16" s="2839" t="s">
        <v>391</v>
      </c>
      <c r="T16" s="2839"/>
      <c r="U16" s="561"/>
      <c r="V16" s="37"/>
      <c r="Z16" s="37"/>
      <c r="AA16" s="37"/>
      <c r="AB16" s="37"/>
      <c r="AC16" s="37"/>
      <c r="AD16" s="37"/>
      <c r="AE16" s="37"/>
      <c r="AF16" s="37"/>
      <c r="AG16" s="37"/>
      <c r="AH16" s="37"/>
      <c r="AI16" s="37"/>
      <c r="AJ16" s="37"/>
      <c r="AK16" s="37"/>
      <c r="AL16" s="37"/>
      <c r="AM16" s="37"/>
      <c r="AN16" s="37"/>
      <c r="AO16" s="37"/>
      <c r="AP16" s="37"/>
      <c r="AQ16" s="37"/>
      <c r="AR16" s="37"/>
      <c r="AS16" s="37"/>
      <c r="AT16" s="37"/>
      <c r="AU16" s="37"/>
      <c r="AV16" s="54"/>
      <c r="AW16" s="54"/>
      <c r="AX16" s="54"/>
      <c r="AY16" s="54"/>
      <c r="AZ16" s="54"/>
      <c r="BA16" s="54"/>
      <c r="BB16" s="54"/>
      <c r="BC16" s="54"/>
      <c r="BD16" s="54"/>
      <c r="BE16" s="54"/>
      <c r="BF16" s="54"/>
      <c r="BG16" s="54"/>
      <c r="BH16" s="54"/>
      <c r="BI16" s="54"/>
      <c r="BJ16" s="54"/>
      <c r="BK16" s="54"/>
      <c r="BL16" s="54"/>
      <c r="BM16" s="54"/>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c r="IW16" s="55"/>
      <c r="IX16" s="55"/>
      <c r="IY16" s="55"/>
      <c r="IZ16" s="55"/>
      <c r="JA16" s="55"/>
      <c r="JB16" s="55"/>
      <c r="JC16" s="55"/>
      <c r="JD16" s="55"/>
      <c r="JE16" s="55"/>
      <c r="JF16" s="55"/>
      <c r="JG16" s="55"/>
      <c r="JH16" s="55"/>
      <c r="JI16" s="55"/>
      <c r="JJ16" s="55"/>
      <c r="JK16" s="55"/>
      <c r="JL16" s="55"/>
      <c r="JM16" s="55"/>
      <c r="JN16" s="55"/>
      <c r="JO16" s="55"/>
      <c r="JP16" s="55"/>
      <c r="JQ16" s="55"/>
      <c r="JR16" s="55"/>
      <c r="JS16" s="55"/>
      <c r="JT16" s="55"/>
      <c r="JU16" s="55"/>
      <c r="JV16" s="55"/>
      <c r="JW16" s="55"/>
      <c r="JX16" s="55"/>
      <c r="JY16" s="55"/>
      <c r="JZ16" s="55"/>
      <c r="KA16" s="55"/>
      <c r="KB16" s="55"/>
      <c r="KC16" s="55"/>
      <c r="KD16" s="55"/>
      <c r="KE16" s="55"/>
      <c r="KF16" s="55"/>
      <c r="KG16" s="55"/>
      <c r="KH16" s="55"/>
      <c r="KI16" s="55"/>
      <c r="KJ16" s="55"/>
      <c r="KK16" s="55"/>
      <c r="KL16" s="55"/>
      <c r="KM16" s="55"/>
      <c r="KN16" s="55"/>
      <c r="KO16" s="55"/>
      <c r="KP16" s="55"/>
      <c r="KQ16" s="55"/>
      <c r="KR16" s="55"/>
      <c r="KS16" s="55"/>
      <c r="KT16" s="55"/>
      <c r="KU16" s="55"/>
      <c r="KV16" s="55"/>
      <c r="KW16" s="55"/>
      <c r="KX16" s="55"/>
      <c r="KY16" s="55"/>
      <c r="KZ16" s="55"/>
      <c r="LA16" s="55"/>
      <c r="LB16" s="55"/>
      <c r="LC16" s="55"/>
      <c r="LD16" s="55"/>
      <c r="LE16" s="55"/>
      <c r="LF16" s="55"/>
      <c r="LG16" s="55"/>
      <c r="LH16" s="55"/>
      <c r="LI16" s="55"/>
      <c r="LJ16" s="55"/>
      <c r="LK16" s="55"/>
      <c r="LL16" s="55"/>
      <c r="LM16" s="55"/>
      <c r="LN16" s="55"/>
      <c r="LO16" s="55"/>
      <c r="LP16" s="55"/>
      <c r="LQ16" s="55"/>
      <c r="LR16" s="55"/>
      <c r="LS16" s="55"/>
      <c r="LT16" s="55"/>
      <c r="LU16" s="55"/>
      <c r="LV16" s="55"/>
      <c r="LW16" s="55"/>
      <c r="LX16" s="55"/>
      <c r="LY16" s="55"/>
      <c r="LZ16" s="55"/>
      <c r="MA16" s="55"/>
      <c r="MB16" s="55"/>
      <c r="MC16" s="55"/>
      <c r="MD16" s="55"/>
      <c r="ME16" s="55"/>
      <c r="MF16" s="55"/>
      <c r="MG16" s="55"/>
      <c r="MH16" s="55"/>
      <c r="MI16" s="55"/>
      <c r="MJ16" s="55"/>
      <c r="MK16" s="55"/>
      <c r="ML16" s="55"/>
      <c r="MM16" s="55"/>
      <c r="MN16" s="55"/>
      <c r="MO16" s="55"/>
      <c r="MP16" s="55"/>
      <c r="MQ16" s="55"/>
      <c r="MR16" s="55"/>
      <c r="MS16" s="55"/>
      <c r="MT16" s="55"/>
      <c r="MU16" s="55"/>
      <c r="MV16" s="55"/>
      <c r="MW16" s="55"/>
      <c r="MX16" s="55"/>
      <c r="MY16" s="55"/>
      <c r="MZ16" s="55"/>
      <c r="NA16" s="55"/>
      <c r="NB16" s="55"/>
      <c r="NC16" s="55"/>
      <c r="ND16" s="55"/>
      <c r="NE16" s="55"/>
      <c r="NF16" s="55"/>
      <c r="NG16" s="55"/>
      <c r="NH16" s="55"/>
      <c r="NI16" s="55"/>
      <c r="NJ16" s="55"/>
      <c r="NK16" s="55"/>
      <c r="NL16" s="55"/>
      <c r="NM16" s="55"/>
      <c r="NN16" s="55"/>
      <c r="NO16" s="55"/>
      <c r="NP16" s="55"/>
      <c r="NQ16" s="55"/>
      <c r="NR16" s="55"/>
      <c r="NS16" s="55"/>
      <c r="NT16" s="55"/>
      <c r="NU16" s="55"/>
      <c r="NV16" s="55"/>
      <c r="NW16" s="55"/>
      <c r="NX16" s="55"/>
      <c r="NY16" s="55"/>
      <c r="NZ16" s="55"/>
      <c r="OA16" s="55"/>
      <c r="OB16" s="55"/>
      <c r="OC16" s="55"/>
      <c r="OD16" s="55"/>
      <c r="OE16" s="55"/>
      <c r="OF16" s="55"/>
      <c r="OG16" s="55"/>
      <c r="OH16" s="55"/>
      <c r="OI16" s="55"/>
      <c r="OJ16" s="55"/>
      <c r="OK16" s="55"/>
      <c r="OL16" s="55"/>
      <c r="OM16" s="55"/>
      <c r="ON16" s="55"/>
      <c r="OO16" s="55"/>
      <c r="OP16" s="55"/>
      <c r="OQ16" s="55"/>
      <c r="OR16" s="55"/>
      <c r="OS16" s="55"/>
      <c r="OT16" s="55"/>
      <c r="OU16" s="55"/>
      <c r="OV16" s="55"/>
      <c r="OW16" s="55"/>
      <c r="OX16" s="55"/>
      <c r="OY16" s="55"/>
      <c r="OZ16" s="55"/>
      <c r="PA16" s="55"/>
      <c r="PB16" s="55"/>
      <c r="PC16" s="55"/>
      <c r="PD16" s="55"/>
      <c r="PE16" s="55"/>
      <c r="PF16" s="55"/>
      <c r="PG16" s="55"/>
      <c r="PH16" s="55"/>
      <c r="PI16" s="55"/>
      <c r="PJ16" s="55"/>
      <c r="PK16" s="55"/>
      <c r="PL16" s="55"/>
      <c r="PM16" s="55"/>
      <c r="PN16" s="55"/>
      <c r="PO16" s="55"/>
      <c r="PP16" s="55"/>
      <c r="PQ16" s="55"/>
      <c r="PR16" s="55"/>
      <c r="PS16" s="55"/>
      <c r="PT16" s="55"/>
      <c r="PU16" s="55"/>
      <c r="PV16" s="55"/>
      <c r="PW16" s="55"/>
      <c r="PX16" s="55"/>
      <c r="PY16" s="55"/>
      <c r="PZ16" s="55"/>
      <c r="QA16" s="55"/>
      <c r="QB16" s="55"/>
      <c r="QC16" s="55"/>
      <c r="QD16" s="55"/>
      <c r="QE16" s="55"/>
      <c r="QF16" s="55"/>
      <c r="QG16" s="55"/>
      <c r="QH16" s="55"/>
      <c r="QI16" s="55"/>
      <c r="QJ16" s="55"/>
      <c r="QK16" s="55"/>
      <c r="QL16" s="55"/>
      <c r="QM16" s="55"/>
      <c r="QN16" s="55"/>
      <c r="QO16" s="55"/>
      <c r="QP16" s="55"/>
      <c r="QQ16" s="55"/>
      <c r="QR16" s="55"/>
      <c r="QS16" s="55"/>
      <c r="QT16" s="55"/>
      <c r="QU16" s="55"/>
      <c r="QV16" s="55"/>
      <c r="QW16" s="55"/>
      <c r="QX16" s="55"/>
      <c r="QY16" s="55"/>
      <c r="QZ16" s="55"/>
      <c r="RA16" s="55"/>
      <c r="RB16" s="55"/>
      <c r="RC16" s="55"/>
      <c r="RD16" s="55"/>
      <c r="RE16" s="55"/>
      <c r="RF16" s="55"/>
      <c r="RG16" s="55"/>
      <c r="RH16" s="55"/>
      <c r="RI16" s="55"/>
      <c r="RJ16" s="55"/>
      <c r="RK16" s="55"/>
      <c r="RL16" s="55"/>
      <c r="RM16" s="55"/>
      <c r="RN16" s="55"/>
      <c r="RO16" s="55"/>
      <c r="RP16" s="55"/>
      <c r="RQ16" s="55"/>
      <c r="RR16" s="55"/>
      <c r="RS16" s="55"/>
      <c r="RT16" s="55"/>
      <c r="RU16" s="55"/>
      <c r="RV16" s="55"/>
      <c r="RW16" s="55"/>
      <c r="RX16" s="55"/>
      <c r="RY16" s="55"/>
      <c r="RZ16" s="55"/>
      <c r="SA16" s="55"/>
      <c r="SB16" s="55"/>
      <c r="SC16" s="55"/>
      <c r="SD16" s="55"/>
      <c r="SE16" s="55"/>
      <c r="SF16" s="55"/>
      <c r="SG16" s="55"/>
      <c r="SH16" s="55"/>
      <c r="SI16" s="55"/>
      <c r="SJ16" s="55"/>
      <c r="SK16" s="55"/>
      <c r="SL16" s="55"/>
      <c r="SM16" s="55"/>
      <c r="SN16" s="55"/>
      <c r="SO16" s="55"/>
      <c r="SP16" s="55"/>
      <c r="SQ16" s="55"/>
      <c r="SR16" s="55"/>
      <c r="SS16" s="55"/>
      <c r="ST16" s="55"/>
      <c r="SU16" s="55"/>
      <c r="SV16" s="55"/>
      <c r="SW16" s="55"/>
      <c r="SX16" s="55"/>
      <c r="SY16" s="55"/>
      <c r="SZ16" s="55"/>
      <c r="TA16" s="55"/>
      <c r="TB16" s="55"/>
      <c r="TC16" s="55"/>
      <c r="TD16" s="55"/>
      <c r="TE16" s="55"/>
      <c r="TF16" s="55"/>
      <c r="TG16" s="55"/>
      <c r="TH16" s="55"/>
      <c r="TI16" s="55"/>
      <c r="TJ16" s="55"/>
      <c r="TK16" s="55"/>
      <c r="TL16" s="55"/>
      <c r="TM16" s="55"/>
      <c r="TN16" s="55"/>
      <c r="TO16" s="55"/>
      <c r="TP16" s="55"/>
      <c r="TQ16" s="55"/>
      <c r="TR16" s="55"/>
      <c r="TS16" s="55"/>
      <c r="TT16" s="55"/>
      <c r="TU16" s="55"/>
      <c r="TV16" s="55"/>
      <c r="TW16" s="55"/>
      <c r="TX16" s="55"/>
      <c r="TY16" s="55"/>
      <c r="TZ16" s="55"/>
      <c r="UA16" s="55"/>
      <c r="UB16" s="55"/>
      <c r="UC16" s="55"/>
      <c r="UD16" s="55"/>
      <c r="UE16" s="55"/>
      <c r="UF16" s="55"/>
      <c r="UG16" s="55"/>
      <c r="UH16" s="55"/>
      <c r="UI16" s="55"/>
      <c r="UJ16" s="55"/>
      <c r="UK16" s="55"/>
      <c r="UL16" s="55"/>
      <c r="UM16" s="55"/>
      <c r="UN16" s="55"/>
      <c r="UO16" s="55"/>
      <c r="UP16" s="55"/>
      <c r="UQ16" s="55"/>
      <c r="UR16" s="55"/>
      <c r="US16" s="55"/>
      <c r="UT16" s="55"/>
      <c r="UU16" s="55"/>
      <c r="UV16" s="55"/>
      <c r="UW16" s="55"/>
      <c r="UX16" s="55"/>
      <c r="UY16" s="55"/>
      <c r="UZ16" s="55"/>
      <c r="VA16" s="55"/>
      <c r="VB16" s="55"/>
      <c r="VC16" s="55"/>
      <c r="VD16" s="55"/>
      <c r="VE16" s="55"/>
      <c r="VF16" s="55"/>
      <c r="VG16" s="55"/>
      <c r="VH16" s="55"/>
      <c r="VI16" s="55"/>
      <c r="VJ16" s="55"/>
      <c r="VK16" s="55"/>
      <c r="VL16" s="55"/>
      <c r="VM16" s="55"/>
      <c r="VN16" s="55"/>
      <c r="VO16" s="55"/>
      <c r="VP16" s="55"/>
      <c r="VQ16" s="55"/>
      <c r="VR16" s="55"/>
      <c r="VS16" s="55"/>
      <c r="VT16" s="55"/>
      <c r="VU16" s="55"/>
      <c r="VV16" s="55"/>
      <c r="VW16" s="55"/>
      <c r="VX16" s="55"/>
      <c r="VY16" s="55"/>
      <c r="VZ16" s="55"/>
      <c r="WA16" s="55"/>
      <c r="WB16" s="55"/>
      <c r="WC16" s="55"/>
      <c r="WD16" s="55"/>
      <c r="WE16" s="55"/>
      <c r="WF16" s="55"/>
      <c r="WG16" s="55"/>
      <c r="WH16" s="55"/>
      <c r="WI16" s="55"/>
      <c r="WJ16" s="55"/>
      <c r="WK16" s="55"/>
      <c r="WL16" s="55"/>
      <c r="WM16" s="55"/>
      <c r="WN16" s="55"/>
      <c r="WO16" s="55"/>
      <c r="WP16" s="55"/>
      <c r="WQ16" s="55"/>
      <c r="WR16" s="55"/>
      <c r="WS16" s="55"/>
      <c r="WT16" s="55"/>
      <c r="WU16" s="55"/>
      <c r="WV16" s="55"/>
      <c r="WW16" s="55"/>
      <c r="WX16" s="55"/>
      <c r="WY16" s="55"/>
      <c r="WZ16" s="55"/>
      <c r="XA16" s="55"/>
      <c r="XB16" s="55"/>
      <c r="XC16" s="55"/>
      <c r="XD16" s="55"/>
      <c r="XE16" s="55"/>
      <c r="XF16" s="55"/>
      <c r="XG16" s="55"/>
      <c r="XH16" s="55"/>
      <c r="XI16" s="55"/>
      <c r="XJ16" s="55"/>
      <c r="XK16" s="55"/>
      <c r="XL16" s="55"/>
      <c r="XM16" s="55"/>
      <c r="XN16" s="55"/>
      <c r="XO16" s="55"/>
      <c r="XP16" s="55"/>
      <c r="XQ16" s="55"/>
      <c r="XR16" s="55"/>
      <c r="XS16" s="55"/>
      <c r="XT16" s="55"/>
      <c r="XU16" s="55"/>
      <c r="XV16" s="55"/>
      <c r="XW16" s="55"/>
      <c r="XX16" s="55"/>
      <c r="XY16" s="55"/>
      <c r="XZ16" s="55"/>
      <c r="YA16" s="55"/>
      <c r="YB16" s="55"/>
      <c r="YC16" s="55"/>
      <c r="YD16" s="55"/>
      <c r="YE16" s="55"/>
      <c r="YF16" s="55"/>
      <c r="YG16" s="55"/>
      <c r="YH16" s="55"/>
      <c r="YI16" s="55"/>
      <c r="YJ16" s="55"/>
      <c r="YK16" s="55"/>
      <c r="YL16" s="55"/>
      <c r="YM16" s="55"/>
      <c r="YN16" s="55"/>
      <c r="YO16" s="55"/>
      <c r="YP16" s="55"/>
      <c r="YQ16" s="55"/>
      <c r="YR16" s="55"/>
      <c r="YS16" s="55"/>
      <c r="YT16" s="55"/>
      <c r="YU16" s="55"/>
      <c r="YV16" s="55"/>
      <c r="YW16" s="55"/>
      <c r="YX16" s="55"/>
      <c r="YY16" s="55"/>
      <c r="YZ16" s="55"/>
      <c r="ZA16" s="55"/>
      <c r="ZB16" s="55"/>
      <c r="ZC16" s="55"/>
      <c r="ZD16" s="55"/>
      <c r="ZE16" s="55"/>
      <c r="ZF16" s="55"/>
      <c r="ZG16" s="55"/>
      <c r="ZH16" s="55"/>
      <c r="ZI16" s="55"/>
      <c r="ZJ16" s="55"/>
      <c r="ZK16" s="55"/>
      <c r="ZL16" s="55"/>
      <c r="ZM16" s="55"/>
      <c r="ZN16" s="55"/>
      <c r="ZO16" s="55"/>
      <c r="ZP16" s="55"/>
      <c r="ZQ16" s="55"/>
      <c r="ZR16" s="55"/>
      <c r="ZS16" s="55"/>
      <c r="ZT16" s="55"/>
      <c r="ZU16" s="55"/>
      <c r="ZV16" s="55"/>
      <c r="ZW16" s="55"/>
      <c r="ZX16" s="55"/>
      <c r="ZY16" s="55"/>
      <c r="ZZ16" s="55"/>
      <c r="AAA16" s="55"/>
      <c r="AAB16" s="55"/>
      <c r="AAC16" s="55"/>
      <c r="AAD16" s="55"/>
      <c r="AAE16" s="55"/>
      <c r="AAF16" s="55"/>
      <c r="AAG16" s="55"/>
      <c r="AAH16" s="55"/>
      <c r="AAI16" s="55"/>
      <c r="AAJ16" s="55"/>
      <c r="AAK16" s="55"/>
      <c r="AAL16" s="55"/>
      <c r="AAM16" s="55"/>
      <c r="AAN16" s="55"/>
      <c r="AAO16" s="55"/>
      <c r="AAP16" s="55"/>
      <c r="AAQ16" s="55"/>
      <c r="AAR16" s="55"/>
      <c r="AAS16" s="55"/>
      <c r="AAT16" s="55"/>
      <c r="AAU16" s="55"/>
      <c r="AAV16" s="55"/>
      <c r="AAW16" s="55"/>
      <c r="AAX16" s="55"/>
      <c r="AAY16" s="55"/>
      <c r="AAZ16" s="55"/>
      <c r="ABA16" s="55"/>
      <c r="ABB16" s="55"/>
      <c r="ABC16" s="55"/>
      <c r="ABD16" s="55"/>
      <c r="ABE16" s="55"/>
      <c r="ABF16" s="55"/>
      <c r="ABG16" s="55"/>
      <c r="ABH16" s="55"/>
      <c r="ABI16" s="55"/>
      <c r="ABJ16" s="55"/>
      <c r="ABK16" s="55"/>
      <c r="ABL16" s="55"/>
      <c r="ABM16" s="55"/>
      <c r="ABN16" s="55"/>
      <c r="ABO16" s="55"/>
      <c r="ABP16" s="55"/>
      <c r="ABQ16" s="55"/>
      <c r="ABR16" s="55"/>
      <c r="ABS16" s="55"/>
      <c r="ABT16" s="55"/>
      <c r="ABU16" s="55"/>
      <c r="ABV16" s="55"/>
      <c r="ABW16" s="55"/>
      <c r="ABX16" s="55"/>
      <c r="ABY16" s="55"/>
      <c r="ABZ16" s="55"/>
      <c r="ACA16" s="55"/>
      <c r="ACB16" s="55"/>
      <c r="ACC16" s="55"/>
      <c r="ACD16" s="55"/>
      <c r="ACE16" s="55"/>
      <c r="ACF16" s="55"/>
      <c r="ACG16" s="55"/>
      <c r="ACH16" s="55"/>
      <c r="ACI16" s="55"/>
      <c r="ACJ16" s="55"/>
      <c r="ACK16" s="55"/>
      <c r="ACL16" s="55"/>
      <c r="ACM16" s="55"/>
      <c r="ACN16" s="55"/>
      <c r="ACO16" s="55"/>
      <c r="ACP16" s="55"/>
      <c r="ACQ16" s="55"/>
      <c r="ACR16" s="55"/>
      <c r="ACS16" s="55"/>
      <c r="ACT16" s="55"/>
      <c r="ACU16" s="55"/>
      <c r="ACV16" s="55"/>
      <c r="ACW16" s="55"/>
      <c r="ACX16" s="55"/>
      <c r="ACY16" s="55"/>
      <c r="ACZ16" s="55"/>
      <c r="ADA16" s="55"/>
      <c r="ADB16" s="55"/>
      <c r="ADC16" s="55"/>
      <c r="ADD16" s="55"/>
      <c r="ADE16" s="55"/>
      <c r="ADF16" s="55"/>
      <c r="ADG16" s="55"/>
      <c r="ADH16" s="55"/>
      <c r="ADI16" s="55"/>
      <c r="ADJ16" s="55"/>
      <c r="ADK16" s="55"/>
      <c r="ADL16" s="55"/>
      <c r="ADM16" s="55"/>
      <c r="ADN16" s="55"/>
      <c r="ADO16" s="55"/>
      <c r="ADP16" s="55"/>
      <c r="ADQ16" s="55"/>
      <c r="ADR16" s="55"/>
      <c r="ADS16" s="55"/>
      <c r="ADT16" s="55"/>
      <c r="ADU16" s="55"/>
      <c r="ADV16" s="55"/>
      <c r="ADW16" s="55"/>
      <c r="ADX16" s="55"/>
      <c r="ADY16" s="55"/>
      <c r="ADZ16" s="55"/>
      <c r="AEA16" s="55"/>
      <c r="AEB16" s="55"/>
      <c r="AEC16" s="55"/>
      <c r="AED16" s="55"/>
      <c r="AEE16" s="55"/>
      <c r="AEF16" s="55"/>
      <c r="AEG16" s="55"/>
      <c r="AEH16" s="55"/>
      <c r="AEI16" s="55"/>
      <c r="AEJ16" s="55"/>
      <c r="AEK16" s="55"/>
      <c r="AEL16" s="55"/>
      <c r="AEM16" s="55"/>
      <c r="AEN16" s="55"/>
      <c r="AEO16" s="55"/>
      <c r="AEP16" s="55"/>
      <c r="AEQ16" s="55"/>
      <c r="AER16" s="55"/>
      <c r="AES16" s="55"/>
      <c r="AET16" s="55"/>
      <c r="AEU16" s="55"/>
      <c r="AEV16" s="55"/>
      <c r="AEW16" s="55"/>
      <c r="AEX16" s="55"/>
      <c r="AEY16" s="55"/>
      <c r="AEZ16" s="55"/>
      <c r="AFA16" s="55"/>
      <c r="AFB16" s="55"/>
      <c r="AFC16" s="55"/>
      <c r="AFD16" s="55"/>
      <c r="AFE16" s="55"/>
      <c r="AFF16" s="55"/>
      <c r="AFG16" s="55"/>
      <c r="AFH16" s="55"/>
      <c r="AFI16" s="55"/>
      <c r="AFJ16" s="55"/>
      <c r="AFK16" s="55"/>
      <c r="AFL16" s="55"/>
      <c r="AFM16" s="55"/>
      <c r="AFN16" s="55"/>
      <c r="AFO16" s="55"/>
      <c r="AFP16" s="55"/>
      <c r="AFQ16" s="55"/>
      <c r="AFR16" s="55"/>
      <c r="AFS16" s="55"/>
      <c r="AFT16" s="55"/>
      <c r="AFU16" s="55"/>
      <c r="AFV16" s="55"/>
      <c r="AFW16" s="55"/>
      <c r="AFX16" s="55"/>
      <c r="AFY16" s="55"/>
      <c r="AFZ16" s="55"/>
      <c r="AGA16" s="55"/>
      <c r="AGB16" s="55"/>
      <c r="AGC16" s="55"/>
      <c r="AGD16" s="55"/>
      <c r="AGE16" s="55"/>
      <c r="AGF16" s="55"/>
      <c r="AGG16" s="55"/>
      <c r="AGH16" s="55"/>
      <c r="AGI16" s="55"/>
      <c r="AGJ16" s="55"/>
      <c r="AGK16" s="55"/>
      <c r="AGL16" s="55"/>
      <c r="AGM16" s="55"/>
      <c r="AGN16" s="55"/>
      <c r="AGO16" s="55"/>
      <c r="AGP16" s="55"/>
      <c r="AGQ16" s="55"/>
      <c r="AGR16" s="55"/>
      <c r="AGS16" s="55"/>
      <c r="AGT16" s="55"/>
      <c r="AGU16" s="55"/>
      <c r="AGV16" s="55"/>
      <c r="AGW16" s="55"/>
      <c r="AGX16" s="55"/>
      <c r="AGY16" s="55"/>
      <c r="AGZ16" s="55"/>
      <c r="AHA16" s="55"/>
      <c r="AHB16" s="55"/>
      <c r="AHC16" s="55"/>
      <c r="AHD16" s="55"/>
      <c r="AHE16" s="55"/>
      <c r="AHF16" s="55"/>
      <c r="AHG16" s="55"/>
      <c r="AHH16" s="55"/>
      <c r="AHI16" s="55"/>
      <c r="AHJ16" s="55"/>
      <c r="AHK16" s="55"/>
      <c r="AHL16" s="55"/>
      <c r="AHM16" s="55"/>
      <c r="AHN16" s="55"/>
      <c r="AHO16" s="55"/>
      <c r="AHP16" s="55"/>
      <c r="AHQ16" s="55"/>
      <c r="AHR16" s="55"/>
      <c r="AHS16" s="55"/>
      <c r="AHT16" s="55"/>
      <c r="AHU16" s="55"/>
      <c r="AHV16" s="55"/>
      <c r="AHW16" s="55"/>
      <c r="AHX16" s="55"/>
      <c r="AHY16" s="55"/>
      <c r="AHZ16" s="55"/>
      <c r="AIA16" s="55"/>
      <c r="AIB16" s="55"/>
      <c r="AIC16" s="55"/>
      <c r="AID16" s="55"/>
      <c r="AIE16" s="55"/>
      <c r="AIF16" s="55"/>
      <c r="AIG16" s="55"/>
      <c r="AIH16" s="55"/>
      <c r="AII16" s="55"/>
      <c r="AIJ16" s="55"/>
      <c r="AIK16" s="55"/>
      <c r="AIL16" s="55"/>
      <c r="AIM16" s="55"/>
      <c r="AIN16" s="55"/>
      <c r="AIO16" s="55"/>
      <c r="AIP16" s="55"/>
      <c r="AIQ16" s="55"/>
      <c r="AIR16" s="55"/>
      <c r="AIS16" s="55"/>
      <c r="AIT16" s="55"/>
      <c r="AIU16" s="55"/>
      <c r="AIV16" s="55"/>
      <c r="AIW16" s="55"/>
      <c r="AIX16" s="55"/>
      <c r="AIY16" s="55"/>
      <c r="AIZ16" s="55"/>
      <c r="AJA16" s="55"/>
      <c r="AJB16" s="55"/>
      <c r="AJC16" s="55"/>
      <c r="AJD16" s="55"/>
      <c r="AJE16" s="55"/>
      <c r="AJF16" s="55"/>
      <c r="AJG16" s="55"/>
      <c r="AJH16" s="55"/>
      <c r="AJI16" s="55"/>
      <c r="AJJ16" s="55"/>
      <c r="AJK16" s="55"/>
      <c r="AJL16" s="55"/>
      <c r="AJM16" s="55"/>
      <c r="AJN16" s="55"/>
      <c r="AJO16" s="55"/>
      <c r="AJP16" s="55"/>
      <c r="AJQ16" s="55"/>
      <c r="AJR16" s="55"/>
      <c r="AJS16" s="55"/>
      <c r="AJT16" s="55"/>
      <c r="AJU16" s="55"/>
      <c r="AJV16" s="55"/>
      <c r="AJW16" s="55"/>
      <c r="AJX16" s="55"/>
      <c r="AJY16" s="55"/>
      <c r="AJZ16" s="55"/>
      <c r="AKA16" s="55"/>
      <c r="AKB16" s="55"/>
      <c r="AKC16" s="55"/>
      <c r="AKD16" s="55"/>
      <c r="AKE16" s="55"/>
      <c r="AKF16" s="55"/>
      <c r="AKG16" s="55"/>
      <c r="AKH16" s="55"/>
      <c r="AKI16" s="55"/>
      <c r="AKJ16" s="55"/>
      <c r="AKK16" s="55"/>
      <c r="AKL16" s="55"/>
      <c r="AKM16" s="55"/>
      <c r="AKN16" s="55"/>
      <c r="AKO16" s="55"/>
      <c r="AKP16" s="55"/>
      <c r="AKQ16" s="55"/>
      <c r="AKR16" s="55"/>
      <c r="AKS16" s="55"/>
      <c r="AKT16" s="55"/>
      <c r="AKU16" s="55"/>
      <c r="AKV16" s="55"/>
      <c r="AKW16" s="55"/>
      <c r="AKX16" s="55"/>
      <c r="AKY16" s="55"/>
      <c r="AKZ16" s="55"/>
      <c r="ALA16" s="55"/>
      <c r="ALB16" s="55"/>
      <c r="ALC16" s="55"/>
      <c r="ALD16" s="55"/>
      <c r="ALE16" s="55"/>
      <c r="ALF16" s="55"/>
      <c r="ALG16" s="55"/>
      <c r="ALH16" s="55"/>
      <c r="ALI16" s="55"/>
      <c r="ALJ16" s="55"/>
      <c r="ALK16" s="55"/>
      <c r="ALL16" s="55"/>
      <c r="ALM16" s="55"/>
      <c r="ALN16" s="55"/>
      <c r="ALO16" s="55"/>
      <c r="ALP16" s="55"/>
      <c r="ALQ16" s="55"/>
      <c r="ALR16" s="55"/>
      <c r="ALS16" s="55"/>
      <c r="ALT16" s="55"/>
      <c r="ALU16" s="55"/>
      <c r="ALV16" s="55"/>
      <c r="ALW16" s="55"/>
      <c r="ALX16" s="55"/>
      <c r="ALY16" s="55"/>
      <c r="ALZ16" s="55"/>
      <c r="AMA16" s="55"/>
      <c r="AMB16" s="55"/>
      <c r="AMC16" s="55"/>
      <c r="AMD16" s="55"/>
      <c r="AME16" s="55"/>
      <c r="AMF16" s="55"/>
      <c r="AMG16" s="55"/>
      <c r="AMH16" s="55"/>
      <c r="AMI16" s="55"/>
      <c r="AMJ16" s="55"/>
      <c r="AMK16" s="55"/>
      <c r="AML16" s="55"/>
      <c r="AMM16" s="55"/>
      <c r="AMN16" s="55"/>
      <c r="AMO16" s="55"/>
      <c r="AMP16" s="55"/>
      <c r="AMQ16" s="55"/>
      <c r="AMR16" s="55"/>
      <c r="AMS16" s="55"/>
      <c r="AMT16" s="55"/>
      <c r="AMU16" s="55"/>
      <c r="AMV16" s="55"/>
      <c r="AMW16" s="55"/>
      <c r="AMX16" s="55"/>
      <c r="AMY16" s="55"/>
      <c r="AMZ16" s="55"/>
      <c r="ANA16" s="55"/>
      <c r="ANB16" s="55"/>
      <c r="ANC16" s="55"/>
      <c r="AND16" s="55"/>
      <c r="ANE16" s="55"/>
      <c r="ANF16" s="55"/>
      <c r="ANG16" s="55"/>
      <c r="ANH16" s="55"/>
      <c r="ANI16" s="55"/>
      <c r="ANJ16" s="55"/>
      <c r="ANK16" s="55"/>
      <c r="ANL16" s="55"/>
      <c r="ANM16" s="55"/>
      <c r="ANN16" s="55"/>
      <c r="ANO16" s="55"/>
      <c r="ANP16" s="55"/>
      <c r="ANQ16" s="55"/>
      <c r="ANR16" s="55"/>
      <c r="ANS16" s="55"/>
      <c r="ANT16" s="55"/>
      <c r="ANU16" s="55"/>
      <c r="ANV16" s="55"/>
      <c r="ANW16" s="55"/>
      <c r="ANX16" s="55"/>
      <c r="ANY16" s="55"/>
      <c r="ANZ16" s="55"/>
      <c r="AOA16" s="55"/>
      <c r="AOB16" s="55"/>
      <c r="AOC16" s="55"/>
      <c r="AOD16" s="55"/>
      <c r="AOE16" s="55"/>
      <c r="AOF16" s="55"/>
      <c r="AOG16" s="55"/>
      <c r="AOH16" s="55"/>
      <c r="AOI16" s="55"/>
      <c r="AOJ16" s="55"/>
      <c r="AOK16" s="55"/>
      <c r="AOL16" s="55"/>
      <c r="AOM16" s="55"/>
      <c r="AON16" s="55"/>
      <c r="AOO16" s="55"/>
      <c r="AOP16" s="55"/>
      <c r="AOQ16" s="55"/>
      <c r="AOR16" s="55"/>
      <c r="AOS16" s="55"/>
      <c r="AOT16" s="55"/>
      <c r="AOU16" s="55"/>
      <c r="AOV16" s="55"/>
      <c r="AOW16" s="55"/>
      <c r="AOX16" s="55"/>
      <c r="AOY16" s="55"/>
      <c r="AOZ16" s="55"/>
      <c r="APA16" s="55"/>
      <c r="APB16" s="55"/>
      <c r="APC16" s="55"/>
      <c r="APD16" s="55"/>
      <c r="APE16" s="55"/>
      <c r="APF16" s="55"/>
      <c r="APG16" s="55"/>
      <c r="APH16" s="55"/>
      <c r="API16" s="55"/>
      <c r="APJ16" s="55"/>
      <c r="APK16" s="55"/>
      <c r="APL16" s="55"/>
      <c r="APM16" s="55"/>
      <c r="APN16" s="55"/>
      <c r="APO16" s="55"/>
      <c r="APP16" s="55"/>
      <c r="APQ16" s="55"/>
      <c r="APR16" s="55"/>
      <c r="APS16" s="55"/>
      <c r="APT16" s="55"/>
      <c r="APU16" s="55"/>
      <c r="APV16" s="55"/>
      <c r="APW16" s="55"/>
      <c r="APX16" s="55"/>
      <c r="APY16" s="55"/>
      <c r="APZ16" s="55"/>
      <c r="AQA16" s="55"/>
      <c r="AQB16" s="55"/>
      <c r="AQC16" s="55"/>
      <c r="AQD16" s="55"/>
      <c r="AQE16" s="55"/>
      <c r="AQF16" s="55"/>
      <c r="AQG16" s="55"/>
      <c r="AQH16" s="55"/>
      <c r="AQI16" s="55"/>
      <c r="AQJ16" s="55"/>
      <c r="AQK16" s="55"/>
      <c r="AQL16" s="55"/>
      <c r="AQM16" s="55"/>
      <c r="AQN16" s="55"/>
      <c r="AQO16" s="55"/>
      <c r="AQP16" s="55"/>
      <c r="AQQ16" s="55"/>
      <c r="AQR16" s="55"/>
      <c r="AQS16" s="55"/>
      <c r="AQT16" s="55"/>
      <c r="AQU16" s="55"/>
      <c r="AQV16" s="55"/>
      <c r="AQW16" s="55"/>
      <c r="AQX16" s="55"/>
      <c r="AQY16" s="55"/>
      <c r="AQZ16" s="55"/>
      <c r="ARA16" s="55"/>
      <c r="ARB16" s="55"/>
      <c r="ARC16" s="55"/>
      <c r="ARD16" s="55"/>
      <c r="ARE16" s="55"/>
      <c r="ARF16" s="55"/>
      <c r="ARG16" s="55"/>
      <c r="ARH16" s="55"/>
      <c r="ARI16" s="55"/>
      <c r="ARJ16" s="55"/>
      <c r="ARK16" s="55"/>
      <c r="ARL16" s="55"/>
      <c r="ARM16" s="55"/>
      <c r="ARN16" s="55"/>
      <c r="ARO16" s="55"/>
      <c r="ARP16" s="55"/>
      <c r="ARQ16" s="55"/>
      <c r="ARR16" s="55"/>
      <c r="ARS16" s="55"/>
      <c r="ART16" s="55"/>
      <c r="ARU16" s="55"/>
      <c r="ARV16" s="55"/>
      <c r="ARW16" s="55"/>
      <c r="ARX16" s="55"/>
      <c r="ARY16" s="55"/>
      <c r="ARZ16" s="55"/>
      <c r="ASA16" s="55"/>
      <c r="ASB16" s="55"/>
      <c r="ASC16" s="55"/>
      <c r="ASD16" s="55"/>
      <c r="ASE16" s="55"/>
      <c r="ASF16" s="55"/>
      <c r="ASG16" s="55"/>
      <c r="ASH16" s="55"/>
      <c r="ASI16" s="55"/>
      <c r="ASJ16" s="55"/>
      <c r="ASK16" s="55"/>
      <c r="ASL16" s="55"/>
      <c r="ASM16" s="55"/>
      <c r="ASN16" s="55"/>
      <c r="ASO16" s="55"/>
      <c r="ASP16" s="55"/>
      <c r="ASQ16" s="55"/>
      <c r="ASR16" s="55"/>
      <c r="ASS16" s="55"/>
      <c r="AST16" s="55"/>
      <c r="ASU16" s="55"/>
      <c r="ASV16" s="55"/>
      <c r="ASW16" s="55"/>
      <c r="ASX16" s="55"/>
      <c r="ASY16" s="55"/>
      <c r="ASZ16" s="55"/>
      <c r="ATA16" s="55"/>
      <c r="ATB16" s="55"/>
      <c r="ATC16" s="55"/>
      <c r="ATD16" s="55"/>
      <c r="ATE16" s="55"/>
      <c r="ATF16" s="55"/>
      <c r="ATG16" s="55"/>
      <c r="ATH16" s="55"/>
      <c r="ATI16" s="55"/>
      <c r="ATJ16" s="55"/>
      <c r="ATK16" s="55"/>
      <c r="ATL16" s="55"/>
      <c r="ATM16" s="55"/>
      <c r="ATN16" s="55"/>
      <c r="ATO16" s="55"/>
      <c r="ATP16" s="55"/>
      <c r="ATQ16" s="55"/>
      <c r="ATR16" s="55"/>
      <c r="ATS16" s="55"/>
      <c r="ATT16" s="55"/>
      <c r="ATU16" s="55"/>
      <c r="ATV16" s="55"/>
      <c r="ATW16" s="55"/>
      <c r="ATX16" s="55"/>
      <c r="ATY16" s="55"/>
      <c r="ATZ16" s="55"/>
      <c r="AUA16" s="55"/>
      <c r="AUB16" s="55"/>
      <c r="AUC16" s="55"/>
      <c r="AUD16" s="55"/>
      <c r="AUE16" s="55"/>
      <c r="AUF16" s="55"/>
      <c r="AUG16" s="55"/>
      <c r="AUH16" s="55"/>
      <c r="AUI16" s="55"/>
      <c r="AUJ16" s="55"/>
      <c r="AUK16" s="55"/>
      <c r="AUL16" s="55"/>
      <c r="AUM16" s="55"/>
      <c r="AUN16" s="55"/>
      <c r="AUO16" s="55"/>
      <c r="AUP16" s="55"/>
      <c r="AUQ16" s="55"/>
      <c r="AUR16" s="55"/>
      <c r="AUS16" s="55"/>
      <c r="AUT16" s="55"/>
      <c r="AUU16" s="55"/>
      <c r="AUV16" s="55"/>
      <c r="AUW16" s="55"/>
      <c r="AUX16" s="55"/>
      <c r="AUY16" s="55"/>
      <c r="AUZ16" s="55"/>
      <c r="AVA16" s="55"/>
      <c r="AVB16" s="55"/>
      <c r="AVC16" s="55"/>
      <c r="AVD16" s="55"/>
      <c r="AVE16" s="55"/>
      <c r="AVF16" s="55"/>
      <c r="AVG16" s="55"/>
      <c r="AVH16" s="55"/>
      <c r="AVI16" s="55"/>
      <c r="AVJ16" s="55"/>
      <c r="AVK16" s="55"/>
      <c r="AVL16" s="55"/>
      <c r="AVM16" s="55"/>
      <c r="AVN16" s="55"/>
      <c r="AVO16" s="55"/>
      <c r="AVP16" s="55"/>
      <c r="AVQ16" s="55"/>
      <c r="AVR16" s="55"/>
      <c r="AVS16" s="55"/>
      <c r="AVT16" s="55"/>
      <c r="AVU16" s="55"/>
      <c r="AVV16" s="55"/>
      <c r="AVW16" s="55"/>
      <c r="AVX16" s="55"/>
      <c r="AVY16" s="55"/>
      <c r="AVZ16" s="55"/>
      <c r="AWA16" s="55"/>
      <c r="AWB16" s="55"/>
      <c r="AWC16" s="55"/>
      <c r="AWD16" s="55"/>
      <c r="AWE16" s="55"/>
      <c r="AWF16" s="55"/>
      <c r="AWG16" s="55"/>
      <c r="AWH16" s="55"/>
      <c r="AWI16" s="55"/>
      <c r="AWJ16" s="55"/>
      <c r="AWK16" s="55"/>
      <c r="AWL16" s="55"/>
      <c r="AWM16" s="55"/>
      <c r="AWN16" s="55"/>
      <c r="AWO16" s="55"/>
      <c r="AWP16" s="55"/>
      <c r="AWQ16" s="55"/>
      <c r="AWR16" s="55"/>
      <c r="AWS16" s="55"/>
      <c r="AWT16" s="55"/>
      <c r="AWU16" s="55"/>
      <c r="AWV16" s="55"/>
      <c r="AWW16" s="55"/>
      <c r="AWX16" s="55"/>
      <c r="AWY16" s="55"/>
      <c r="AWZ16" s="55"/>
      <c r="AXA16" s="55"/>
      <c r="AXB16" s="55"/>
      <c r="AXC16" s="55"/>
      <c r="AXD16" s="55"/>
      <c r="AXE16" s="55"/>
      <c r="AXF16" s="55"/>
      <c r="AXG16" s="55"/>
      <c r="AXH16" s="55"/>
      <c r="AXI16" s="55"/>
      <c r="AXJ16" s="55"/>
      <c r="AXK16" s="55"/>
      <c r="AXL16" s="55"/>
      <c r="AXM16" s="55"/>
      <c r="AXN16" s="55"/>
      <c r="AXO16" s="55"/>
      <c r="AXP16" s="55"/>
      <c r="AXQ16" s="55"/>
      <c r="AXR16" s="55"/>
      <c r="AXS16" s="55"/>
      <c r="AXT16" s="55"/>
      <c r="AXU16" s="55"/>
      <c r="AXV16" s="55"/>
      <c r="AXW16" s="55"/>
      <c r="AXX16" s="55"/>
      <c r="AXY16" s="55"/>
      <c r="AXZ16" s="55"/>
      <c r="AYA16" s="55"/>
      <c r="AYB16" s="55"/>
    </row>
    <row r="17" spans="1:1328" s="56" customFormat="1" ht="23.25" customHeight="1" x14ac:dyDescent="0.2">
      <c r="A17" s="561"/>
      <c r="B17" s="2778" t="s">
        <v>588</v>
      </c>
      <c r="C17" s="2778"/>
      <c r="D17" s="2778"/>
      <c r="E17" s="2778"/>
      <c r="F17" s="2778"/>
      <c r="G17" s="2778"/>
      <c r="H17" s="2778"/>
      <c r="I17" s="2778"/>
      <c r="J17" s="2778"/>
      <c r="K17" s="2778"/>
      <c r="L17" s="2778"/>
      <c r="M17" s="2778"/>
      <c r="N17" s="2778"/>
      <c r="O17" s="2778"/>
      <c r="P17" s="2778"/>
      <c r="Q17" s="2778"/>
      <c r="R17" s="2778"/>
      <c r="S17" s="2778"/>
      <c r="T17" s="2778"/>
      <c r="U17" s="2778"/>
      <c r="V17" s="37"/>
      <c r="W17" s="37"/>
      <c r="X17" s="37"/>
      <c r="Y17" s="37"/>
      <c r="Z17" s="37"/>
      <c r="AD17" s="37"/>
      <c r="AE17" s="37"/>
      <c r="AF17" s="37"/>
      <c r="AG17" s="37"/>
      <c r="AH17" s="37"/>
      <c r="AI17" s="37"/>
      <c r="AJ17" s="37"/>
      <c r="AK17" s="37"/>
      <c r="AL17" s="37"/>
      <c r="AM17" s="37"/>
      <c r="AN17" s="37"/>
      <c r="AO17" s="37"/>
      <c r="AP17" s="37"/>
      <c r="AQ17" s="37"/>
      <c r="AR17" s="37"/>
      <c r="AS17" s="37"/>
      <c r="AT17" s="37"/>
      <c r="AU17" s="37"/>
      <c r="AV17" s="54"/>
      <c r="AW17" s="54"/>
      <c r="AX17" s="54"/>
      <c r="AY17" s="54"/>
      <c r="AZ17" s="54"/>
      <c r="BA17" s="54"/>
      <c r="BB17" s="54"/>
      <c r="BC17" s="54"/>
      <c r="BD17" s="54"/>
      <c r="BE17" s="54"/>
      <c r="BF17" s="54"/>
      <c r="BG17" s="54"/>
      <c r="BH17" s="54"/>
      <c r="BI17" s="54"/>
      <c r="BJ17" s="54"/>
      <c r="BK17" s="54"/>
      <c r="BL17" s="54"/>
      <c r="BM17" s="54"/>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c r="IW17" s="55"/>
      <c r="IX17" s="55"/>
      <c r="IY17" s="55"/>
      <c r="IZ17" s="55"/>
      <c r="JA17" s="55"/>
      <c r="JB17" s="55"/>
      <c r="JC17" s="55"/>
      <c r="JD17" s="55"/>
      <c r="JE17" s="55"/>
      <c r="JF17" s="55"/>
      <c r="JG17" s="55"/>
      <c r="JH17" s="55"/>
      <c r="JI17" s="55"/>
      <c r="JJ17" s="55"/>
      <c r="JK17" s="55"/>
      <c r="JL17" s="55"/>
      <c r="JM17" s="55"/>
      <c r="JN17" s="55"/>
      <c r="JO17" s="55"/>
      <c r="JP17" s="55"/>
      <c r="JQ17" s="55"/>
      <c r="JR17" s="55"/>
      <c r="JS17" s="55"/>
      <c r="JT17" s="55"/>
      <c r="JU17" s="55"/>
      <c r="JV17" s="55"/>
      <c r="JW17" s="55"/>
      <c r="JX17" s="55"/>
      <c r="JY17" s="55"/>
      <c r="JZ17" s="55"/>
      <c r="KA17" s="55"/>
      <c r="KB17" s="55"/>
      <c r="KC17" s="55"/>
      <c r="KD17" s="55"/>
      <c r="KE17" s="55"/>
      <c r="KF17" s="55"/>
      <c r="KG17" s="55"/>
      <c r="KH17" s="55"/>
      <c r="KI17" s="55"/>
      <c r="KJ17" s="55"/>
      <c r="KK17" s="55"/>
      <c r="KL17" s="55"/>
      <c r="KM17" s="55"/>
      <c r="KN17" s="55"/>
      <c r="KO17" s="55"/>
      <c r="KP17" s="55"/>
      <c r="KQ17" s="55"/>
      <c r="KR17" s="55"/>
      <c r="KS17" s="55"/>
      <c r="KT17" s="55"/>
      <c r="KU17" s="55"/>
      <c r="KV17" s="55"/>
      <c r="KW17" s="55"/>
      <c r="KX17" s="55"/>
      <c r="KY17" s="55"/>
      <c r="KZ17" s="55"/>
      <c r="LA17" s="55"/>
      <c r="LB17" s="55"/>
      <c r="LC17" s="55"/>
      <c r="LD17" s="55"/>
      <c r="LE17" s="55"/>
      <c r="LF17" s="55"/>
      <c r="LG17" s="55"/>
      <c r="LH17" s="55"/>
      <c r="LI17" s="55"/>
      <c r="LJ17" s="55"/>
      <c r="LK17" s="55"/>
      <c r="LL17" s="55"/>
      <c r="LM17" s="55"/>
      <c r="LN17" s="55"/>
      <c r="LO17" s="55"/>
      <c r="LP17" s="55"/>
      <c r="LQ17" s="55"/>
      <c r="LR17" s="55"/>
      <c r="LS17" s="55"/>
      <c r="LT17" s="55"/>
      <c r="LU17" s="55"/>
      <c r="LV17" s="55"/>
      <c r="LW17" s="55"/>
      <c r="LX17" s="55"/>
      <c r="LY17" s="55"/>
      <c r="LZ17" s="55"/>
      <c r="MA17" s="55"/>
      <c r="MB17" s="55"/>
      <c r="MC17" s="55"/>
      <c r="MD17" s="55"/>
      <c r="ME17" s="55"/>
      <c r="MF17" s="55"/>
      <c r="MG17" s="55"/>
      <c r="MH17" s="55"/>
      <c r="MI17" s="55"/>
      <c r="MJ17" s="55"/>
      <c r="MK17" s="55"/>
      <c r="ML17" s="55"/>
      <c r="MM17" s="55"/>
      <c r="MN17" s="55"/>
      <c r="MO17" s="55"/>
      <c r="MP17" s="55"/>
      <c r="MQ17" s="55"/>
      <c r="MR17" s="55"/>
      <c r="MS17" s="55"/>
      <c r="MT17" s="55"/>
      <c r="MU17" s="55"/>
      <c r="MV17" s="55"/>
      <c r="MW17" s="55"/>
      <c r="MX17" s="55"/>
      <c r="MY17" s="55"/>
      <c r="MZ17" s="55"/>
      <c r="NA17" s="55"/>
      <c r="NB17" s="55"/>
      <c r="NC17" s="55"/>
      <c r="ND17" s="55"/>
      <c r="NE17" s="55"/>
      <c r="NF17" s="55"/>
      <c r="NG17" s="55"/>
      <c r="NH17" s="55"/>
      <c r="NI17" s="55"/>
      <c r="NJ17" s="55"/>
      <c r="NK17" s="55"/>
      <c r="NL17" s="55"/>
      <c r="NM17" s="55"/>
      <c r="NN17" s="55"/>
      <c r="NO17" s="55"/>
      <c r="NP17" s="55"/>
      <c r="NQ17" s="55"/>
      <c r="NR17" s="55"/>
      <c r="NS17" s="55"/>
      <c r="NT17" s="55"/>
      <c r="NU17" s="55"/>
      <c r="NV17" s="55"/>
      <c r="NW17" s="55"/>
      <c r="NX17" s="55"/>
      <c r="NY17" s="55"/>
      <c r="NZ17" s="55"/>
      <c r="OA17" s="55"/>
      <c r="OB17" s="55"/>
      <c r="OC17" s="55"/>
      <c r="OD17" s="55"/>
      <c r="OE17" s="55"/>
      <c r="OF17" s="55"/>
      <c r="OG17" s="55"/>
      <c r="OH17" s="55"/>
      <c r="OI17" s="55"/>
      <c r="OJ17" s="55"/>
      <c r="OK17" s="55"/>
      <c r="OL17" s="55"/>
      <c r="OM17" s="55"/>
      <c r="ON17" s="55"/>
      <c r="OO17" s="55"/>
      <c r="OP17" s="55"/>
      <c r="OQ17" s="55"/>
      <c r="OR17" s="55"/>
      <c r="OS17" s="55"/>
      <c r="OT17" s="55"/>
      <c r="OU17" s="55"/>
      <c r="OV17" s="55"/>
      <c r="OW17" s="55"/>
      <c r="OX17" s="55"/>
      <c r="OY17" s="55"/>
      <c r="OZ17" s="55"/>
      <c r="PA17" s="55"/>
      <c r="PB17" s="55"/>
      <c r="PC17" s="55"/>
      <c r="PD17" s="55"/>
      <c r="PE17" s="55"/>
      <c r="PF17" s="55"/>
      <c r="PG17" s="55"/>
      <c r="PH17" s="55"/>
      <c r="PI17" s="55"/>
      <c r="PJ17" s="55"/>
      <c r="PK17" s="55"/>
      <c r="PL17" s="55"/>
      <c r="PM17" s="55"/>
      <c r="PN17" s="55"/>
      <c r="PO17" s="55"/>
      <c r="PP17" s="55"/>
      <c r="PQ17" s="55"/>
      <c r="PR17" s="55"/>
      <c r="PS17" s="55"/>
      <c r="PT17" s="55"/>
      <c r="PU17" s="55"/>
      <c r="PV17" s="55"/>
      <c r="PW17" s="55"/>
      <c r="PX17" s="55"/>
      <c r="PY17" s="55"/>
      <c r="PZ17" s="55"/>
      <c r="QA17" s="55"/>
      <c r="QB17" s="55"/>
      <c r="QC17" s="55"/>
      <c r="QD17" s="55"/>
      <c r="QE17" s="55"/>
      <c r="QF17" s="55"/>
      <c r="QG17" s="55"/>
      <c r="QH17" s="55"/>
      <c r="QI17" s="55"/>
      <c r="QJ17" s="55"/>
      <c r="QK17" s="55"/>
      <c r="QL17" s="55"/>
      <c r="QM17" s="55"/>
      <c r="QN17" s="55"/>
      <c r="QO17" s="55"/>
      <c r="QP17" s="55"/>
      <c r="QQ17" s="55"/>
      <c r="QR17" s="55"/>
      <c r="QS17" s="55"/>
      <c r="QT17" s="55"/>
      <c r="QU17" s="55"/>
      <c r="QV17" s="55"/>
      <c r="QW17" s="55"/>
      <c r="QX17" s="55"/>
      <c r="QY17" s="55"/>
      <c r="QZ17" s="55"/>
      <c r="RA17" s="55"/>
      <c r="RB17" s="55"/>
      <c r="RC17" s="55"/>
      <c r="RD17" s="55"/>
      <c r="RE17" s="55"/>
      <c r="RF17" s="55"/>
      <c r="RG17" s="55"/>
      <c r="RH17" s="55"/>
      <c r="RI17" s="55"/>
      <c r="RJ17" s="55"/>
      <c r="RK17" s="55"/>
      <c r="RL17" s="55"/>
      <c r="RM17" s="55"/>
      <c r="RN17" s="55"/>
      <c r="RO17" s="55"/>
      <c r="RP17" s="55"/>
      <c r="RQ17" s="55"/>
      <c r="RR17" s="55"/>
      <c r="RS17" s="55"/>
      <c r="RT17" s="55"/>
      <c r="RU17" s="55"/>
      <c r="RV17" s="55"/>
      <c r="RW17" s="55"/>
      <c r="RX17" s="55"/>
      <c r="RY17" s="55"/>
      <c r="RZ17" s="55"/>
      <c r="SA17" s="55"/>
      <c r="SB17" s="55"/>
      <c r="SC17" s="55"/>
      <c r="SD17" s="55"/>
      <c r="SE17" s="55"/>
      <c r="SF17" s="55"/>
      <c r="SG17" s="55"/>
      <c r="SH17" s="55"/>
      <c r="SI17" s="55"/>
      <c r="SJ17" s="55"/>
      <c r="SK17" s="55"/>
      <c r="SL17" s="55"/>
      <c r="SM17" s="55"/>
      <c r="SN17" s="55"/>
      <c r="SO17" s="55"/>
      <c r="SP17" s="55"/>
      <c r="SQ17" s="55"/>
      <c r="SR17" s="55"/>
      <c r="SS17" s="55"/>
      <c r="ST17" s="55"/>
      <c r="SU17" s="55"/>
      <c r="SV17" s="55"/>
      <c r="SW17" s="55"/>
      <c r="SX17" s="55"/>
      <c r="SY17" s="55"/>
      <c r="SZ17" s="55"/>
      <c r="TA17" s="55"/>
      <c r="TB17" s="55"/>
      <c r="TC17" s="55"/>
      <c r="TD17" s="55"/>
      <c r="TE17" s="55"/>
      <c r="TF17" s="55"/>
      <c r="TG17" s="55"/>
      <c r="TH17" s="55"/>
      <c r="TI17" s="55"/>
      <c r="TJ17" s="55"/>
      <c r="TK17" s="55"/>
      <c r="TL17" s="55"/>
      <c r="TM17" s="55"/>
      <c r="TN17" s="55"/>
      <c r="TO17" s="55"/>
      <c r="TP17" s="55"/>
      <c r="TQ17" s="55"/>
      <c r="TR17" s="55"/>
      <c r="TS17" s="55"/>
      <c r="TT17" s="55"/>
      <c r="TU17" s="55"/>
      <c r="TV17" s="55"/>
      <c r="TW17" s="55"/>
      <c r="TX17" s="55"/>
      <c r="TY17" s="55"/>
      <c r="TZ17" s="55"/>
      <c r="UA17" s="55"/>
      <c r="UB17" s="55"/>
      <c r="UC17" s="55"/>
      <c r="UD17" s="55"/>
      <c r="UE17" s="55"/>
      <c r="UF17" s="55"/>
      <c r="UG17" s="55"/>
      <c r="UH17" s="55"/>
      <c r="UI17" s="55"/>
      <c r="UJ17" s="55"/>
      <c r="UK17" s="55"/>
      <c r="UL17" s="55"/>
      <c r="UM17" s="55"/>
      <c r="UN17" s="55"/>
      <c r="UO17" s="55"/>
      <c r="UP17" s="55"/>
      <c r="UQ17" s="55"/>
      <c r="UR17" s="55"/>
      <c r="US17" s="55"/>
      <c r="UT17" s="55"/>
      <c r="UU17" s="55"/>
      <c r="UV17" s="55"/>
      <c r="UW17" s="55"/>
      <c r="UX17" s="55"/>
      <c r="UY17" s="55"/>
      <c r="UZ17" s="55"/>
      <c r="VA17" s="55"/>
      <c r="VB17" s="55"/>
      <c r="VC17" s="55"/>
      <c r="VD17" s="55"/>
      <c r="VE17" s="55"/>
      <c r="VF17" s="55"/>
      <c r="VG17" s="55"/>
      <c r="VH17" s="55"/>
      <c r="VI17" s="55"/>
      <c r="VJ17" s="55"/>
      <c r="VK17" s="55"/>
      <c r="VL17" s="55"/>
      <c r="VM17" s="55"/>
      <c r="VN17" s="55"/>
      <c r="VO17" s="55"/>
      <c r="VP17" s="55"/>
      <c r="VQ17" s="55"/>
      <c r="VR17" s="55"/>
      <c r="VS17" s="55"/>
      <c r="VT17" s="55"/>
      <c r="VU17" s="55"/>
      <c r="VV17" s="55"/>
      <c r="VW17" s="55"/>
      <c r="VX17" s="55"/>
      <c r="VY17" s="55"/>
      <c r="VZ17" s="55"/>
      <c r="WA17" s="55"/>
      <c r="WB17" s="55"/>
      <c r="WC17" s="55"/>
      <c r="WD17" s="55"/>
      <c r="WE17" s="55"/>
      <c r="WF17" s="55"/>
      <c r="WG17" s="55"/>
      <c r="WH17" s="55"/>
      <c r="WI17" s="55"/>
      <c r="WJ17" s="55"/>
      <c r="WK17" s="55"/>
      <c r="WL17" s="55"/>
      <c r="WM17" s="55"/>
      <c r="WN17" s="55"/>
      <c r="WO17" s="55"/>
      <c r="WP17" s="55"/>
      <c r="WQ17" s="55"/>
      <c r="WR17" s="55"/>
      <c r="WS17" s="55"/>
      <c r="WT17" s="55"/>
      <c r="WU17" s="55"/>
      <c r="WV17" s="55"/>
      <c r="WW17" s="55"/>
      <c r="WX17" s="55"/>
      <c r="WY17" s="55"/>
      <c r="WZ17" s="55"/>
      <c r="XA17" s="55"/>
      <c r="XB17" s="55"/>
      <c r="XC17" s="55"/>
      <c r="XD17" s="55"/>
      <c r="XE17" s="55"/>
      <c r="XF17" s="55"/>
      <c r="XG17" s="55"/>
      <c r="XH17" s="55"/>
      <c r="XI17" s="55"/>
      <c r="XJ17" s="55"/>
      <c r="XK17" s="55"/>
      <c r="XL17" s="55"/>
      <c r="XM17" s="55"/>
      <c r="XN17" s="55"/>
      <c r="XO17" s="55"/>
      <c r="XP17" s="55"/>
      <c r="XQ17" s="55"/>
      <c r="XR17" s="55"/>
      <c r="XS17" s="55"/>
      <c r="XT17" s="55"/>
      <c r="XU17" s="55"/>
      <c r="XV17" s="55"/>
      <c r="XW17" s="55"/>
      <c r="XX17" s="55"/>
      <c r="XY17" s="55"/>
      <c r="XZ17" s="55"/>
      <c r="YA17" s="55"/>
      <c r="YB17" s="55"/>
      <c r="YC17" s="55"/>
      <c r="YD17" s="55"/>
      <c r="YE17" s="55"/>
      <c r="YF17" s="55"/>
      <c r="YG17" s="55"/>
      <c r="YH17" s="55"/>
      <c r="YI17" s="55"/>
      <c r="YJ17" s="55"/>
      <c r="YK17" s="55"/>
      <c r="YL17" s="55"/>
      <c r="YM17" s="55"/>
      <c r="YN17" s="55"/>
      <c r="YO17" s="55"/>
      <c r="YP17" s="55"/>
      <c r="YQ17" s="55"/>
      <c r="YR17" s="55"/>
      <c r="YS17" s="55"/>
      <c r="YT17" s="55"/>
      <c r="YU17" s="55"/>
      <c r="YV17" s="55"/>
      <c r="YW17" s="55"/>
      <c r="YX17" s="55"/>
      <c r="YY17" s="55"/>
      <c r="YZ17" s="55"/>
      <c r="ZA17" s="55"/>
      <c r="ZB17" s="55"/>
      <c r="ZC17" s="55"/>
      <c r="ZD17" s="55"/>
      <c r="ZE17" s="55"/>
      <c r="ZF17" s="55"/>
      <c r="ZG17" s="55"/>
      <c r="ZH17" s="55"/>
      <c r="ZI17" s="55"/>
      <c r="ZJ17" s="55"/>
      <c r="ZK17" s="55"/>
      <c r="ZL17" s="55"/>
      <c r="ZM17" s="55"/>
      <c r="ZN17" s="55"/>
      <c r="ZO17" s="55"/>
      <c r="ZP17" s="55"/>
      <c r="ZQ17" s="55"/>
      <c r="ZR17" s="55"/>
      <c r="ZS17" s="55"/>
      <c r="ZT17" s="55"/>
      <c r="ZU17" s="55"/>
      <c r="ZV17" s="55"/>
      <c r="ZW17" s="55"/>
      <c r="ZX17" s="55"/>
      <c r="ZY17" s="55"/>
      <c r="ZZ17" s="55"/>
      <c r="AAA17" s="55"/>
      <c r="AAB17" s="55"/>
      <c r="AAC17" s="55"/>
      <c r="AAD17" s="55"/>
      <c r="AAE17" s="55"/>
      <c r="AAF17" s="55"/>
      <c r="AAG17" s="55"/>
      <c r="AAH17" s="55"/>
      <c r="AAI17" s="55"/>
      <c r="AAJ17" s="55"/>
      <c r="AAK17" s="55"/>
      <c r="AAL17" s="55"/>
      <c r="AAM17" s="55"/>
      <c r="AAN17" s="55"/>
      <c r="AAO17" s="55"/>
      <c r="AAP17" s="55"/>
      <c r="AAQ17" s="55"/>
      <c r="AAR17" s="55"/>
      <c r="AAS17" s="55"/>
      <c r="AAT17" s="55"/>
      <c r="AAU17" s="55"/>
      <c r="AAV17" s="55"/>
      <c r="AAW17" s="55"/>
      <c r="AAX17" s="55"/>
      <c r="AAY17" s="55"/>
      <c r="AAZ17" s="55"/>
      <c r="ABA17" s="55"/>
      <c r="ABB17" s="55"/>
      <c r="ABC17" s="55"/>
      <c r="ABD17" s="55"/>
      <c r="ABE17" s="55"/>
      <c r="ABF17" s="55"/>
      <c r="ABG17" s="55"/>
      <c r="ABH17" s="55"/>
      <c r="ABI17" s="55"/>
      <c r="ABJ17" s="55"/>
      <c r="ABK17" s="55"/>
      <c r="ABL17" s="55"/>
      <c r="ABM17" s="55"/>
      <c r="ABN17" s="55"/>
      <c r="ABO17" s="55"/>
      <c r="ABP17" s="55"/>
      <c r="ABQ17" s="55"/>
      <c r="ABR17" s="55"/>
      <c r="ABS17" s="55"/>
      <c r="ABT17" s="55"/>
      <c r="ABU17" s="55"/>
      <c r="ABV17" s="55"/>
      <c r="ABW17" s="55"/>
      <c r="ABX17" s="55"/>
      <c r="ABY17" s="55"/>
      <c r="ABZ17" s="55"/>
      <c r="ACA17" s="55"/>
      <c r="ACB17" s="55"/>
      <c r="ACC17" s="55"/>
      <c r="ACD17" s="55"/>
      <c r="ACE17" s="55"/>
      <c r="ACF17" s="55"/>
      <c r="ACG17" s="55"/>
      <c r="ACH17" s="55"/>
      <c r="ACI17" s="55"/>
      <c r="ACJ17" s="55"/>
      <c r="ACK17" s="55"/>
      <c r="ACL17" s="55"/>
      <c r="ACM17" s="55"/>
      <c r="ACN17" s="55"/>
      <c r="ACO17" s="55"/>
      <c r="ACP17" s="55"/>
      <c r="ACQ17" s="55"/>
      <c r="ACR17" s="55"/>
      <c r="ACS17" s="55"/>
      <c r="ACT17" s="55"/>
      <c r="ACU17" s="55"/>
      <c r="ACV17" s="55"/>
      <c r="ACW17" s="55"/>
      <c r="ACX17" s="55"/>
      <c r="ACY17" s="55"/>
      <c r="ACZ17" s="55"/>
      <c r="ADA17" s="55"/>
      <c r="ADB17" s="55"/>
      <c r="ADC17" s="55"/>
      <c r="ADD17" s="55"/>
      <c r="ADE17" s="55"/>
      <c r="ADF17" s="55"/>
      <c r="ADG17" s="55"/>
      <c r="ADH17" s="55"/>
      <c r="ADI17" s="55"/>
      <c r="ADJ17" s="55"/>
      <c r="ADK17" s="55"/>
      <c r="ADL17" s="55"/>
      <c r="ADM17" s="55"/>
      <c r="ADN17" s="55"/>
      <c r="ADO17" s="55"/>
      <c r="ADP17" s="55"/>
      <c r="ADQ17" s="55"/>
      <c r="ADR17" s="55"/>
      <c r="ADS17" s="55"/>
      <c r="ADT17" s="55"/>
      <c r="ADU17" s="55"/>
      <c r="ADV17" s="55"/>
      <c r="ADW17" s="55"/>
      <c r="ADX17" s="55"/>
      <c r="ADY17" s="55"/>
      <c r="ADZ17" s="55"/>
      <c r="AEA17" s="55"/>
      <c r="AEB17" s="55"/>
      <c r="AEC17" s="55"/>
      <c r="AED17" s="55"/>
      <c r="AEE17" s="55"/>
      <c r="AEF17" s="55"/>
      <c r="AEG17" s="55"/>
      <c r="AEH17" s="55"/>
      <c r="AEI17" s="55"/>
      <c r="AEJ17" s="55"/>
      <c r="AEK17" s="55"/>
      <c r="AEL17" s="55"/>
      <c r="AEM17" s="55"/>
      <c r="AEN17" s="55"/>
      <c r="AEO17" s="55"/>
      <c r="AEP17" s="55"/>
      <c r="AEQ17" s="55"/>
      <c r="AER17" s="55"/>
      <c r="AES17" s="55"/>
      <c r="AET17" s="55"/>
      <c r="AEU17" s="55"/>
      <c r="AEV17" s="55"/>
      <c r="AEW17" s="55"/>
      <c r="AEX17" s="55"/>
      <c r="AEY17" s="55"/>
      <c r="AEZ17" s="55"/>
      <c r="AFA17" s="55"/>
      <c r="AFB17" s="55"/>
      <c r="AFC17" s="55"/>
      <c r="AFD17" s="55"/>
      <c r="AFE17" s="55"/>
      <c r="AFF17" s="55"/>
      <c r="AFG17" s="55"/>
      <c r="AFH17" s="55"/>
      <c r="AFI17" s="55"/>
      <c r="AFJ17" s="55"/>
      <c r="AFK17" s="55"/>
      <c r="AFL17" s="55"/>
      <c r="AFM17" s="55"/>
      <c r="AFN17" s="55"/>
      <c r="AFO17" s="55"/>
      <c r="AFP17" s="55"/>
      <c r="AFQ17" s="55"/>
      <c r="AFR17" s="55"/>
      <c r="AFS17" s="55"/>
      <c r="AFT17" s="55"/>
      <c r="AFU17" s="55"/>
      <c r="AFV17" s="55"/>
      <c r="AFW17" s="55"/>
      <c r="AFX17" s="55"/>
      <c r="AFY17" s="55"/>
      <c r="AFZ17" s="55"/>
      <c r="AGA17" s="55"/>
      <c r="AGB17" s="55"/>
      <c r="AGC17" s="55"/>
      <c r="AGD17" s="55"/>
      <c r="AGE17" s="55"/>
      <c r="AGF17" s="55"/>
      <c r="AGG17" s="55"/>
      <c r="AGH17" s="55"/>
      <c r="AGI17" s="55"/>
      <c r="AGJ17" s="55"/>
      <c r="AGK17" s="55"/>
      <c r="AGL17" s="55"/>
      <c r="AGM17" s="55"/>
      <c r="AGN17" s="55"/>
      <c r="AGO17" s="55"/>
      <c r="AGP17" s="55"/>
      <c r="AGQ17" s="55"/>
      <c r="AGR17" s="55"/>
      <c r="AGS17" s="55"/>
      <c r="AGT17" s="55"/>
      <c r="AGU17" s="55"/>
      <c r="AGV17" s="55"/>
      <c r="AGW17" s="55"/>
      <c r="AGX17" s="55"/>
      <c r="AGY17" s="55"/>
      <c r="AGZ17" s="55"/>
      <c r="AHA17" s="55"/>
      <c r="AHB17" s="55"/>
      <c r="AHC17" s="55"/>
      <c r="AHD17" s="55"/>
      <c r="AHE17" s="55"/>
      <c r="AHF17" s="55"/>
      <c r="AHG17" s="55"/>
      <c r="AHH17" s="55"/>
      <c r="AHI17" s="55"/>
      <c r="AHJ17" s="55"/>
      <c r="AHK17" s="55"/>
      <c r="AHL17" s="55"/>
      <c r="AHM17" s="55"/>
      <c r="AHN17" s="55"/>
      <c r="AHO17" s="55"/>
      <c r="AHP17" s="55"/>
      <c r="AHQ17" s="55"/>
      <c r="AHR17" s="55"/>
      <c r="AHS17" s="55"/>
      <c r="AHT17" s="55"/>
      <c r="AHU17" s="55"/>
      <c r="AHV17" s="55"/>
      <c r="AHW17" s="55"/>
      <c r="AHX17" s="55"/>
      <c r="AHY17" s="55"/>
      <c r="AHZ17" s="55"/>
      <c r="AIA17" s="55"/>
      <c r="AIB17" s="55"/>
      <c r="AIC17" s="55"/>
      <c r="AID17" s="55"/>
      <c r="AIE17" s="55"/>
      <c r="AIF17" s="55"/>
      <c r="AIG17" s="55"/>
      <c r="AIH17" s="55"/>
      <c r="AII17" s="55"/>
      <c r="AIJ17" s="55"/>
      <c r="AIK17" s="55"/>
      <c r="AIL17" s="55"/>
      <c r="AIM17" s="55"/>
      <c r="AIN17" s="55"/>
      <c r="AIO17" s="55"/>
      <c r="AIP17" s="55"/>
      <c r="AIQ17" s="55"/>
      <c r="AIR17" s="55"/>
      <c r="AIS17" s="55"/>
      <c r="AIT17" s="55"/>
      <c r="AIU17" s="55"/>
      <c r="AIV17" s="55"/>
      <c r="AIW17" s="55"/>
      <c r="AIX17" s="55"/>
      <c r="AIY17" s="55"/>
      <c r="AIZ17" s="55"/>
      <c r="AJA17" s="55"/>
      <c r="AJB17" s="55"/>
      <c r="AJC17" s="55"/>
      <c r="AJD17" s="55"/>
      <c r="AJE17" s="55"/>
      <c r="AJF17" s="55"/>
      <c r="AJG17" s="55"/>
      <c r="AJH17" s="55"/>
      <c r="AJI17" s="55"/>
      <c r="AJJ17" s="55"/>
      <c r="AJK17" s="55"/>
      <c r="AJL17" s="55"/>
      <c r="AJM17" s="55"/>
      <c r="AJN17" s="55"/>
      <c r="AJO17" s="55"/>
      <c r="AJP17" s="55"/>
      <c r="AJQ17" s="55"/>
      <c r="AJR17" s="55"/>
      <c r="AJS17" s="55"/>
      <c r="AJT17" s="55"/>
      <c r="AJU17" s="55"/>
      <c r="AJV17" s="55"/>
      <c r="AJW17" s="55"/>
      <c r="AJX17" s="55"/>
      <c r="AJY17" s="55"/>
      <c r="AJZ17" s="55"/>
      <c r="AKA17" s="55"/>
      <c r="AKB17" s="55"/>
      <c r="AKC17" s="55"/>
      <c r="AKD17" s="55"/>
      <c r="AKE17" s="55"/>
      <c r="AKF17" s="55"/>
      <c r="AKG17" s="55"/>
      <c r="AKH17" s="55"/>
      <c r="AKI17" s="55"/>
      <c r="AKJ17" s="55"/>
      <c r="AKK17" s="55"/>
      <c r="AKL17" s="55"/>
      <c r="AKM17" s="55"/>
      <c r="AKN17" s="55"/>
      <c r="AKO17" s="55"/>
      <c r="AKP17" s="55"/>
      <c r="AKQ17" s="55"/>
      <c r="AKR17" s="55"/>
      <c r="AKS17" s="55"/>
      <c r="AKT17" s="55"/>
      <c r="AKU17" s="55"/>
      <c r="AKV17" s="55"/>
      <c r="AKW17" s="55"/>
      <c r="AKX17" s="55"/>
      <c r="AKY17" s="55"/>
      <c r="AKZ17" s="55"/>
      <c r="ALA17" s="55"/>
      <c r="ALB17" s="55"/>
      <c r="ALC17" s="55"/>
      <c r="ALD17" s="55"/>
      <c r="ALE17" s="55"/>
      <c r="ALF17" s="55"/>
      <c r="ALG17" s="55"/>
      <c r="ALH17" s="55"/>
      <c r="ALI17" s="55"/>
      <c r="ALJ17" s="55"/>
      <c r="ALK17" s="55"/>
      <c r="ALL17" s="55"/>
      <c r="ALM17" s="55"/>
      <c r="ALN17" s="55"/>
      <c r="ALO17" s="55"/>
      <c r="ALP17" s="55"/>
      <c r="ALQ17" s="55"/>
      <c r="ALR17" s="55"/>
      <c r="ALS17" s="55"/>
      <c r="ALT17" s="55"/>
      <c r="ALU17" s="55"/>
      <c r="ALV17" s="55"/>
      <c r="ALW17" s="55"/>
      <c r="ALX17" s="55"/>
      <c r="ALY17" s="55"/>
      <c r="ALZ17" s="55"/>
      <c r="AMA17" s="55"/>
      <c r="AMB17" s="55"/>
      <c r="AMC17" s="55"/>
      <c r="AMD17" s="55"/>
      <c r="AME17" s="55"/>
      <c r="AMF17" s="55"/>
      <c r="AMG17" s="55"/>
      <c r="AMH17" s="55"/>
      <c r="AMI17" s="55"/>
      <c r="AMJ17" s="55"/>
      <c r="AMK17" s="55"/>
      <c r="AML17" s="55"/>
      <c r="AMM17" s="55"/>
      <c r="AMN17" s="55"/>
      <c r="AMO17" s="55"/>
      <c r="AMP17" s="55"/>
      <c r="AMQ17" s="55"/>
      <c r="AMR17" s="55"/>
      <c r="AMS17" s="55"/>
      <c r="AMT17" s="55"/>
      <c r="AMU17" s="55"/>
      <c r="AMV17" s="55"/>
      <c r="AMW17" s="55"/>
      <c r="AMX17" s="55"/>
      <c r="AMY17" s="55"/>
      <c r="AMZ17" s="55"/>
      <c r="ANA17" s="55"/>
      <c r="ANB17" s="55"/>
      <c r="ANC17" s="55"/>
      <c r="AND17" s="55"/>
      <c r="ANE17" s="55"/>
      <c r="ANF17" s="55"/>
      <c r="ANG17" s="55"/>
      <c r="ANH17" s="55"/>
      <c r="ANI17" s="55"/>
      <c r="ANJ17" s="55"/>
      <c r="ANK17" s="55"/>
      <c r="ANL17" s="55"/>
      <c r="ANM17" s="55"/>
      <c r="ANN17" s="55"/>
      <c r="ANO17" s="55"/>
      <c r="ANP17" s="55"/>
      <c r="ANQ17" s="55"/>
      <c r="ANR17" s="55"/>
      <c r="ANS17" s="55"/>
      <c r="ANT17" s="55"/>
      <c r="ANU17" s="55"/>
      <c r="ANV17" s="55"/>
      <c r="ANW17" s="55"/>
      <c r="ANX17" s="55"/>
      <c r="ANY17" s="55"/>
      <c r="ANZ17" s="55"/>
      <c r="AOA17" s="55"/>
      <c r="AOB17" s="55"/>
      <c r="AOC17" s="55"/>
      <c r="AOD17" s="55"/>
      <c r="AOE17" s="55"/>
      <c r="AOF17" s="55"/>
      <c r="AOG17" s="55"/>
      <c r="AOH17" s="55"/>
      <c r="AOI17" s="55"/>
      <c r="AOJ17" s="55"/>
      <c r="AOK17" s="55"/>
      <c r="AOL17" s="55"/>
      <c r="AOM17" s="55"/>
      <c r="AON17" s="55"/>
      <c r="AOO17" s="55"/>
      <c r="AOP17" s="55"/>
      <c r="AOQ17" s="55"/>
      <c r="AOR17" s="55"/>
      <c r="AOS17" s="55"/>
      <c r="AOT17" s="55"/>
      <c r="AOU17" s="55"/>
      <c r="AOV17" s="55"/>
      <c r="AOW17" s="55"/>
      <c r="AOX17" s="55"/>
      <c r="AOY17" s="55"/>
      <c r="AOZ17" s="55"/>
      <c r="APA17" s="55"/>
      <c r="APB17" s="55"/>
      <c r="APC17" s="55"/>
      <c r="APD17" s="55"/>
      <c r="APE17" s="55"/>
      <c r="APF17" s="55"/>
      <c r="APG17" s="55"/>
      <c r="APH17" s="55"/>
      <c r="API17" s="55"/>
      <c r="APJ17" s="55"/>
      <c r="APK17" s="55"/>
      <c r="APL17" s="55"/>
      <c r="APM17" s="55"/>
      <c r="APN17" s="55"/>
      <c r="APO17" s="55"/>
      <c r="APP17" s="55"/>
      <c r="APQ17" s="55"/>
      <c r="APR17" s="55"/>
      <c r="APS17" s="55"/>
      <c r="APT17" s="55"/>
      <c r="APU17" s="55"/>
      <c r="APV17" s="55"/>
      <c r="APW17" s="55"/>
      <c r="APX17" s="55"/>
      <c r="APY17" s="55"/>
      <c r="APZ17" s="55"/>
      <c r="AQA17" s="55"/>
      <c r="AQB17" s="55"/>
      <c r="AQC17" s="55"/>
      <c r="AQD17" s="55"/>
      <c r="AQE17" s="55"/>
      <c r="AQF17" s="55"/>
      <c r="AQG17" s="55"/>
      <c r="AQH17" s="55"/>
      <c r="AQI17" s="55"/>
      <c r="AQJ17" s="55"/>
      <c r="AQK17" s="55"/>
      <c r="AQL17" s="55"/>
      <c r="AQM17" s="55"/>
      <c r="AQN17" s="55"/>
      <c r="AQO17" s="55"/>
      <c r="AQP17" s="55"/>
      <c r="AQQ17" s="55"/>
      <c r="AQR17" s="55"/>
      <c r="AQS17" s="55"/>
      <c r="AQT17" s="55"/>
      <c r="AQU17" s="55"/>
      <c r="AQV17" s="55"/>
      <c r="AQW17" s="55"/>
      <c r="AQX17" s="55"/>
      <c r="AQY17" s="55"/>
      <c r="AQZ17" s="55"/>
      <c r="ARA17" s="55"/>
      <c r="ARB17" s="55"/>
      <c r="ARC17" s="55"/>
      <c r="ARD17" s="55"/>
      <c r="ARE17" s="55"/>
      <c r="ARF17" s="55"/>
      <c r="ARG17" s="55"/>
      <c r="ARH17" s="55"/>
      <c r="ARI17" s="55"/>
      <c r="ARJ17" s="55"/>
      <c r="ARK17" s="55"/>
      <c r="ARL17" s="55"/>
      <c r="ARM17" s="55"/>
      <c r="ARN17" s="55"/>
      <c r="ARO17" s="55"/>
      <c r="ARP17" s="55"/>
      <c r="ARQ17" s="55"/>
      <c r="ARR17" s="55"/>
      <c r="ARS17" s="55"/>
      <c r="ART17" s="55"/>
      <c r="ARU17" s="55"/>
      <c r="ARV17" s="55"/>
      <c r="ARW17" s="55"/>
      <c r="ARX17" s="55"/>
      <c r="ARY17" s="55"/>
      <c r="ARZ17" s="55"/>
      <c r="ASA17" s="55"/>
      <c r="ASB17" s="55"/>
      <c r="ASC17" s="55"/>
      <c r="ASD17" s="55"/>
      <c r="ASE17" s="55"/>
      <c r="ASF17" s="55"/>
      <c r="ASG17" s="55"/>
      <c r="ASH17" s="55"/>
      <c r="ASI17" s="55"/>
      <c r="ASJ17" s="55"/>
      <c r="ASK17" s="55"/>
      <c r="ASL17" s="55"/>
      <c r="ASM17" s="55"/>
      <c r="ASN17" s="55"/>
      <c r="ASO17" s="55"/>
      <c r="ASP17" s="55"/>
      <c r="ASQ17" s="55"/>
      <c r="ASR17" s="55"/>
      <c r="ASS17" s="55"/>
      <c r="AST17" s="55"/>
      <c r="ASU17" s="55"/>
      <c r="ASV17" s="55"/>
      <c r="ASW17" s="55"/>
      <c r="ASX17" s="55"/>
      <c r="ASY17" s="55"/>
      <c r="ASZ17" s="55"/>
      <c r="ATA17" s="55"/>
      <c r="ATB17" s="55"/>
      <c r="ATC17" s="55"/>
      <c r="ATD17" s="55"/>
      <c r="ATE17" s="55"/>
      <c r="ATF17" s="55"/>
      <c r="ATG17" s="55"/>
      <c r="ATH17" s="55"/>
      <c r="ATI17" s="55"/>
      <c r="ATJ17" s="55"/>
      <c r="ATK17" s="55"/>
      <c r="ATL17" s="55"/>
      <c r="ATM17" s="55"/>
      <c r="ATN17" s="55"/>
      <c r="ATO17" s="55"/>
      <c r="ATP17" s="55"/>
      <c r="ATQ17" s="55"/>
      <c r="ATR17" s="55"/>
      <c r="ATS17" s="55"/>
      <c r="ATT17" s="55"/>
      <c r="ATU17" s="55"/>
      <c r="ATV17" s="55"/>
      <c r="ATW17" s="55"/>
      <c r="ATX17" s="55"/>
      <c r="ATY17" s="55"/>
      <c r="ATZ17" s="55"/>
      <c r="AUA17" s="55"/>
      <c r="AUB17" s="55"/>
      <c r="AUC17" s="55"/>
      <c r="AUD17" s="55"/>
      <c r="AUE17" s="55"/>
      <c r="AUF17" s="55"/>
      <c r="AUG17" s="55"/>
      <c r="AUH17" s="55"/>
      <c r="AUI17" s="55"/>
      <c r="AUJ17" s="55"/>
      <c r="AUK17" s="55"/>
      <c r="AUL17" s="55"/>
      <c r="AUM17" s="55"/>
      <c r="AUN17" s="55"/>
      <c r="AUO17" s="55"/>
      <c r="AUP17" s="55"/>
      <c r="AUQ17" s="55"/>
      <c r="AUR17" s="55"/>
      <c r="AUS17" s="55"/>
      <c r="AUT17" s="55"/>
      <c r="AUU17" s="55"/>
      <c r="AUV17" s="55"/>
      <c r="AUW17" s="55"/>
      <c r="AUX17" s="55"/>
      <c r="AUY17" s="55"/>
      <c r="AUZ17" s="55"/>
      <c r="AVA17" s="55"/>
      <c r="AVB17" s="55"/>
      <c r="AVC17" s="55"/>
      <c r="AVD17" s="55"/>
      <c r="AVE17" s="55"/>
      <c r="AVF17" s="55"/>
      <c r="AVG17" s="55"/>
      <c r="AVH17" s="55"/>
      <c r="AVI17" s="55"/>
      <c r="AVJ17" s="55"/>
      <c r="AVK17" s="55"/>
      <c r="AVL17" s="55"/>
      <c r="AVM17" s="55"/>
      <c r="AVN17" s="55"/>
      <c r="AVO17" s="55"/>
      <c r="AVP17" s="55"/>
      <c r="AVQ17" s="55"/>
      <c r="AVR17" s="55"/>
      <c r="AVS17" s="55"/>
      <c r="AVT17" s="55"/>
      <c r="AVU17" s="55"/>
      <c r="AVV17" s="55"/>
      <c r="AVW17" s="55"/>
      <c r="AVX17" s="55"/>
      <c r="AVY17" s="55"/>
      <c r="AVZ17" s="55"/>
      <c r="AWA17" s="55"/>
      <c r="AWB17" s="55"/>
      <c r="AWC17" s="55"/>
      <c r="AWD17" s="55"/>
      <c r="AWE17" s="55"/>
      <c r="AWF17" s="55"/>
      <c r="AWG17" s="55"/>
      <c r="AWH17" s="55"/>
      <c r="AWI17" s="55"/>
      <c r="AWJ17" s="55"/>
      <c r="AWK17" s="55"/>
      <c r="AWL17" s="55"/>
      <c r="AWM17" s="55"/>
      <c r="AWN17" s="55"/>
      <c r="AWO17" s="55"/>
      <c r="AWP17" s="55"/>
      <c r="AWQ17" s="55"/>
      <c r="AWR17" s="55"/>
      <c r="AWS17" s="55"/>
      <c r="AWT17" s="55"/>
      <c r="AWU17" s="55"/>
      <c r="AWV17" s="55"/>
      <c r="AWW17" s="55"/>
      <c r="AWX17" s="55"/>
      <c r="AWY17" s="55"/>
      <c r="AWZ17" s="55"/>
      <c r="AXA17" s="55"/>
      <c r="AXB17" s="55"/>
      <c r="AXC17" s="55"/>
      <c r="AXD17" s="55"/>
      <c r="AXE17" s="55"/>
      <c r="AXF17" s="55"/>
      <c r="AXG17" s="55"/>
      <c r="AXH17" s="55"/>
      <c r="AXI17" s="55"/>
      <c r="AXJ17" s="55"/>
      <c r="AXK17" s="55"/>
      <c r="AXL17" s="55"/>
      <c r="AXM17" s="55"/>
      <c r="AXN17" s="55"/>
      <c r="AXO17" s="55"/>
      <c r="AXP17" s="55"/>
      <c r="AXQ17" s="55"/>
      <c r="AXR17" s="55"/>
      <c r="AXS17" s="55"/>
      <c r="AXT17" s="55"/>
      <c r="AXU17" s="55"/>
      <c r="AXV17" s="55"/>
      <c r="AXW17" s="55"/>
      <c r="AXX17" s="55"/>
      <c r="AXY17" s="55"/>
      <c r="AXZ17" s="55"/>
      <c r="AYA17" s="55"/>
      <c r="AYB17" s="55"/>
    </row>
    <row r="18" spans="1:1328" s="56" customFormat="1" ht="84.75" customHeight="1" x14ac:dyDescent="0.2">
      <c r="A18" s="561"/>
      <c r="B18" s="254"/>
      <c r="C18" s="254"/>
      <c r="D18" s="254"/>
      <c r="E18" s="254"/>
      <c r="F18" s="254"/>
      <c r="G18" s="254"/>
      <c r="H18" s="2837" t="s">
        <v>590</v>
      </c>
      <c r="I18" s="2837"/>
      <c r="J18" s="2837"/>
      <c r="K18" s="2837"/>
      <c r="L18" s="254"/>
      <c r="M18" s="254"/>
      <c r="N18" s="254"/>
      <c r="O18" s="254"/>
      <c r="P18" s="254"/>
      <c r="Q18" s="254"/>
      <c r="R18" s="254"/>
      <c r="S18" s="254"/>
      <c r="T18" s="254"/>
      <c r="U18" s="730"/>
      <c r="V18" s="37"/>
      <c r="W18" s="37"/>
      <c r="X18" s="37"/>
      <c r="Y18" s="37"/>
      <c r="Z18" s="37"/>
      <c r="AD18" s="37"/>
      <c r="AE18" s="37"/>
      <c r="AF18" s="37"/>
      <c r="AG18" s="37"/>
      <c r="AH18" s="37"/>
      <c r="AI18" s="37"/>
      <c r="AJ18" s="37"/>
      <c r="AK18" s="37"/>
      <c r="AL18" s="37"/>
      <c r="AM18" s="37"/>
      <c r="AN18" s="37"/>
      <c r="AO18" s="37"/>
      <c r="AP18" s="37"/>
      <c r="AQ18" s="37"/>
      <c r="AR18" s="37"/>
      <c r="AS18" s="37"/>
      <c r="AT18" s="37"/>
      <c r="AU18" s="37"/>
      <c r="AV18" s="54"/>
      <c r="AW18" s="54"/>
      <c r="AX18" s="54"/>
      <c r="AY18" s="54"/>
      <c r="AZ18" s="54"/>
      <c r="BA18" s="54"/>
      <c r="BB18" s="54"/>
      <c r="BC18" s="54"/>
      <c r="BD18" s="54"/>
      <c r="BE18" s="54"/>
      <c r="BF18" s="54"/>
      <c r="BG18" s="54"/>
      <c r="BH18" s="54"/>
      <c r="BI18" s="54"/>
      <c r="BJ18" s="54"/>
      <c r="BK18" s="54"/>
      <c r="BL18" s="54"/>
      <c r="BM18" s="54"/>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c r="TF18" s="55"/>
      <c r="TG18" s="55"/>
      <c r="TH18" s="55"/>
      <c r="TI18" s="55"/>
      <c r="TJ18" s="55"/>
      <c r="TK18" s="55"/>
      <c r="TL18" s="55"/>
      <c r="TM18" s="55"/>
      <c r="TN18" s="55"/>
      <c r="TO18" s="55"/>
      <c r="TP18" s="55"/>
      <c r="TQ18" s="55"/>
      <c r="TR18" s="55"/>
      <c r="TS18" s="55"/>
      <c r="TT18" s="55"/>
      <c r="TU18" s="55"/>
      <c r="TV18" s="55"/>
      <c r="TW18" s="55"/>
      <c r="TX18" s="55"/>
      <c r="TY18" s="55"/>
      <c r="TZ18" s="55"/>
      <c r="UA18" s="55"/>
      <c r="UB18" s="55"/>
      <c r="UC18" s="55"/>
      <c r="UD18" s="55"/>
      <c r="UE18" s="55"/>
      <c r="UF18" s="55"/>
      <c r="UG18" s="55"/>
      <c r="UH18" s="55"/>
      <c r="UI18" s="55"/>
      <c r="UJ18" s="55"/>
      <c r="UK18" s="55"/>
      <c r="UL18" s="55"/>
      <c r="UM18" s="55"/>
      <c r="UN18" s="55"/>
      <c r="UO18" s="55"/>
      <c r="UP18" s="55"/>
      <c r="UQ18" s="55"/>
      <c r="UR18" s="55"/>
      <c r="US18" s="55"/>
      <c r="UT18" s="55"/>
      <c r="UU18" s="55"/>
      <c r="UV18" s="55"/>
      <c r="UW18" s="55"/>
      <c r="UX18" s="55"/>
      <c r="UY18" s="55"/>
      <c r="UZ18" s="55"/>
      <c r="VA18" s="55"/>
      <c r="VB18" s="55"/>
      <c r="VC18" s="55"/>
      <c r="VD18" s="55"/>
      <c r="VE18" s="55"/>
      <c r="VF18" s="55"/>
      <c r="VG18" s="55"/>
      <c r="VH18" s="55"/>
      <c r="VI18" s="55"/>
      <c r="VJ18" s="55"/>
      <c r="VK18" s="55"/>
      <c r="VL18" s="55"/>
      <c r="VM18" s="55"/>
      <c r="VN18" s="55"/>
      <c r="VO18" s="55"/>
      <c r="VP18" s="55"/>
      <c r="VQ18" s="55"/>
      <c r="VR18" s="55"/>
      <c r="VS18" s="55"/>
      <c r="VT18" s="55"/>
      <c r="VU18" s="55"/>
      <c r="VV18" s="55"/>
      <c r="VW18" s="55"/>
      <c r="VX18" s="55"/>
      <c r="VY18" s="55"/>
      <c r="VZ18" s="55"/>
      <c r="WA18" s="55"/>
      <c r="WB18" s="55"/>
      <c r="WC18" s="55"/>
      <c r="WD18" s="55"/>
      <c r="WE18" s="55"/>
      <c r="WF18" s="55"/>
      <c r="WG18" s="55"/>
      <c r="WH18" s="55"/>
      <c r="WI18" s="55"/>
      <c r="WJ18" s="55"/>
      <c r="WK18" s="55"/>
      <c r="WL18" s="55"/>
      <c r="WM18" s="55"/>
      <c r="WN18" s="55"/>
      <c r="WO18" s="55"/>
      <c r="WP18" s="55"/>
      <c r="WQ18" s="55"/>
      <c r="WR18" s="55"/>
      <c r="WS18" s="55"/>
      <c r="WT18" s="55"/>
      <c r="WU18" s="55"/>
      <c r="WV18" s="55"/>
      <c r="WW18" s="55"/>
      <c r="WX18" s="55"/>
      <c r="WY18" s="55"/>
      <c r="WZ18" s="55"/>
      <c r="XA18" s="55"/>
      <c r="XB18" s="55"/>
      <c r="XC18" s="55"/>
      <c r="XD18" s="55"/>
      <c r="XE18" s="55"/>
      <c r="XF18" s="55"/>
      <c r="XG18" s="55"/>
      <c r="XH18" s="55"/>
      <c r="XI18" s="55"/>
      <c r="XJ18" s="55"/>
      <c r="XK18" s="55"/>
      <c r="XL18" s="55"/>
      <c r="XM18" s="55"/>
      <c r="XN18" s="55"/>
      <c r="XO18" s="55"/>
      <c r="XP18" s="55"/>
      <c r="XQ18" s="55"/>
      <c r="XR18" s="55"/>
      <c r="XS18" s="55"/>
      <c r="XT18" s="55"/>
      <c r="XU18" s="55"/>
      <c r="XV18" s="55"/>
      <c r="XW18" s="55"/>
      <c r="XX18" s="55"/>
      <c r="XY18" s="55"/>
      <c r="XZ18" s="55"/>
      <c r="YA18" s="55"/>
      <c r="YB18" s="55"/>
      <c r="YC18" s="55"/>
      <c r="YD18" s="55"/>
      <c r="YE18" s="55"/>
      <c r="YF18" s="55"/>
      <c r="YG18" s="55"/>
      <c r="YH18" s="55"/>
      <c r="YI18" s="55"/>
      <c r="YJ18" s="55"/>
      <c r="YK18" s="55"/>
      <c r="YL18" s="55"/>
      <c r="YM18" s="55"/>
      <c r="YN18" s="55"/>
      <c r="YO18" s="55"/>
      <c r="YP18" s="55"/>
      <c r="YQ18" s="55"/>
      <c r="YR18" s="55"/>
      <c r="YS18" s="55"/>
      <c r="YT18" s="55"/>
      <c r="YU18" s="55"/>
      <c r="YV18" s="55"/>
      <c r="YW18" s="55"/>
      <c r="YX18" s="55"/>
      <c r="YY18" s="55"/>
      <c r="YZ18" s="55"/>
      <c r="ZA18" s="55"/>
      <c r="ZB18" s="55"/>
      <c r="ZC18" s="55"/>
      <c r="ZD18" s="55"/>
      <c r="ZE18" s="55"/>
      <c r="ZF18" s="55"/>
      <c r="ZG18" s="55"/>
      <c r="ZH18" s="55"/>
      <c r="ZI18" s="55"/>
      <c r="ZJ18" s="55"/>
      <c r="ZK18" s="55"/>
      <c r="ZL18" s="55"/>
      <c r="ZM18" s="55"/>
      <c r="ZN18" s="55"/>
      <c r="ZO18" s="55"/>
      <c r="ZP18" s="55"/>
      <c r="ZQ18" s="55"/>
      <c r="ZR18" s="55"/>
      <c r="ZS18" s="55"/>
      <c r="ZT18" s="55"/>
      <c r="ZU18" s="55"/>
      <c r="ZV18" s="55"/>
      <c r="ZW18" s="55"/>
      <c r="ZX18" s="55"/>
      <c r="ZY18" s="55"/>
      <c r="ZZ18" s="55"/>
      <c r="AAA18" s="55"/>
      <c r="AAB18" s="55"/>
      <c r="AAC18" s="55"/>
      <c r="AAD18" s="55"/>
      <c r="AAE18" s="55"/>
      <c r="AAF18" s="55"/>
      <c r="AAG18" s="55"/>
      <c r="AAH18" s="55"/>
      <c r="AAI18" s="55"/>
      <c r="AAJ18" s="55"/>
      <c r="AAK18" s="55"/>
      <c r="AAL18" s="55"/>
      <c r="AAM18" s="55"/>
      <c r="AAN18" s="55"/>
      <c r="AAO18" s="55"/>
      <c r="AAP18" s="55"/>
      <c r="AAQ18" s="55"/>
      <c r="AAR18" s="55"/>
      <c r="AAS18" s="55"/>
      <c r="AAT18" s="55"/>
      <c r="AAU18" s="55"/>
      <c r="AAV18" s="55"/>
      <c r="AAW18" s="55"/>
      <c r="AAX18" s="55"/>
      <c r="AAY18" s="55"/>
      <c r="AAZ18" s="55"/>
      <c r="ABA18" s="55"/>
      <c r="ABB18" s="55"/>
      <c r="ABC18" s="55"/>
      <c r="ABD18" s="55"/>
      <c r="ABE18" s="55"/>
      <c r="ABF18" s="55"/>
      <c r="ABG18" s="55"/>
      <c r="ABH18" s="55"/>
      <c r="ABI18" s="55"/>
      <c r="ABJ18" s="55"/>
      <c r="ABK18" s="55"/>
      <c r="ABL18" s="55"/>
      <c r="ABM18" s="55"/>
      <c r="ABN18" s="55"/>
      <c r="ABO18" s="55"/>
      <c r="ABP18" s="55"/>
      <c r="ABQ18" s="55"/>
      <c r="ABR18" s="55"/>
      <c r="ABS18" s="55"/>
      <c r="ABT18" s="55"/>
      <c r="ABU18" s="55"/>
      <c r="ABV18" s="55"/>
      <c r="ABW18" s="55"/>
      <c r="ABX18" s="55"/>
      <c r="ABY18" s="55"/>
      <c r="ABZ18" s="55"/>
      <c r="ACA18" s="55"/>
      <c r="ACB18" s="55"/>
      <c r="ACC18" s="55"/>
      <c r="ACD18" s="55"/>
      <c r="ACE18" s="55"/>
      <c r="ACF18" s="55"/>
      <c r="ACG18" s="55"/>
      <c r="ACH18" s="55"/>
      <c r="ACI18" s="55"/>
      <c r="ACJ18" s="55"/>
      <c r="ACK18" s="55"/>
      <c r="ACL18" s="55"/>
      <c r="ACM18" s="55"/>
      <c r="ACN18" s="55"/>
      <c r="ACO18" s="55"/>
      <c r="ACP18" s="55"/>
      <c r="ACQ18" s="55"/>
      <c r="ACR18" s="55"/>
      <c r="ACS18" s="55"/>
      <c r="ACT18" s="55"/>
      <c r="ACU18" s="55"/>
      <c r="ACV18" s="55"/>
      <c r="ACW18" s="55"/>
      <c r="ACX18" s="55"/>
      <c r="ACY18" s="55"/>
      <c r="ACZ18" s="55"/>
      <c r="ADA18" s="55"/>
      <c r="ADB18" s="55"/>
      <c r="ADC18" s="55"/>
      <c r="ADD18" s="55"/>
      <c r="ADE18" s="55"/>
      <c r="ADF18" s="55"/>
      <c r="ADG18" s="55"/>
      <c r="ADH18" s="55"/>
      <c r="ADI18" s="55"/>
      <c r="ADJ18" s="55"/>
      <c r="ADK18" s="55"/>
      <c r="ADL18" s="55"/>
      <c r="ADM18" s="55"/>
      <c r="ADN18" s="55"/>
      <c r="ADO18" s="55"/>
      <c r="ADP18" s="55"/>
      <c r="ADQ18" s="55"/>
      <c r="ADR18" s="55"/>
      <c r="ADS18" s="55"/>
      <c r="ADT18" s="55"/>
      <c r="ADU18" s="55"/>
      <c r="ADV18" s="55"/>
      <c r="ADW18" s="55"/>
      <c r="ADX18" s="55"/>
      <c r="ADY18" s="55"/>
      <c r="ADZ18" s="55"/>
      <c r="AEA18" s="55"/>
      <c r="AEB18" s="55"/>
      <c r="AEC18" s="55"/>
      <c r="AED18" s="55"/>
      <c r="AEE18" s="55"/>
      <c r="AEF18" s="55"/>
      <c r="AEG18" s="55"/>
      <c r="AEH18" s="55"/>
      <c r="AEI18" s="55"/>
      <c r="AEJ18" s="55"/>
      <c r="AEK18" s="55"/>
      <c r="AEL18" s="55"/>
      <c r="AEM18" s="55"/>
      <c r="AEN18" s="55"/>
      <c r="AEO18" s="55"/>
      <c r="AEP18" s="55"/>
      <c r="AEQ18" s="55"/>
      <c r="AER18" s="55"/>
      <c r="AES18" s="55"/>
      <c r="AET18" s="55"/>
      <c r="AEU18" s="55"/>
      <c r="AEV18" s="55"/>
      <c r="AEW18" s="55"/>
      <c r="AEX18" s="55"/>
      <c r="AEY18" s="55"/>
      <c r="AEZ18" s="55"/>
      <c r="AFA18" s="55"/>
      <c r="AFB18" s="55"/>
      <c r="AFC18" s="55"/>
      <c r="AFD18" s="55"/>
      <c r="AFE18" s="55"/>
      <c r="AFF18" s="55"/>
      <c r="AFG18" s="55"/>
      <c r="AFH18" s="55"/>
      <c r="AFI18" s="55"/>
      <c r="AFJ18" s="55"/>
      <c r="AFK18" s="55"/>
      <c r="AFL18" s="55"/>
      <c r="AFM18" s="55"/>
      <c r="AFN18" s="55"/>
      <c r="AFO18" s="55"/>
      <c r="AFP18" s="55"/>
      <c r="AFQ18" s="55"/>
      <c r="AFR18" s="55"/>
      <c r="AFS18" s="55"/>
      <c r="AFT18" s="55"/>
      <c r="AFU18" s="55"/>
      <c r="AFV18" s="55"/>
      <c r="AFW18" s="55"/>
      <c r="AFX18" s="55"/>
      <c r="AFY18" s="55"/>
      <c r="AFZ18" s="55"/>
      <c r="AGA18" s="55"/>
      <c r="AGB18" s="55"/>
      <c r="AGC18" s="55"/>
      <c r="AGD18" s="55"/>
      <c r="AGE18" s="55"/>
      <c r="AGF18" s="55"/>
      <c r="AGG18" s="55"/>
      <c r="AGH18" s="55"/>
      <c r="AGI18" s="55"/>
      <c r="AGJ18" s="55"/>
      <c r="AGK18" s="55"/>
      <c r="AGL18" s="55"/>
      <c r="AGM18" s="55"/>
      <c r="AGN18" s="55"/>
      <c r="AGO18" s="55"/>
      <c r="AGP18" s="55"/>
      <c r="AGQ18" s="55"/>
      <c r="AGR18" s="55"/>
      <c r="AGS18" s="55"/>
      <c r="AGT18" s="55"/>
      <c r="AGU18" s="55"/>
      <c r="AGV18" s="55"/>
      <c r="AGW18" s="55"/>
      <c r="AGX18" s="55"/>
      <c r="AGY18" s="55"/>
      <c r="AGZ18" s="55"/>
      <c r="AHA18" s="55"/>
      <c r="AHB18" s="55"/>
      <c r="AHC18" s="55"/>
      <c r="AHD18" s="55"/>
      <c r="AHE18" s="55"/>
      <c r="AHF18" s="55"/>
      <c r="AHG18" s="55"/>
      <c r="AHH18" s="55"/>
      <c r="AHI18" s="55"/>
      <c r="AHJ18" s="55"/>
      <c r="AHK18" s="55"/>
      <c r="AHL18" s="55"/>
      <c r="AHM18" s="55"/>
      <c r="AHN18" s="55"/>
      <c r="AHO18" s="55"/>
      <c r="AHP18" s="55"/>
      <c r="AHQ18" s="55"/>
      <c r="AHR18" s="55"/>
      <c r="AHS18" s="55"/>
      <c r="AHT18" s="55"/>
      <c r="AHU18" s="55"/>
      <c r="AHV18" s="55"/>
      <c r="AHW18" s="55"/>
      <c r="AHX18" s="55"/>
      <c r="AHY18" s="55"/>
      <c r="AHZ18" s="55"/>
      <c r="AIA18" s="55"/>
      <c r="AIB18" s="55"/>
      <c r="AIC18" s="55"/>
      <c r="AID18" s="55"/>
      <c r="AIE18" s="55"/>
      <c r="AIF18" s="55"/>
      <c r="AIG18" s="55"/>
      <c r="AIH18" s="55"/>
      <c r="AII18" s="55"/>
      <c r="AIJ18" s="55"/>
      <c r="AIK18" s="55"/>
      <c r="AIL18" s="55"/>
      <c r="AIM18" s="55"/>
      <c r="AIN18" s="55"/>
      <c r="AIO18" s="55"/>
      <c r="AIP18" s="55"/>
      <c r="AIQ18" s="55"/>
      <c r="AIR18" s="55"/>
      <c r="AIS18" s="55"/>
      <c r="AIT18" s="55"/>
      <c r="AIU18" s="55"/>
      <c r="AIV18" s="55"/>
      <c r="AIW18" s="55"/>
      <c r="AIX18" s="55"/>
      <c r="AIY18" s="55"/>
      <c r="AIZ18" s="55"/>
      <c r="AJA18" s="55"/>
      <c r="AJB18" s="55"/>
      <c r="AJC18" s="55"/>
      <c r="AJD18" s="55"/>
      <c r="AJE18" s="55"/>
      <c r="AJF18" s="55"/>
      <c r="AJG18" s="55"/>
      <c r="AJH18" s="55"/>
      <c r="AJI18" s="55"/>
      <c r="AJJ18" s="55"/>
      <c r="AJK18" s="55"/>
      <c r="AJL18" s="55"/>
      <c r="AJM18" s="55"/>
      <c r="AJN18" s="55"/>
      <c r="AJO18" s="55"/>
      <c r="AJP18" s="55"/>
      <c r="AJQ18" s="55"/>
      <c r="AJR18" s="55"/>
      <c r="AJS18" s="55"/>
      <c r="AJT18" s="55"/>
      <c r="AJU18" s="55"/>
      <c r="AJV18" s="55"/>
      <c r="AJW18" s="55"/>
      <c r="AJX18" s="55"/>
      <c r="AJY18" s="55"/>
      <c r="AJZ18" s="55"/>
      <c r="AKA18" s="55"/>
      <c r="AKB18" s="55"/>
      <c r="AKC18" s="55"/>
      <c r="AKD18" s="55"/>
      <c r="AKE18" s="55"/>
      <c r="AKF18" s="55"/>
      <c r="AKG18" s="55"/>
      <c r="AKH18" s="55"/>
      <c r="AKI18" s="55"/>
      <c r="AKJ18" s="55"/>
      <c r="AKK18" s="55"/>
      <c r="AKL18" s="55"/>
      <c r="AKM18" s="55"/>
      <c r="AKN18" s="55"/>
      <c r="AKO18" s="55"/>
      <c r="AKP18" s="55"/>
      <c r="AKQ18" s="55"/>
      <c r="AKR18" s="55"/>
      <c r="AKS18" s="55"/>
      <c r="AKT18" s="55"/>
      <c r="AKU18" s="55"/>
      <c r="AKV18" s="55"/>
      <c r="AKW18" s="55"/>
      <c r="AKX18" s="55"/>
      <c r="AKY18" s="55"/>
      <c r="AKZ18" s="55"/>
      <c r="ALA18" s="55"/>
      <c r="ALB18" s="55"/>
      <c r="ALC18" s="55"/>
      <c r="ALD18" s="55"/>
      <c r="ALE18" s="55"/>
      <c r="ALF18" s="55"/>
      <c r="ALG18" s="55"/>
      <c r="ALH18" s="55"/>
      <c r="ALI18" s="55"/>
      <c r="ALJ18" s="55"/>
      <c r="ALK18" s="55"/>
      <c r="ALL18" s="55"/>
      <c r="ALM18" s="55"/>
      <c r="ALN18" s="55"/>
      <c r="ALO18" s="55"/>
      <c r="ALP18" s="55"/>
      <c r="ALQ18" s="55"/>
      <c r="ALR18" s="55"/>
      <c r="ALS18" s="55"/>
      <c r="ALT18" s="55"/>
      <c r="ALU18" s="55"/>
      <c r="ALV18" s="55"/>
      <c r="ALW18" s="55"/>
      <c r="ALX18" s="55"/>
      <c r="ALY18" s="55"/>
      <c r="ALZ18" s="55"/>
      <c r="AMA18" s="55"/>
      <c r="AMB18" s="55"/>
      <c r="AMC18" s="55"/>
      <c r="AMD18" s="55"/>
      <c r="AME18" s="55"/>
      <c r="AMF18" s="55"/>
      <c r="AMG18" s="55"/>
      <c r="AMH18" s="55"/>
      <c r="AMI18" s="55"/>
      <c r="AMJ18" s="55"/>
      <c r="AMK18" s="55"/>
      <c r="AML18" s="55"/>
      <c r="AMM18" s="55"/>
      <c r="AMN18" s="55"/>
      <c r="AMO18" s="55"/>
      <c r="AMP18" s="55"/>
      <c r="AMQ18" s="55"/>
      <c r="AMR18" s="55"/>
      <c r="AMS18" s="55"/>
      <c r="AMT18" s="55"/>
      <c r="AMU18" s="55"/>
      <c r="AMV18" s="55"/>
      <c r="AMW18" s="55"/>
      <c r="AMX18" s="55"/>
      <c r="AMY18" s="55"/>
      <c r="AMZ18" s="55"/>
      <c r="ANA18" s="55"/>
      <c r="ANB18" s="55"/>
      <c r="ANC18" s="55"/>
      <c r="AND18" s="55"/>
      <c r="ANE18" s="55"/>
      <c r="ANF18" s="55"/>
      <c r="ANG18" s="55"/>
      <c r="ANH18" s="55"/>
      <c r="ANI18" s="55"/>
      <c r="ANJ18" s="55"/>
      <c r="ANK18" s="55"/>
      <c r="ANL18" s="55"/>
      <c r="ANM18" s="55"/>
      <c r="ANN18" s="55"/>
      <c r="ANO18" s="55"/>
      <c r="ANP18" s="55"/>
      <c r="ANQ18" s="55"/>
      <c r="ANR18" s="55"/>
      <c r="ANS18" s="55"/>
      <c r="ANT18" s="55"/>
      <c r="ANU18" s="55"/>
      <c r="ANV18" s="55"/>
      <c r="ANW18" s="55"/>
      <c r="ANX18" s="55"/>
      <c r="ANY18" s="55"/>
      <c r="ANZ18" s="55"/>
      <c r="AOA18" s="55"/>
      <c r="AOB18" s="55"/>
      <c r="AOC18" s="55"/>
      <c r="AOD18" s="55"/>
      <c r="AOE18" s="55"/>
      <c r="AOF18" s="55"/>
      <c r="AOG18" s="55"/>
      <c r="AOH18" s="55"/>
      <c r="AOI18" s="55"/>
      <c r="AOJ18" s="55"/>
      <c r="AOK18" s="55"/>
      <c r="AOL18" s="55"/>
      <c r="AOM18" s="55"/>
      <c r="AON18" s="55"/>
      <c r="AOO18" s="55"/>
      <c r="AOP18" s="55"/>
      <c r="AOQ18" s="55"/>
      <c r="AOR18" s="55"/>
      <c r="AOS18" s="55"/>
      <c r="AOT18" s="55"/>
      <c r="AOU18" s="55"/>
      <c r="AOV18" s="55"/>
      <c r="AOW18" s="55"/>
      <c r="AOX18" s="55"/>
      <c r="AOY18" s="55"/>
      <c r="AOZ18" s="55"/>
      <c r="APA18" s="55"/>
      <c r="APB18" s="55"/>
      <c r="APC18" s="55"/>
      <c r="APD18" s="55"/>
      <c r="APE18" s="55"/>
      <c r="APF18" s="55"/>
      <c r="APG18" s="55"/>
      <c r="APH18" s="55"/>
      <c r="API18" s="55"/>
      <c r="APJ18" s="55"/>
      <c r="APK18" s="55"/>
      <c r="APL18" s="55"/>
      <c r="APM18" s="55"/>
      <c r="APN18" s="55"/>
      <c r="APO18" s="55"/>
      <c r="APP18" s="55"/>
      <c r="APQ18" s="55"/>
      <c r="APR18" s="55"/>
      <c r="APS18" s="55"/>
      <c r="APT18" s="55"/>
      <c r="APU18" s="55"/>
      <c r="APV18" s="55"/>
      <c r="APW18" s="55"/>
      <c r="APX18" s="55"/>
      <c r="APY18" s="55"/>
      <c r="APZ18" s="55"/>
      <c r="AQA18" s="55"/>
      <c r="AQB18" s="55"/>
      <c r="AQC18" s="55"/>
      <c r="AQD18" s="55"/>
      <c r="AQE18" s="55"/>
      <c r="AQF18" s="55"/>
      <c r="AQG18" s="55"/>
      <c r="AQH18" s="55"/>
      <c r="AQI18" s="55"/>
      <c r="AQJ18" s="55"/>
      <c r="AQK18" s="55"/>
      <c r="AQL18" s="55"/>
      <c r="AQM18" s="55"/>
      <c r="AQN18" s="55"/>
      <c r="AQO18" s="55"/>
      <c r="AQP18" s="55"/>
      <c r="AQQ18" s="55"/>
      <c r="AQR18" s="55"/>
      <c r="AQS18" s="55"/>
      <c r="AQT18" s="55"/>
      <c r="AQU18" s="55"/>
      <c r="AQV18" s="55"/>
      <c r="AQW18" s="55"/>
      <c r="AQX18" s="55"/>
      <c r="AQY18" s="55"/>
      <c r="AQZ18" s="55"/>
      <c r="ARA18" s="55"/>
      <c r="ARB18" s="55"/>
      <c r="ARC18" s="55"/>
      <c r="ARD18" s="55"/>
      <c r="ARE18" s="55"/>
      <c r="ARF18" s="55"/>
      <c r="ARG18" s="55"/>
      <c r="ARH18" s="55"/>
      <c r="ARI18" s="55"/>
      <c r="ARJ18" s="55"/>
      <c r="ARK18" s="55"/>
      <c r="ARL18" s="55"/>
      <c r="ARM18" s="55"/>
      <c r="ARN18" s="55"/>
      <c r="ARO18" s="55"/>
      <c r="ARP18" s="55"/>
      <c r="ARQ18" s="55"/>
      <c r="ARR18" s="55"/>
      <c r="ARS18" s="55"/>
      <c r="ART18" s="55"/>
      <c r="ARU18" s="55"/>
      <c r="ARV18" s="55"/>
      <c r="ARW18" s="55"/>
      <c r="ARX18" s="55"/>
      <c r="ARY18" s="55"/>
      <c r="ARZ18" s="55"/>
      <c r="ASA18" s="55"/>
      <c r="ASB18" s="55"/>
      <c r="ASC18" s="55"/>
      <c r="ASD18" s="55"/>
      <c r="ASE18" s="55"/>
      <c r="ASF18" s="55"/>
      <c r="ASG18" s="55"/>
      <c r="ASH18" s="55"/>
      <c r="ASI18" s="55"/>
      <c r="ASJ18" s="55"/>
      <c r="ASK18" s="55"/>
      <c r="ASL18" s="55"/>
      <c r="ASM18" s="55"/>
      <c r="ASN18" s="55"/>
      <c r="ASO18" s="55"/>
      <c r="ASP18" s="55"/>
      <c r="ASQ18" s="55"/>
      <c r="ASR18" s="55"/>
      <c r="ASS18" s="55"/>
      <c r="AST18" s="55"/>
      <c r="ASU18" s="55"/>
      <c r="ASV18" s="55"/>
      <c r="ASW18" s="55"/>
      <c r="ASX18" s="55"/>
      <c r="ASY18" s="55"/>
      <c r="ASZ18" s="55"/>
      <c r="ATA18" s="55"/>
      <c r="ATB18" s="55"/>
      <c r="ATC18" s="55"/>
      <c r="ATD18" s="55"/>
      <c r="ATE18" s="55"/>
      <c r="ATF18" s="55"/>
      <c r="ATG18" s="55"/>
      <c r="ATH18" s="55"/>
      <c r="ATI18" s="55"/>
      <c r="ATJ18" s="55"/>
      <c r="ATK18" s="55"/>
      <c r="ATL18" s="55"/>
      <c r="ATM18" s="55"/>
      <c r="ATN18" s="55"/>
      <c r="ATO18" s="55"/>
      <c r="ATP18" s="55"/>
      <c r="ATQ18" s="55"/>
      <c r="ATR18" s="55"/>
      <c r="ATS18" s="55"/>
      <c r="ATT18" s="55"/>
      <c r="ATU18" s="55"/>
      <c r="ATV18" s="55"/>
      <c r="ATW18" s="55"/>
      <c r="ATX18" s="55"/>
      <c r="ATY18" s="55"/>
      <c r="ATZ18" s="55"/>
      <c r="AUA18" s="55"/>
      <c r="AUB18" s="55"/>
      <c r="AUC18" s="55"/>
      <c r="AUD18" s="55"/>
      <c r="AUE18" s="55"/>
      <c r="AUF18" s="55"/>
      <c r="AUG18" s="55"/>
      <c r="AUH18" s="55"/>
      <c r="AUI18" s="55"/>
      <c r="AUJ18" s="55"/>
      <c r="AUK18" s="55"/>
      <c r="AUL18" s="55"/>
      <c r="AUM18" s="55"/>
      <c r="AUN18" s="55"/>
      <c r="AUO18" s="55"/>
      <c r="AUP18" s="55"/>
      <c r="AUQ18" s="55"/>
      <c r="AUR18" s="55"/>
      <c r="AUS18" s="55"/>
      <c r="AUT18" s="55"/>
      <c r="AUU18" s="55"/>
      <c r="AUV18" s="55"/>
      <c r="AUW18" s="55"/>
      <c r="AUX18" s="55"/>
      <c r="AUY18" s="55"/>
      <c r="AUZ18" s="55"/>
      <c r="AVA18" s="55"/>
      <c r="AVB18" s="55"/>
      <c r="AVC18" s="55"/>
      <c r="AVD18" s="55"/>
      <c r="AVE18" s="55"/>
      <c r="AVF18" s="55"/>
      <c r="AVG18" s="55"/>
      <c r="AVH18" s="55"/>
      <c r="AVI18" s="55"/>
      <c r="AVJ18" s="55"/>
      <c r="AVK18" s="55"/>
      <c r="AVL18" s="55"/>
      <c r="AVM18" s="55"/>
      <c r="AVN18" s="55"/>
      <c r="AVO18" s="55"/>
      <c r="AVP18" s="55"/>
      <c r="AVQ18" s="55"/>
      <c r="AVR18" s="55"/>
      <c r="AVS18" s="55"/>
      <c r="AVT18" s="55"/>
      <c r="AVU18" s="55"/>
      <c r="AVV18" s="55"/>
      <c r="AVW18" s="55"/>
      <c r="AVX18" s="55"/>
      <c r="AVY18" s="55"/>
      <c r="AVZ18" s="55"/>
      <c r="AWA18" s="55"/>
      <c r="AWB18" s="55"/>
      <c r="AWC18" s="55"/>
      <c r="AWD18" s="55"/>
      <c r="AWE18" s="55"/>
      <c r="AWF18" s="55"/>
      <c r="AWG18" s="55"/>
      <c r="AWH18" s="55"/>
      <c r="AWI18" s="55"/>
      <c r="AWJ18" s="55"/>
      <c r="AWK18" s="55"/>
      <c r="AWL18" s="55"/>
      <c r="AWM18" s="55"/>
      <c r="AWN18" s="55"/>
      <c r="AWO18" s="55"/>
      <c r="AWP18" s="55"/>
      <c r="AWQ18" s="55"/>
      <c r="AWR18" s="55"/>
      <c r="AWS18" s="55"/>
      <c r="AWT18" s="55"/>
      <c r="AWU18" s="55"/>
      <c r="AWV18" s="55"/>
      <c r="AWW18" s="55"/>
      <c r="AWX18" s="55"/>
      <c r="AWY18" s="55"/>
      <c r="AWZ18" s="55"/>
      <c r="AXA18" s="55"/>
      <c r="AXB18" s="55"/>
      <c r="AXC18" s="55"/>
      <c r="AXD18" s="55"/>
      <c r="AXE18" s="55"/>
      <c r="AXF18" s="55"/>
      <c r="AXG18" s="55"/>
      <c r="AXH18" s="55"/>
      <c r="AXI18" s="55"/>
      <c r="AXJ18" s="55"/>
      <c r="AXK18" s="55"/>
      <c r="AXL18" s="55"/>
      <c r="AXM18" s="55"/>
      <c r="AXN18" s="55"/>
      <c r="AXO18" s="55"/>
      <c r="AXP18" s="55"/>
      <c r="AXQ18" s="55"/>
      <c r="AXR18" s="55"/>
      <c r="AXS18" s="55"/>
      <c r="AXT18" s="55"/>
      <c r="AXU18" s="55"/>
      <c r="AXV18" s="55"/>
      <c r="AXW18" s="55"/>
      <c r="AXX18" s="55"/>
      <c r="AXY18" s="55"/>
      <c r="AXZ18" s="55"/>
      <c r="AYA18" s="55"/>
      <c r="AYB18" s="55"/>
    </row>
    <row r="19" spans="1:1328" s="56" customFormat="1" ht="14.25" customHeight="1" x14ac:dyDescent="0.2">
      <c r="A19" s="561"/>
      <c r="B19" s="254"/>
      <c r="C19" s="254"/>
      <c r="D19" s="254"/>
      <c r="E19" s="254"/>
      <c r="F19" s="254"/>
      <c r="G19" s="254"/>
      <c r="H19" s="254"/>
      <c r="I19" s="254"/>
      <c r="J19" s="254"/>
      <c r="K19" s="254"/>
      <c r="L19" s="254"/>
      <c r="M19" s="254"/>
      <c r="N19" s="254"/>
      <c r="O19" s="254"/>
      <c r="P19" s="254"/>
      <c r="Q19" s="254"/>
      <c r="R19" s="254"/>
      <c r="S19" s="254"/>
      <c r="T19" s="254"/>
      <c r="U19" s="730"/>
      <c r="V19" s="37"/>
      <c r="W19" s="37"/>
      <c r="X19" s="37"/>
      <c r="Y19" s="37"/>
      <c r="Z19" s="37"/>
      <c r="AD19" s="37"/>
      <c r="AE19" s="37"/>
      <c r="AF19" s="37"/>
      <c r="AG19" s="37"/>
      <c r="AH19" s="37"/>
      <c r="AI19" s="37"/>
      <c r="AJ19" s="37"/>
      <c r="AK19" s="37"/>
      <c r="AL19" s="37"/>
      <c r="AM19" s="37"/>
      <c r="AN19" s="37"/>
      <c r="AO19" s="37"/>
      <c r="AP19" s="37"/>
      <c r="AQ19" s="37"/>
      <c r="AR19" s="37"/>
      <c r="AS19" s="37"/>
      <c r="AT19" s="37"/>
      <c r="AU19" s="37"/>
      <c r="AV19" s="54"/>
      <c r="AW19" s="54"/>
      <c r="AX19" s="54"/>
      <c r="AY19" s="54"/>
      <c r="AZ19" s="54"/>
      <c r="BA19" s="54"/>
      <c r="BB19" s="54"/>
      <c r="BC19" s="54"/>
      <c r="BD19" s="54"/>
      <c r="BE19" s="54"/>
      <c r="BF19" s="54"/>
      <c r="BG19" s="54"/>
      <c r="BH19" s="54"/>
      <c r="BI19" s="54"/>
      <c r="BJ19" s="54"/>
      <c r="BK19" s="54"/>
      <c r="BL19" s="54"/>
      <c r="BM19" s="54"/>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c r="JW19" s="55"/>
      <c r="JX19" s="55"/>
      <c r="JY19" s="55"/>
      <c r="JZ19" s="55"/>
      <c r="KA19" s="55"/>
      <c r="KB19" s="55"/>
      <c r="KC19" s="55"/>
      <c r="KD19" s="55"/>
      <c r="KE19" s="55"/>
      <c r="KF19" s="55"/>
      <c r="KG19" s="55"/>
      <c r="KH19" s="55"/>
      <c r="KI19" s="55"/>
      <c r="KJ19" s="55"/>
      <c r="KK19" s="55"/>
      <c r="KL19" s="55"/>
      <c r="KM19" s="55"/>
      <c r="KN19" s="55"/>
      <c r="KO19" s="55"/>
      <c r="KP19" s="55"/>
      <c r="KQ19" s="55"/>
      <c r="KR19" s="55"/>
      <c r="KS19" s="55"/>
      <c r="KT19" s="55"/>
      <c r="KU19" s="55"/>
      <c r="KV19" s="55"/>
      <c r="KW19" s="55"/>
      <c r="KX19" s="55"/>
      <c r="KY19" s="55"/>
      <c r="KZ19" s="55"/>
      <c r="LA19" s="55"/>
      <c r="LB19" s="55"/>
      <c r="LC19" s="55"/>
      <c r="LD19" s="55"/>
      <c r="LE19" s="55"/>
      <c r="LF19" s="55"/>
      <c r="LG19" s="55"/>
      <c r="LH19" s="55"/>
      <c r="LI19" s="55"/>
      <c r="LJ19" s="55"/>
      <c r="LK19" s="55"/>
      <c r="LL19" s="55"/>
      <c r="LM19" s="55"/>
      <c r="LN19" s="55"/>
      <c r="LO19" s="55"/>
      <c r="LP19" s="55"/>
      <c r="LQ19" s="55"/>
      <c r="LR19" s="55"/>
      <c r="LS19" s="55"/>
      <c r="LT19" s="55"/>
      <c r="LU19" s="55"/>
      <c r="LV19" s="55"/>
      <c r="LW19" s="55"/>
      <c r="LX19" s="55"/>
      <c r="LY19" s="55"/>
      <c r="LZ19" s="55"/>
      <c r="MA19" s="55"/>
      <c r="MB19" s="55"/>
      <c r="MC19" s="55"/>
      <c r="MD19" s="55"/>
      <c r="ME19" s="55"/>
      <c r="MF19" s="55"/>
      <c r="MG19" s="55"/>
      <c r="MH19" s="55"/>
      <c r="MI19" s="55"/>
      <c r="MJ19" s="55"/>
      <c r="MK19" s="55"/>
      <c r="ML19" s="55"/>
      <c r="MM19" s="55"/>
      <c r="MN19" s="55"/>
      <c r="MO19" s="55"/>
      <c r="MP19" s="55"/>
      <c r="MQ19" s="55"/>
      <c r="MR19" s="55"/>
      <c r="MS19" s="55"/>
      <c r="MT19" s="55"/>
      <c r="MU19" s="55"/>
      <c r="MV19" s="55"/>
      <c r="MW19" s="55"/>
      <c r="MX19" s="55"/>
      <c r="MY19" s="55"/>
      <c r="MZ19" s="55"/>
      <c r="NA19" s="55"/>
      <c r="NB19" s="55"/>
      <c r="NC19" s="55"/>
      <c r="ND19" s="55"/>
      <c r="NE19" s="55"/>
      <c r="NF19" s="55"/>
      <c r="NG19" s="55"/>
      <c r="NH19" s="55"/>
      <c r="NI19" s="55"/>
      <c r="NJ19" s="55"/>
      <c r="NK19" s="55"/>
      <c r="NL19" s="55"/>
      <c r="NM19" s="55"/>
      <c r="NN19" s="55"/>
      <c r="NO19" s="55"/>
      <c r="NP19" s="55"/>
      <c r="NQ19" s="55"/>
      <c r="NR19" s="55"/>
      <c r="NS19" s="55"/>
      <c r="NT19" s="55"/>
      <c r="NU19" s="55"/>
      <c r="NV19" s="55"/>
      <c r="NW19" s="55"/>
      <c r="NX19" s="55"/>
      <c r="NY19" s="55"/>
      <c r="NZ19" s="55"/>
      <c r="OA19" s="55"/>
      <c r="OB19" s="55"/>
      <c r="OC19" s="55"/>
      <c r="OD19" s="55"/>
      <c r="OE19" s="55"/>
      <c r="OF19" s="55"/>
      <c r="OG19" s="55"/>
      <c r="OH19" s="55"/>
      <c r="OI19" s="55"/>
      <c r="OJ19" s="55"/>
      <c r="OK19" s="55"/>
      <c r="OL19" s="55"/>
      <c r="OM19" s="55"/>
      <c r="ON19" s="55"/>
      <c r="OO19" s="55"/>
      <c r="OP19" s="55"/>
      <c r="OQ19" s="55"/>
      <c r="OR19" s="55"/>
      <c r="OS19" s="55"/>
      <c r="OT19" s="55"/>
      <c r="OU19" s="55"/>
      <c r="OV19" s="55"/>
      <c r="OW19" s="55"/>
      <c r="OX19" s="55"/>
      <c r="OY19" s="55"/>
      <c r="OZ19" s="55"/>
      <c r="PA19" s="55"/>
      <c r="PB19" s="55"/>
      <c r="PC19" s="55"/>
      <c r="PD19" s="55"/>
      <c r="PE19" s="55"/>
      <c r="PF19" s="55"/>
      <c r="PG19" s="55"/>
      <c r="PH19" s="55"/>
      <c r="PI19" s="55"/>
      <c r="PJ19" s="55"/>
      <c r="PK19" s="55"/>
      <c r="PL19" s="55"/>
      <c r="PM19" s="55"/>
      <c r="PN19" s="55"/>
      <c r="PO19" s="55"/>
      <c r="PP19" s="55"/>
      <c r="PQ19" s="55"/>
      <c r="PR19" s="55"/>
      <c r="PS19" s="55"/>
      <c r="PT19" s="55"/>
      <c r="PU19" s="55"/>
      <c r="PV19" s="55"/>
      <c r="PW19" s="55"/>
      <c r="PX19" s="55"/>
      <c r="PY19" s="55"/>
      <c r="PZ19" s="55"/>
      <c r="QA19" s="55"/>
      <c r="QB19" s="55"/>
      <c r="QC19" s="55"/>
      <c r="QD19" s="55"/>
      <c r="QE19" s="55"/>
      <c r="QF19" s="55"/>
      <c r="QG19" s="55"/>
      <c r="QH19" s="55"/>
      <c r="QI19" s="55"/>
      <c r="QJ19" s="55"/>
      <c r="QK19" s="55"/>
      <c r="QL19" s="55"/>
      <c r="QM19" s="55"/>
      <c r="QN19" s="55"/>
      <c r="QO19" s="55"/>
      <c r="QP19" s="55"/>
      <c r="QQ19" s="55"/>
      <c r="QR19" s="55"/>
      <c r="QS19" s="55"/>
      <c r="QT19" s="55"/>
      <c r="QU19" s="55"/>
      <c r="QV19" s="55"/>
      <c r="QW19" s="55"/>
      <c r="QX19" s="55"/>
      <c r="QY19" s="55"/>
      <c r="QZ19" s="55"/>
      <c r="RA19" s="55"/>
      <c r="RB19" s="55"/>
      <c r="RC19" s="55"/>
      <c r="RD19" s="55"/>
      <c r="RE19" s="55"/>
      <c r="RF19" s="55"/>
      <c r="RG19" s="55"/>
      <c r="RH19" s="55"/>
      <c r="RI19" s="55"/>
      <c r="RJ19" s="55"/>
      <c r="RK19" s="55"/>
      <c r="RL19" s="55"/>
      <c r="RM19" s="55"/>
      <c r="RN19" s="55"/>
      <c r="RO19" s="55"/>
      <c r="RP19" s="55"/>
      <c r="RQ19" s="55"/>
      <c r="RR19" s="55"/>
      <c r="RS19" s="55"/>
      <c r="RT19" s="55"/>
      <c r="RU19" s="55"/>
      <c r="RV19" s="55"/>
      <c r="RW19" s="55"/>
      <c r="RX19" s="55"/>
      <c r="RY19" s="55"/>
      <c r="RZ19" s="55"/>
      <c r="SA19" s="55"/>
      <c r="SB19" s="55"/>
      <c r="SC19" s="55"/>
      <c r="SD19" s="55"/>
      <c r="SE19" s="55"/>
      <c r="SF19" s="55"/>
      <c r="SG19" s="55"/>
      <c r="SH19" s="55"/>
      <c r="SI19" s="55"/>
      <c r="SJ19" s="55"/>
      <c r="SK19" s="55"/>
      <c r="SL19" s="55"/>
      <c r="SM19" s="55"/>
      <c r="SN19" s="55"/>
      <c r="SO19" s="55"/>
      <c r="SP19" s="55"/>
      <c r="SQ19" s="55"/>
      <c r="SR19" s="55"/>
      <c r="SS19" s="55"/>
      <c r="ST19" s="55"/>
      <c r="SU19" s="55"/>
      <c r="SV19" s="55"/>
      <c r="SW19" s="55"/>
      <c r="SX19" s="55"/>
      <c r="SY19" s="55"/>
      <c r="SZ19" s="55"/>
      <c r="TA19" s="55"/>
      <c r="TB19" s="55"/>
      <c r="TC19" s="55"/>
      <c r="TD19" s="55"/>
      <c r="TE19" s="55"/>
      <c r="TF19" s="55"/>
      <c r="TG19" s="55"/>
      <c r="TH19" s="55"/>
      <c r="TI19" s="55"/>
      <c r="TJ19" s="55"/>
      <c r="TK19" s="55"/>
      <c r="TL19" s="55"/>
      <c r="TM19" s="55"/>
      <c r="TN19" s="55"/>
      <c r="TO19" s="55"/>
      <c r="TP19" s="55"/>
      <c r="TQ19" s="55"/>
      <c r="TR19" s="55"/>
      <c r="TS19" s="55"/>
      <c r="TT19" s="55"/>
      <c r="TU19" s="55"/>
      <c r="TV19" s="55"/>
      <c r="TW19" s="55"/>
      <c r="TX19" s="55"/>
      <c r="TY19" s="55"/>
      <c r="TZ19" s="55"/>
      <c r="UA19" s="55"/>
      <c r="UB19" s="55"/>
      <c r="UC19" s="55"/>
      <c r="UD19" s="55"/>
      <c r="UE19" s="55"/>
      <c r="UF19" s="55"/>
      <c r="UG19" s="55"/>
      <c r="UH19" s="55"/>
      <c r="UI19" s="55"/>
      <c r="UJ19" s="55"/>
      <c r="UK19" s="55"/>
      <c r="UL19" s="55"/>
      <c r="UM19" s="55"/>
      <c r="UN19" s="55"/>
      <c r="UO19" s="55"/>
      <c r="UP19" s="55"/>
      <c r="UQ19" s="55"/>
      <c r="UR19" s="55"/>
      <c r="US19" s="55"/>
      <c r="UT19" s="55"/>
      <c r="UU19" s="55"/>
      <c r="UV19" s="55"/>
      <c r="UW19" s="55"/>
      <c r="UX19" s="55"/>
      <c r="UY19" s="55"/>
      <c r="UZ19" s="55"/>
      <c r="VA19" s="55"/>
      <c r="VB19" s="55"/>
      <c r="VC19" s="55"/>
      <c r="VD19" s="55"/>
      <c r="VE19" s="55"/>
      <c r="VF19" s="55"/>
      <c r="VG19" s="55"/>
      <c r="VH19" s="55"/>
      <c r="VI19" s="55"/>
      <c r="VJ19" s="55"/>
      <c r="VK19" s="55"/>
      <c r="VL19" s="55"/>
      <c r="VM19" s="55"/>
      <c r="VN19" s="55"/>
      <c r="VO19" s="55"/>
      <c r="VP19" s="55"/>
      <c r="VQ19" s="55"/>
      <c r="VR19" s="55"/>
      <c r="VS19" s="55"/>
      <c r="VT19" s="55"/>
      <c r="VU19" s="55"/>
      <c r="VV19" s="55"/>
      <c r="VW19" s="55"/>
      <c r="VX19" s="55"/>
      <c r="VY19" s="55"/>
      <c r="VZ19" s="55"/>
      <c r="WA19" s="55"/>
      <c r="WB19" s="55"/>
      <c r="WC19" s="55"/>
      <c r="WD19" s="55"/>
      <c r="WE19" s="55"/>
      <c r="WF19" s="55"/>
      <c r="WG19" s="55"/>
      <c r="WH19" s="55"/>
      <c r="WI19" s="55"/>
      <c r="WJ19" s="55"/>
      <c r="WK19" s="55"/>
      <c r="WL19" s="55"/>
      <c r="WM19" s="55"/>
      <c r="WN19" s="55"/>
      <c r="WO19" s="55"/>
      <c r="WP19" s="55"/>
      <c r="WQ19" s="55"/>
      <c r="WR19" s="55"/>
      <c r="WS19" s="55"/>
      <c r="WT19" s="55"/>
      <c r="WU19" s="55"/>
      <c r="WV19" s="55"/>
      <c r="WW19" s="55"/>
      <c r="WX19" s="55"/>
      <c r="WY19" s="55"/>
      <c r="WZ19" s="55"/>
      <c r="XA19" s="55"/>
      <c r="XB19" s="55"/>
      <c r="XC19" s="55"/>
      <c r="XD19" s="55"/>
      <c r="XE19" s="55"/>
      <c r="XF19" s="55"/>
      <c r="XG19" s="55"/>
      <c r="XH19" s="55"/>
      <c r="XI19" s="55"/>
      <c r="XJ19" s="55"/>
      <c r="XK19" s="55"/>
      <c r="XL19" s="55"/>
      <c r="XM19" s="55"/>
      <c r="XN19" s="55"/>
      <c r="XO19" s="55"/>
      <c r="XP19" s="55"/>
      <c r="XQ19" s="55"/>
      <c r="XR19" s="55"/>
      <c r="XS19" s="55"/>
      <c r="XT19" s="55"/>
      <c r="XU19" s="55"/>
      <c r="XV19" s="55"/>
      <c r="XW19" s="55"/>
      <c r="XX19" s="55"/>
      <c r="XY19" s="55"/>
      <c r="XZ19" s="55"/>
      <c r="YA19" s="55"/>
      <c r="YB19" s="55"/>
      <c r="YC19" s="55"/>
      <c r="YD19" s="55"/>
      <c r="YE19" s="55"/>
      <c r="YF19" s="55"/>
      <c r="YG19" s="55"/>
      <c r="YH19" s="55"/>
      <c r="YI19" s="55"/>
      <c r="YJ19" s="55"/>
      <c r="YK19" s="55"/>
      <c r="YL19" s="55"/>
      <c r="YM19" s="55"/>
      <c r="YN19" s="55"/>
      <c r="YO19" s="55"/>
      <c r="YP19" s="55"/>
      <c r="YQ19" s="55"/>
      <c r="YR19" s="55"/>
      <c r="YS19" s="55"/>
      <c r="YT19" s="55"/>
      <c r="YU19" s="55"/>
      <c r="YV19" s="55"/>
      <c r="YW19" s="55"/>
      <c r="YX19" s="55"/>
      <c r="YY19" s="55"/>
      <c r="YZ19" s="55"/>
      <c r="ZA19" s="55"/>
      <c r="ZB19" s="55"/>
      <c r="ZC19" s="55"/>
      <c r="ZD19" s="55"/>
      <c r="ZE19" s="55"/>
      <c r="ZF19" s="55"/>
      <c r="ZG19" s="55"/>
      <c r="ZH19" s="55"/>
      <c r="ZI19" s="55"/>
      <c r="ZJ19" s="55"/>
      <c r="ZK19" s="55"/>
      <c r="ZL19" s="55"/>
      <c r="ZM19" s="55"/>
      <c r="ZN19" s="55"/>
      <c r="ZO19" s="55"/>
      <c r="ZP19" s="55"/>
      <c r="ZQ19" s="55"/>
      <c r="ZR19" s="55"/>
      <c r="ZS19" s="55"/>
      <c r="ZT19" s="55"/>
      <c r="ZU19" s="55"/>
      <c r="ZV19" s="55"/>
      <c r="ZW19" s="55"/>
      <c r="ZX19" s="55"/>
      <c r="ZY19" s="55"/>
      <c r="ZZ19" s="55"/>
      <c r="AAA19" s="55"/>
      <c r="AAB19" s="55"/>
      <c r="AAC19" s="55"/>
      <c r="AAD19" s="55"/>
      <c r="AAE19" s="55"/>
      <c r="AAF19" s="55"/>
      <c r="AAG19" s="55"/>
      <c r="AAH19" s="55"/>
      <c r="AAI19" s="55"/>
      <c r="AAJ19" s="55"/>
      <c r="AAK19" s="55"/>
      <c r="AAL19" s="55"/>
      <c r="AAM19" s="55"/>
      <c r="AAN19" s="55"/>
      <c r="AAO19" s="55"/>
      <c r="AAP19" s="55"/>
      <c r="AAQ19" s="55"/>
      <c r="AAR19" s="55"/>
      <c r="AAS19" s="55"/>
      <c r="AAT19" s="55"/>
      <c r="AAU19" s="55"/>
      <c r="AAV19" s="55"/>
      <c r="AAW19" s="55"/>
      <c r="AAX19" s="55"/>
      <c r="AAY19" s="55"/>
      <c r="AAZ19" s="55"/>
      <c r="ABA19" s="55"/>
      <c r="ABB19" s="55"/>
      <c r="ABC19" s="55"/>
      <c r="ABD19" s="55"/>
      <c r="ABE19" s="55"/>
      <c r="ABF19" s="55"/>
      <c r="ABG19" s="55"/>
      <c r="ABH19" s="55"/>
      <c r="ABI19" s="55"/>
      <c r="ABJ19" s="55"/>
      <c r="ABK19" s="55"/>
      <c r="ABL19" s="55"/>
      <c r="ABM19" s="55"/>
      <c r="ABN19" s="55"/>
      <c r="ABO19" s="55"/>
      <c r="ABP19" s="55"/>
      <c r="ABQ19" s="55"/>
      <c r="ABR19" s="55"/>
      <c r="ABS19" s="55"/>
      <c r="ABT19" s="55"/>
      <c r="ABU19" s="55"/>
      <c r="ABV19" s="55"/>
      <c r="ABW19" s="55"/>
      <c r="ABX19" s="55"/>
      <c r="ABY19" s="55"/>
      <c r="ABZ19" s="55"/>
      <c r="ACA19" s="55"/>
      <c r="ACB19" s="55"/>
      <c r="ACC19" s="55"/>
      <c r="ACD19" s="55"/>
      <c r="ACE19" s="55"/>
      <c r="ACF19" s="55"/>
      <c r="ACG19" s="55"/>
      <c r="ACH19" s="55"/>
      <c r="ACI19" s="55"/>
      <c r="ACJ19" s="55"/>
      <c r="ACK19" s="55"/>
      <c r="ACL19" s="55"/>
      <c r="ACM19" s="55"/>
      <c r="ACN19" s="55"/>
      <c r="ACO19" s="55"/>
      <c r="ACP19" s="55"/>
      <c r="ACQ19" s="55"/>
      <c r="ACR19" s="55"/>
      <c r="ACS19" s="55"/>
      <c r="ACT19" s="55"/>
      <c r="ACU19" s="55"/>
      <c r="ACV19" s="55"/>
      <c r="ACW19" s="55"/>
      <c r="ACX19" s="55"/>
      <c r="ACY19" s="55"/>
      <c r="ACZ19" s="55"/>
      <c r="ADA19" s="55"/>
      <c r="ADB19" s="55"/>
      <c r="ADC19" s="55"/>
      <c r="ADD19" s="55"/>
      <c r="ADE19" s="55"/>
      <c r="ADF19" s="55"/>
      <c r="ADG19" s="55"/>
      <c r="ADH19" s="55"/>
      <c r="ADI19" s="55"/>
      <c r="ADJ19" s="55"/>
      <c r="ADK19" s="55"/>
      <c r="ADL19" s="55"/>
      <c r="ADM19" s="55"/>
      <c r="ADN19" s="55"/>
      <c r="ADO19" s="55"/>
      <c r="ADP19" s="55"/>
      <c r="ADQ19" s="55"/>
      <c r="ADR19" s="55"/>
      <c r="ADS19" s="55"/>
      <c r="ADT19" s="55"/>
      <c r="ADU19" s="55"/>
      <c r="ADV19" s="55"/>
      <c r="ADW19" s="55"/>
      <c r="ADX19" s="55"/>
      <c r="ADY19" s="55"/>
      <c r="ADZ19" s="55"/>
      <c r="AEA19" s="55"/>
      <c r="AEB19" s="55"/>
      <c r="AEC19" s="55"/>
      <c r="AED19" s="55"/>
      <c r="AEE19" s="55"/>
      <c r="AEF19" s="55"/>
      <c r="AEG19" s="55"/>
      <c r="AEH19" s="55"/>
      <c r="AEI19" s="55"/>
      <c r="AEJ19" s="55"/>
      <c r="AEK19" s="55"/>
      <c r="AEL19" s="55"/>
      <c r="AEM19" s="55"/>
      <c r="AEN19" s="55"/>
      <c r="AEO19" s="55"/>
      <c r="AEP19" s="55"/>
      <c r="AEQ19" s="55"/>
      <c r="AER19" s="55"/>
      <c r="AES19" s="55"/>
      <c r="AET19" s="55"/>
      <c r="AEU19" s="55"/>
      <c r="AEV19" s="55"/>
      <c r="AEW19" s="55"/>
      <c r="AEX19" s="55"/>
      <c r="AEY19" s="55"/>
      <c r="AEZ19" s="55"/>
      <c r="AFA19" s="55"/>
      <c r="AFB19" s="55"/>
      <c r="AFC19" s="55"/>
      <c r="AFD19" s="55"/>
      <c r="AFE19" s="55"/>
      <c r="AFF19" s="55"/>
      <c r="AFG19" s="55"/>
      <c r="AFH19" s="55"/>
      <c r="AFI19" s="55"/>
      <c r="AFJ19" s="55"/>
      <c r="AFK19" s="55"/>
      <c r="AFL19" s="55"/>
      <c r="AFM19" s="55"/>
      <c r="AFN19" s="55"/>
      <c r="AFO19" s="55"/>
      <c r="AFP19" s="55"/>
      <c r="AFQ19" s="55"/>
      <c r="AFR19" s="55"/>
      <c r="AFS19" s="55"/>
      <c r="AFT19" s="55"/>
      <c r="AFU19" s="55"/>
      <c r="AFV19" s="55"/>
      <c r="AFW19" s="55"/>
      <c r="AFX19" s="55"/>
      <c r="AFY19" s="55"/>
      <c r="AFZ19" s="55"/>
      <c r="AGA19" s="55"/>
      <c r="AGB19" s="55"/>
      <c r="AGC19" s="55"/>
      <c r="AGD19" s="55"/>
      <c r="AGE19" s="55"/>
      <c r="AGF19" s="55"/>
      <c r="AGG19" s="55"/>
      <c r="AGH19" s="55"/>
      <c r="AGI19" s="55"/>
      <c r="AGJ19" s="55"/>
      <c r="AGK19" s="55"/>
      <c r="AGL19" s="55"/>
      <c r="AGM19" s="55"/>
      <c r="AGN19" s="55"/>
      <c r="AGO19" s="55"/>
      <c r="AGP19" s="55"/>
      <c r="AGQ19" s="55"/>
      <c r="AGR19" s="55"/>
      <c r="AGS19" s="55"/>
      <c r="AGT19" s="55"/>
      <c r="AGU19" s="55"/>
      <c r="AGV19" s="55"/>
      <c r="AGW19" s="55"/>
      <c r="AGX19" s="55"/>
      <c r="AGY19" s="55"/>
      <c r="AGZ19" s="55"/>
      <c r="AHA19" s="55"/>
      <c r="AHB19" s="55"/>
      <c r="AHC19" s="55"/>
      <c r="AHD19" s="55"/>
      <c r="AHE19" s="55"/>
      <c r="AHF19" s="55"/>
      <c r="AHG19" s="55"/>
      <c r="AHH19" s="55"/>
      <c r="AHI19" s="55"/>
      <c r="AHJ19" s="55"/>
      <c r="AHK19" s="55"/>
      <c r="AHL19" s="55"/>
      <c r="AHM19" s="55"/>
      <c r="AHN19" s="55"/>
      <c r="AHO19" s="55"/>
      <c r="AHP19" s="55"/>
      <c r="AHQ19" s="55"/>
      <c r="AHR19" s="55"/>
      <c r="AHS19" s="55"/>
      <c r="AHT19" s="55"/>
      <c r="AHU19" s="55"/>
      <c r="AHV19" s="55"/>
      <c r="AHW19" s="55"/>
      <c r="AHX19" s="55"/>
      <c r="AHY19" s="55"/>
      <c r="AHZ19" s="55"/>
      <c r="AIA19" s="55"/>
      <c r="AIB19" s="55"/>
      <c r="AIC19" s="55"/>
      <c r="AID19" s="55"/>
      <c r="AIE19" s="55"/>
      <c r="AIF19" s="55"/>
      <c r="AIG19" s="55"/>
      <c r="AIH19" s="55"/>
      <c r="AII19" s="55"/>
      <c r="AIJ19" s="55"/>
      <c r="AIK19" s="55"/>
      <c r="AIL19" s="55"/>
      <c r="AIM19" s="55"/>
      <c r="AIN19" s="55"/>
      <c r="AIO19" s="55"/>
      <c r="AIP19" s="55"/>
      <c r="AIQ19" s="55"/>
      <c r="AIR19" s="55"/>
      <c r="AIS19" s="55"/>
      <c r="AIT19" s="55"/>
      <c r="AIU19" s="55"/>
      <c r="AIV19" s="55"/>
      <c r="AIW19" s="55"/>
      <c r="AIX19" s="55"/>
      <c r="AIY19" s="55"/>
      <c r="AIZ19" s="55"/>
      <c r="AJA19" s="55"/>
      <c r="AJB19" s="55"/>
      <c r="AJC19" s="55"/>
      <c r="AJD19" s="55"/>
      <c r="AJE19" s="55"/>
      <c r="AJF19" s="55"/>
      <c r="AJG19" s="55"/>
      <c r="AJH19" s="55"/>
      <c r="AJI19" s="55"/>
      <c r="AJJ19" s="55"/>
      <c r="AJK19" s="55"/>
      <c r="AJL19" s="55"/>
      <c r="AJM19" s="55"/>
      <c r="AJN19" s="55"/>
      <c r="AJO19" s="55"/>
      <c r="AJP19" s="55"/>
      <c r="AJQ19" s="55"/>
      <c r="AJR19" s="55"/>
      <c r="AJS19" s="55"/>
      <c r="AJT19" s="55"/>
      <c r="AJU19" s="55"/>
      <c r="AJV19" s="55"/>
      <c r="AJW19" s="55"/>
      <c r="AJX19" s="55"/>
      <c r="AJY19" s="55"/>
      <c r="AJZ19" s="55"/>
      <c r="AKA19" s="55"/>
      <c r="AKB19" s="55"/>
      <c r="AKC19" s="55"/>
      <c r="AKD19" s="55"/>
      <c r="AKE19" s="55"/>
      <c r="AKF19" s="55"/>
      <c r="AKG19" s="55"/>
      <c r="AKH19" s="55"/>
      <c r="AKI19" s="55"/>
      <c r="AKJ19" s="55"/>
      <c r="AKK19" s="55"/>
      <c r="AKL19" s="55"/>
      <c r="AKM19" s="55"/>
      <c r="AKN19" s="55"/>
      <c r="AKO19" s="55"/>
      <c r="AKP19" s="55"/>
      <c r="AKQ19" s="55"/>
      <c r="AKR19" s="55"/>
      <c r="AKS19" s="55"/>
      <c r="AKT19" s="55"/>
      <c r="AKU19" s="55"/>
      <c r="AKV19" s="55"/>
      <c r="AKW19" s="55"/>
      <c r="AKX19" s="55"/>
      <c r="AKY19" s="55"/>
      <c r="AKZ19" s="55"/>
      <c r="ALA19" s="55"/>
      <c r="ALB19" s="55"/>
      <c r="ALC19" s="55"/>
      <c r="ALD19" s="55"/>
      <c r="ALE19" s="55"/>
      <c r="ALF19" s="55"/>
      <c r="ALG19" s="55"/>
      <c r="ALH19" s="55"/>
      <c r="ALI19" s="55"/>
      <c r="ALJ19" s="55"/>
      <c r="ALK19" s="55"/>
      <c r="ALL19" s="55"/>
      <c r="ALM19" s="55"/>
      <c r="ALN19" s="55"/>
      <c r="ALO19" s="55"/>
      <c r="ALP19" s="55"/>
      <c r="ALQ19" s="55"/>
      <c r="ALR19" s="55"/>
      <c r="ALS19" s="55"/>
      <c r="ALT19" s="55"/>
      <c r="ALU19" s="55"/>
      <c r="ALV19" s="55"/>
      <c r="ALW19" s="55"/>
      <c r="ALX19" s="55"/>
      <c r="ALY19" s="55"/>
      <c r="ALZ19" s="55"/>
      <c r="AMA19" s="55"/>
      <c r="AMB19" s="55"/>
      <c r="AMC19" s="55"/>
      <c r="AMD19" s="55"/>
      <c r="AME19" s="55"/>
      <c r="AMF19" s="55"/>
      <c r="AMG19" s="55"/>
      <c r="AMH19" s="55"/>
      <c r="AMI19" s="55"/>
      <c r="AMJ19" s="55"/>
      <c r="AMK19" s="55"/>
      <c r="AML19" s="55"/>
      <c r="AMM19" s="55"/>
      <c r="AMN19" s="55"/>
      <c r="AMO19" s="55"/>
      <c r="AMP19" s="55"/>
      <c r="AMQ19" s="55"/>
      <c r="AMR19" s="55"/>
      <c r="AMS19" s="55"/>
      <c r="AMT19" s="55"/>
      <c r="AMU19" s="55"/>
      <c r="AMV19" s="55"/>
      <c r="AMW19" s="55"/>
      <c r="AMX19" s="55"/>
      <c r="AMY19" s="55"/>
      <c r="AMZ19" s="55"/>
      <c r="ANA19" s="55"/>
      <c r="ANB19" s="55"/>
      <c r="ANC19" s="55"/>
      <c r="AND19" s="55"/>
      <c r="ANE19" s="55"/>
      <c r="ANF19" s="55"/>
      <c r="ANG19" s="55"/>
      <c r="ANH19" s="55"/>
      <c r="ANI19" s="55"/>
      <c r="ANJ19" s="55"/>
      <c r="ANK19" s="55"/>
      <c r="ANL19" s="55"/>
      <c r="ANM19" s="55"/>
      <c r="ANN19" s="55"/>
      <c r="ANO19" s="55"/>
      <c r="ANP19" s="55"/>
      <c r="ANQ19" s="55"/>
      <c r="ANR19" s="55"/>
      <c r="ANS19" s="55"/>
      <c r="ANT19" s="55"/>
      <c r="ANU19" s="55"/>
      <c r="ANV19" s="55"/>
      <c r="ANW19" s="55"/>
      <c r="ANX19" s="55"/>
      <c r="ANY19" s="55"/>
      <c r="ANZ19" s="55"/>
      <c r="AOA19" s="55"/>
      <c r="AOB19" s="55"/>
      <c r="AOC19" s="55"/>
      <c r="AOD19" s="55"/>
      <c r="AOE19" s="55"/>
      <c r="AOF19" s="55"/>
      <c r="AOG19" s="55"/>
      <c r="AOH19" s="55"/>
      <c r="AOI19" s="55"/>
      <c r="AOJ19" s="55"/>
      <c r="AOK19" s="55"/>
      <c r="AOL19" s="55"/>
      <c r="AOM19" s="55"/>
      <c r="AON19" s="55"/>
      <c r="AOO19" s="55"/>
      <c r="AOP19" s="55"/>
      <c r="AOQ19" s="55"/>
      <c r="AOR19" s="55"/>
      <c r="AOS19" s="55"/>
      <c r="AOT19" s="55"/>
      <c r="AOU19" s="55"/>
      <c r="AOV19" s="55"/>
      <c r="AOW19" s="55"/>
      <c r="AOX19" s="55"/>
      <c r="AOY19" s="55"/>
      <c r="AOZ19" s="55"/>
      <c r="APA19" s="55"/>
      <c r="APB19" s="55"/>
      <c r="APC19" s="55"/>
      <c r="APD19" s="55"/>
      <c r="APE19" s="55"/>
      <c r="APF19" s="55"/>
      <c r="APG19" s="55"/>
      <c r="APH19" s="55"/>
      <c r="API19" s="55"/>
      <c r="APJ19" s="55"/>
      <c r="APK19" s="55"/>
      <c r="APL19" s="55"/>
      <c r="APM19" s="55"/>
      <c r="APN19" s="55"/>
      <c r="APO19" s="55"/>
      <c r="APP19" s="55"/>
      <c r="APQ19" s="55"/>
      <c r="APR19" s="55"/>
      <c r="APS19" s="55"/>
      <c r="APT19" s="55"/>
      <c r="APU19" s="55"/>
      <c r="APV19" s="55"/>
      <c r="APW19" s="55"/>
      <c r="APX19" s="55"/>
      <c r="APY19" s="55"/>
      <c r="APZ19" s="55"/>
      <c r="AQA19" s="55"/>
      <c r="AQB19" s="55"/>
      <c r="AQC19" s="55"/>
      <c r="AQD19" s="55"/>
      <c r="AQE19" s="55"/>
      <c r="AQF19" s="55"/>
      <c r="AQG19" s="55"/>
      <c r="AQH19" s="55"/>
      <c r="AQI19" s="55"/>
      <c r="AQJ19" s="55"/>
      <c r="AQK19" s="55"/>
      <c r="AQL19" s="55"/>
      <c r="AQM19" s="55"/>
      <c r="AQN19" s="55"/>
      <c r="AQO19" s="55"/>
      <c r="AQP19" s="55"/>
      <c r="AQQ19" s="55"/>
      <c r="AQR19" s="55"/>
      <c r="AQS19" s="55"/>
      <c r="AQT19" s="55"/>
      <c r="AQU19" s="55"/>
      <c r="AQV19" s="55"/>
      <c r="AQW19" s="55"/>
      <c r="AQX19" s="55"/>
      <c r="AQY19" s="55"/>
      <c r="AQZ19" s="55"/>
      <c r="ARA19" s="55"/>
      <c r="ARB19" s="55"/>
      <c r="ARC19" s="55"/>
      <c r="ARD19" s="55"/>
      <c r="ARE19" s="55"/>
      <c r="ARF19" s="55"/>
      <c r="ARG19" s="55"/>
      <c r="ARH19" s="55"/>
      <c r="ARI19" s="55"/>
      <c r="ARJ19" s="55"/>
      <c r="ARK19" s="55"/>
      <c r="ARL19" s="55"/>
      <c r="ARM19" s="55"/>
      <c r="ARN19" s="55"/>
      <c r="ARO19" s="55"/>
      <c r="ARP19" s="55"/>
      <c r="ARQ19" s="55"/>
      <c r="ARR19" s="55"/>
      <c r="ARS19" s="55"/>
      <c r="ART19" s="55"/>
      <c r="ARU19" s="55"/>
      <c r="ARV19" s="55"/>
      <c r="ARW19" s="55"/>
      <c r="ARX19" s="55"/>
      <c r="ARY19" s="55"/>
      <c r="ARZ19" s="55"/>
      <c r="ASA19" s="55"/>
      <c r="ASB19" s="55"/>
      <c r="ASC19" s="55"/>
      <c r="ASD19" s="55"/>
      <c r="ASE19" s="55"/>
      <c r="ASF19" s="55"/>
      <c r="ASG19" s="55"/>
      <c r="ASH19" s="55"/>
      <c r="ASI19" s="55"/>
      <c r="ASJ19" s="55"/>
      <c r="ASK19" s="55"/>
      <c r="ASL19" s="55"/>
      <c r="ASM19" s="55"/>
      <c r="ASN19" s="55"/>
      <c r="ASO19" s="55"/>
      <c r="ASP19" s="55"/>
      <c r="ASQ19" s="55"/>
      <c r="ASR19" s="55"/>
      <c r="ASS19" s="55"/>
      <c r="AST19" s="55"/>
      <c r="ASU19" s="55"/>
      <c r="ASV19" s="55"/>
      <c r="ASW19" s="55"/>
      <c r="ASX19" s="55"/>
      <c r="ASY19" s="55"/>
      <c r="ASZ19" s="55"/>
      <c r="ATA19" s="55"/>
      <c r="ATB19" s="55"/>
      <c r="ATC19" s="55"/>
      <c r="ATD19" s="55"/>
      <c r="ATE19" s="55"/>
      <c r="ATF19" s="55"/>
      <c r="ATG19" s="55"/>
      <c r="ATH19" s="55"/>
      <c r="ATI19" s="55"/>
      <c r="ATJ19" s="55"/>
      <c r="ATK19" s="55"/>
      <c r="ATL19" s="55"/>
      <c r="ATM19" s="55"/>
      <c r="ATN19" s="55"/>
      <c r="ATO19" s="55"/>
      <c r="ATP19" s="55"/>
      <c r="ATQ19" s="55"/>
      <c r="ATR19" s="55"/>
      <c r="ATS19" s="55"/>
      <c r="ATT19" s="55"/>
      <c r="ATU19" s="55"/>
      <c r="ATV19" s="55"/>
      <c r="ATW19" s="55"/>
      <c r="ATX19" s="55"/>
      <c r="ATY19" s="55"/>
      <c r="ATZ19" s="55"/>
      <c r="AUA19" s="55"/>
      <c r="AUB19" s="55"/>
      <c r="AUC19" s="55"/>
      <c r="AUD19" s="55"/>
      <c r="AUE19" s="55"/>
      <c r="AUF19" s="55"/>
      <c r="AUG19" s="55"/>
      <c r="AUH19" s="55"/>
      <c r="AUI19" s="55"/>
      <c r="AUJ19" s="55"/>
      <c r="AUK19" s="55"/>
      <c r="AUL19" s="55"/>
      <c r="AUM19" s="55"/>
      <c r="AUN19" s="55"/>
      <c r="AUO19" s="55"/>
      <c r="AUP19" s="55"/>
      <c r="AUQ19" s="55"/>
      <c r="AUR19" s="55"/>
      <c r="AUS19" s="55"/>
      <c r="AUT19" s="55"/>
      <c r="AUU19" s="55"/>
      <c r="AUV19" s="55"/>
      <c r="AUW19" s="55"/>
      <c r="AUX19" s="55"/>
      <c r="AUY19" s="55"/>
      <c r="AUZ19" s="55"/>
      <c r="AVA19" s="55"/>
      <c r="AVB19" s="55"/>
      <c r="AVC19" s="55"/>
      <c r="AVD19" s="55"/>
      <c r="AVE19" s="55"/>
      <c r="AVF19" s="55"/>
      <c r="AVG19" s="55"/>
      <c r="AVH19" s="55"/>
      <c r="AVI19" s="55"/>
      <c r="AVJ19" s="55"/>
      <c r="AVK19" s="55"/>
      <c r="AVL19" s="55"/>
      <c r="AVM19" s="55"/>
      <c r="AVN19" s="55"/>
      <c r="AVO19" s="55"/>
      <c r="AVP19" s="55"/>
      <c r="AVQ19" s="55"/>
      <c r="AVR19" s="55"/>
      <c r="AVS19" s="55"/>
      <c r="AVT19" s="55"/>
      <c r="AVU19" s="55"/>
      <c r="AVV19" s="55"/>
      <c r="AVW19" s="55"/>
      <c r="AVX19" s="55"/>
      <c r="AVY19" s="55"/>
      <c r="AVZ19" s="55"/>
      <c r="AWA19" s="55"/>
      <c r="AWB19" s="55"/>
      <c r="AWC19" s="55"/>
      <c r="AWD19" s="55"/>
      <c r="AWE19" s="55"/>
      <c r="AWF19" s="55"/>
      <c r="AWG19" s="55"/>
      <c r="AWH19" s="55"/>
      <c r="AWI19" s="55"/>
      <c r="AWJ19" s="55"/>
      <c r="AWK19" s="55"/>
      <c r="AWL19" s="55"/>
      <c r="AWM19" s="55"/>
      <c r="AWN19" s="55"/>
      <c r="AWO19" s="55"/>
      <c r="AWP19" s="55"/>
      <c r="AWQ19" s="55"/>
      <c r="AWR19" s="55"/>
      <c r="AWS19" s="55"/>
      <c r="AWT19" s="55"/>
      <c r="AWU19" s="55"/>
      <c r="AWV19" s="55"/>
      <c r="AWW19" s="55"/>
      <c r="AWX19" s="55"/>
      <c r="AWY19" s="55"/>
      <c r="AWZ19" s="55"/>
      <c r="AXA19" s="55"/>
      <c r="AXB19" s="55"/>
      <c r="AXC19" s="55"/>
      <c r="AXD19" s="55"/>
      <c r="AXE19" s="55"/>
      <c r="AXF19" s="55"/>
      <c r="AXG19" s="55"/>
      <c r="AXH19" s="55"/>
      <c r="AXI19" s="55"/>
      <c r="AXJ19" s="55"/>
      <c r="AXK19" s="55"/>
      <c r="AXL19" s="55"/>
      <c r="AXM19" s="55"/>
      <c r="AXN19" s="55"/>
      <c r="AXO19" s="55"/>
      <c r="AXP19" s="55"/>
      <c r="AXQ19" s="55"/>
      <c r="AXR19" s="55"/>
      <c r="AXS19" s="55"/>
      <c r="AXT19" s="55"/>
      <c r="AXU19" s="55"/>
      <c r="AXV19" s="55"/>
      <c r="AXW19" s="55"/>
      <c r="AXX19" s="55"/>
      <c r="AXY19" s="55"/>
      <c r="AXZ19" s="55"/>
      <c r="AYA19" s="55"/>
      <c r="AYB19" s="55"/>
    </row>
    <row r="20" spans="1:1328" s="56" customFormat="1" ht="56.25" customHeight="1" x14ac:dyDescent="0.2">
      <c r="A20" s="561"/>
      <c r="B20" s="729" t="s">
        <v>589</v>
      </c>
      <c r="C20" s="566"/>
      <c r="D20" s="566"/>
      <c r="E20" s="566"/>
      <c r="F20" s="566"/>
      <c r="G20" s="254"/>
      <c r="H20" s="2836" t="s">
        <v>589</v>
      </c>
      <c r="I20" s="2836"/>
      <c r="J20" s="2836"/>
      <c r="K20" s="2836"/>
      <c r="L20" s="254"/>
      <c r="M20" s="2797" t="s">
        <v>591</v>
      </c>
      <c r="N20" s="2838"/>
      <c r="O20" s="2838"/>
      <c r="P20" s="2838"/>
      <c r="Q20" s="254"/>
      <c r="R20" s="2797" t="s">
        <v>592</v>
      </c>
      <c r="S20" s="2797"/>
      <c r="T20" s="2797"/>
      <c r="U20" s="2797"/>
      <c r="V20" s="37"/>
      <c r="Z20" s="37"/>
      <c r="AA20" s="37"/>
      <c r="AB20" s="37"/>
      <c r="AC20" s="37"/>
      <c r="AD20" s="37"/>
      <c r="AE20" s="37"/>
      <c r="AF20" s="37"/>
      <c r="AG20" s="37"/>
      <c r="AH20" s="37"/>
      <c r="AI20" s="37"/>
      <c r="AJ20" s="37"/>
      <c r="AK20" s="37"/>
      <c r="AL20" s="37"/>
      <c r="AM20" s="37"/>
      <c r="AN20" s="37"/>
      <c r="AO20" s="37"/>
      <c r="AP20" s="37"/>
      <c r="AQ20" s="37"/>
      <c r="AR20" s="37"/>
      <c r="AS20" s="37"/>
      <c r="AT20" s="37"/>
      <c r="AU20" s="37"/>
      <c r="AV20" s="54"/>
      <c r="AW20" s="54"/>
      <c r="AX20" s="54"/>
      <c r="AY20" s="54"/>
      <c r="AZ20" s="54"/>
      <c r="BA20" s="54"/>
      <c r="BB20" s="54"/>
      <c r="BC20" s="54"/>
      <c r="BD20" s="54"/>
      <c r="BE20" s="54"/>
      <c r="BF20" s="54"/>
      <c r="BG20" s="54"/>
      <c r="BH20" s="54"/>
      <c r="BI20" s="54"/>
      <c r="BJ20" s="54"/>
      <c r="BK20" s="54"/>
      <c r="BL20" s="54"/>
      <c r="BM20" s="54"/>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c r="IW20" s="55"/>
      <c r="IX20" s="55"/>
      <c r="IY20" s="55"/>
      <c r="IZ20" s="55"/>
      <c r="JA20" s="55"/>
      <c r="JB20" s="55"/>
      <c r="JC20" s="55"/>
      <c r="JD20" s="55"/>
      <c r="JE20" s="55"/>
      <c r="JF20" s="55"/>
      <c r="JG20" s="55"/>
      <c r="JH20" s="55"/>
      <c r="JI20" s="55"/>
      <c r="JJ20" s="55"/>
      <c r="JK20" s="55"/>
      <c r="JL20" s="55"/>
      <c r="JM20" s="55"/>
      <c r="JN20" s="55"/>
      <c r="JO20" s="55"/>
      <c r="JP20" s="55"/>
      <c r="JQ20" s="55"/>
      <c r="JR20" s="55"/>
      <c r="JS20" s="55"/>
      <c r="JT20" s="55"/>
      <c r="JU20" s="55"/>
      <c r="JV20" s="55"/>
      <c r="JW20" s="55"/>
      <c r="JX20" s="55"/>
      <c r="JY20" s="55"/>
      <c r="JZ20" s="55"/>
      <c r="KA20" s="55"/>
      <c r="KB20" s="55"/>
      <c r="KC20" s="55"/>
      <c r="KD20" s="55"/>
      <c r="KE20" s="55"/>
      <c r="KF20" s="55"/>
      <c r="KG20" s="55"/>
      <c r="KH20" s="55"/>
      <c r="KI20" s="55"/>
      <c r="KJ20" s="55"/>
      <c r="KK20" s="55"/>
      <c r="KL20" s="55"/>
      <c r="KM20" s="55"/>
      <c r="KN20" s="55"/>
      <c r="KO20" s="55"/>
      <c r="KP20" s="55"/>
      <c r="KQ20" s="55"/>
      <c r="KR20" s="55"/>
      <c r="KS20" s="55"/>
      <c r="KT20" s="55"/>
      <c r="KU20" s="55"/>
      <c r="KV20" s="55"/>
      <c r="KW20" s="55"/>
      <c r="KX20" s="55"/>
      <c r="KY20" s="55"/>
      <c r="KZ20" s="55"/>
      <c r="LA20" s="55"/>
      <c r="LB20" s="55"/>
      <c r="LC20" s="55"/>
      <c r="LD20" s="55"/>
      <c r="LE20" s="55"/>
      <c r="LF20" s="55"/>
      <c r="LG20" s="55"/>
      <c r="LH20" s="55"/>
      <c r="LI20" s="55"/>
      <c r="LJ20" s="55"/>
      <c r="LK20" s="55"/>
      <c r="LL20" s="55"/>
      <c r="LM20" s="55"/>
      <c r="LN20" s="55"/>
      <c r="LO20" s="55"/>
      <c r="LP20" s="55"/>
      <c r="LQ20" s="55"/>
      <c r="LR20" s="55"/>
      <c r="LS20" s="55"/>
      <c r="LT20" s="55"/>
      <c r="LU20" s="55"/>
      <c r="LV20" s="55"/>
      <c r="LW20" s="55"/>
      <c r="LX20" s="55"/>
      <c r="LY20" s="55"/>
      <c r="LZ20" s="55"/>
      <c r="MA20" s="55"/>
      <c r="MB20" s="55"/>
      <c r="MC20" s="55"/>
      <c r="MD20" s="55"/>
      <c r="ME20" s="55"/>
      <c r="MF20" s="55"/>
      <c r="MG20" s="55"/>
      <c r="MH20" s="55"/>
      <c r="MI20" s="55"/>
      <c r="MJ20" s="55"/>
      <c r="MK20" s="55"/>
      <c r="ML20" s="55"/>
      <c r="MM20" s="55"/>
      <c r="MN20" s="55"/>
      <c r="MO20" s="55"/>
      <c r="MP20" s="55"/>
      <c r="MQ20" s="55"/>
      <c r="MR20" s="55"/>
      <c r="MS20" s="55"/>
      <c r="MT20" s="55"/>
      <c r="MU20" s="55"/>
      <c r="MV20" s="55"/>
      <c r="MW20" s="55"/>
      <c r="MX20" s="55"/>
      <c r="MY20" s="55"/>
      <c r="MZ20" s="55"/>
      <c r="NA20" s="55"/>
      <c r="NB20" s="55"/>
      <c r="NC20" s="55"/>
      <c r="ND20" s="55"/>
      <c r="NE20" s="55"/>
      <c r="NF20" s="55"/>
      <c r="NG20" s="55"/>
      <c r="NH20" s="55"/>
      <c r="NI20" s="55"/>
      <c r="NJ20" s="55"/>
      <c r="NK20" s="55"/>
      <c r="NL20" s="55"/>
      <c r="NM20" s="55"/>
      <c r="NN20" s="55"/>
      <c r="NO20" s="55"/>
      <c r="NP20" s="55"/>
      <c r="NQ20" s="55"/>
      <c r="NR20" s="55"/>
      <c r="NS20" s="55"/>
      <c r="NT20" s="55"/>
      <c r="NU20" s="55"/>
      <c r="NV20" s="55"/>
      <c r="NW20" s="55"/>
      <c r="NX20" s="55"/>
      <c r="NY20" s="55"/>
      <c r="NZ20" s="55"/>
      <c r="OA20" s="55"/>
      <c r="OB20" s="55"/>
      <c r="OC20" s="55"/>
      <c r="OD20" s="55"/>
      <c r="OE20" s="55"/>
      <c r="OF20" s="55"/>
      <c r="OG20" s="55"/>
      <c r="OH20" s="55"/>
      <c r="OI20" s="55"/>
      <c r="OJ20" s="55"/>
      <c r="OK20" s="55"/>
      <c r="OL20" s="55"/>
      <c r="OM20" s="55"/>
      <c r="ON20" s="55"/>
      <c r="OO20" s="55"/>
      <c r="OP20" s="55"/>
      <c r="OQ20" s="55"/>
      <c r="OR20" s="55"/>
      <c r="OS20" s="55"/>
      <c r="OT20" s="55"/>
      <c r="OU20" s="55"/>
      <c r="OV20" s="55"/>
      <c r="OW20" s="55"/>
      <c r="OX20" s="55"/>
      <c r="OY20" s="55"/>
      <c r="OZ20" s="55"/>
      <c r="PA20" s="55"/>
      <c r="PB20" s="55"/>
      <c r="PC20" s="55"/>
      <c r="PD20" s="55"/>
      <c r="PE20" s="55"/>
      <c r="PF20" s="55"/>
      <c r="PG20" s="55"/>
      <c r="PH20" s="55"/>
      <c r="PI20" s="55"/>
      <c r="PJ20" s="55"/>
      <c r="PK20" s="55"/>
      <c r="PL20" s="55"/>
      <c r="PM20" s="55"/>
      <c r="PN20" s="55"/>
      <c r="PO20" s="55"/>
      <c r="PP20" s="55"/>
      <c r="PQ20" s="55"/>
      <c r="PR20" s="55"/>
      <c r="PS20" s="55"/>
      <c r="PT20" s="55"/>
      <c r="PU20" s="55"/>
      <c r="PV20" s="55"/>
      <c r="PW20" s="55"/>
      <c r="PX20" s="55"/>
      <c r="PY20" s="55"/>
      <c r="PZ20" s="55"/>
      <c r="QA20" s="55"/>
      <c r="QB20" s="55"/>
      <c r="QC20" s="55"/>
      <c r="QD20" s="55"/>
      <c r="QE20" s="55"/>
      <c r="QF20" s="55"/>
      <c r="QG20" s="55"/>
      <c r="QH20" s="55"/>
      <c r="QI20" s="55"/>
      <c r="QJ20" s="55"/>
      <c r="QK20" s="55"/>
      <c r="QL20" s="55"/>
      <c r="QM20" s="55"/>
      <c r="QN20" s="55"/>
      <c r="QO20" s="55"/>
      <c r="QP20" s="55"/>
      <c r="QQ20" s="55"/>
      <c r="QR20" s="55"/>
      <c r="QS20" s="55"/>
      <c r="QT20" s="55"/>
      <c r="QU20" s="55"/>
      <c r="QV20" s="55"/>
      <c r="QW20" s="55"/>
      <c r="QX20" s="55"/>
      <c r="QY20" s="55"/>
      <c r="QZ20" s="55"/>
      <c r="RA20" s="55"/>
      <c r="RB20" s="55"/>
      <c r="RC20" s="55"/>
      <c r="RD20" s="55"/>
      <c r="RE20" s="55"/>
      <c r="RF20" s="55"/>
      <c r="RG20" s="55"/>
      <c r="RH20" s="55"/>
      <c r="RI20" s="55"/>
      <c r="RJ20" s="55"/>
      <c r="RK20" s="55"/>
      <c r="RL20" s="55"/>
      <c r="RM20" s="55"/>
      <c r="RN20" s="55"/>
      <c r="RO20" s="55"/>
      <c r="RP20" s="55"/>
      <c r="RQ20" s="55"/>
      <c r="RR20" s="55"/>
      <c r="RS20" s="55"/>
      <c r="RT20" s="55"/>
      <c r="RU20" s="55"/>
      <c r="RV20" s="55"/>
      <c r="RW20" s="55"/>
      <c r="RX20" s="55"/>
      <c r="RY20" s="55"/>
      <c r="RZ20" s="55"/>
      <c r="SA20" s="55"/>
      <c r="SB20" s="55"/>
      <c r="SC20" s="55"/>
      <c r="SD20" s="55"/>
      <c r="SE20" s="55"/>
      <c r="SF20" s="55"/>
      <c r="SG20" s="55"/>
      <c r="SH20" s="55"/>
      <c r="SI20" s="55"/>
      <c r="SJ20" s="55"/>
      <c r="SK20" s="55"/>
      <c r="SL20" s="55"/>
      <c r="SM20" s="55"/>
      <c r="SN20" s="55"/>
      <c r="SO20" s="55"/>
      <c r="SP20" s="55"/>
      <c r="SQ20" s="55"/>
      <c r="SR20" s="55"/>
      <c r="SS20" s="55"/>
      <c r="ST20" s="55"/>
      <c r="SU20" s="55"/>
      <c r="SV20" s="55"/>
      <c r="SW20" s="55"/>
      <c r="SX20" s="55"/>
      <c r="SY20" s="55"/>
      <c r="SZ20" s="55"/>
      <c r="TA20" s="55"/>
      <c r="TB20" s="55"/>
      <c r="TC20" s="55"/>
      <c r="TD20" s="55"/>
      <c r="TE20" s="55"/>
      <c r="TF20" s="55"/>
      <c r="TG20" s="55"/>
      <c r="TH20" s="55"/>
      <c r="TI20" s="55"/>
      <c r="TJ20" s="55"/>
      <c r="TK20" s="55"/>
      <c r="TL20" s="55"/>
      <c r="TM20" s="55"/>
      <c r="TN20" s="55"/>
      <c r="TO20" s="55"/>
      <c r="TP20" s="55"/>
      <c r="TQ20" s="55"/>
      <c r="TR20" s="55"/>
      <c r="TS20" s="55"/>
      <c r="TT20" s="55"/>
      <c r="TU20" s="55"/>
      <c r="TV20" s="55"/>
      <c r="TW20" s="55"/>
      <c r="TX20" s="55"/>
      <c r="TY20" s="55"/>
      <c r="TZ20" s="55"/>
      <c r="UA20" s="55"/>
      <c r="UB20" s="55"/>
      <c r="UC20" s="55"/>
      <c r="UD20" s="55"/>
      <c r="UE20" s="55"/>
      <c r="UF20" s="55"/>
      <c r="UG20" s="55"/>
      <c r="UH20" s="55"/>
      <c r="UI20" s="55"/>
      <c r="UJ20" s="55"/>
      <c r="UK20" s="55"/>
      <c r="UL20" s="55"/>
      <c r="UM20" s="55"/>
      <c r="UN20" s="55"/>
      <c r="UO20" s="55"/>
      <c r="UP20" s="55"/>
      <c r="UQ20" s="55"/>
      <c r="UR20" s="55"/>
      <c r="US20" s="55"/>
      <c r="UT20" s="55"/>
      <c r="UU20" s="55"/>
      <c r="UV20" s="55"/>
      <c r="UW20" s="55"/>
      <c r="UX20" s="55"/>
      <c r="UY20" s="55"/>
      <c r="UZ20" s="55"/>
      <c r="VA20" s="55"/>
      <c r="VB20" s="55"/>
      <c r="VC20" s="55"/>
      <c r="VD20" s="55"/>
      <c r="VE20" s="55"/>
      <c r="VF20" s="55"/>
      <c r="VG20" s="55"/>
      <c r="VH20" s="55"/>
      <c r="VI20" s="55"/>
      <c r="VJ20" s="55"/>
      <c r="VK20" s="55"/>
      <c r="VL20" s="55"/>
      <c r="VM20" s="55"/>
      <c r="VN20" s="55"/>
      <c r="VO20" s="55"/>
      <c r="VP20" s="55"/>
      <c r="VQ20" s="55"/>
      <c r="VR20" s="55"/>
      <c r="VS20" s="55"/>
      <c r="VT20" s="55"/>
      <c r="VU20" s="55"/>
      <c r="VV20" s="55"/>
      <c r="VW20" s="55"/>
      <c r="VX20" s="55"/>
      <c r="VY20" s="55"/>
      <c r="VZ20" s="55"/>
      <c r="WA20" s="55"/>
      <c r="WB20" s="55"/>
      <c r="WC20" s="55"/>
      <c r="WD20" s="55"/>
      <c r="WE20" s="55"/>
      <c r="WF20" s="55"/>
      <c r="WG20" s="55"/>
      <c r="WH20" s="55"/>
      <c r="WI20" s="55"/>
      <c r="WJ20" s="55"/>
      <c r="WK20" s="55"/>
      <c r="WL20" s="55"/>
      <c r="WM20" s="55"/>
      <c r="WN20" s="55"/>
      <c r="WO20" s="55"/>
      <c r="WP20" s="55"/>
      <c r="WQ20" s="55"/>
      <c r="WR20" s="55"/>
      <c r="WS20" s="55"/>
      <c r="WT20" s="55"/>
      <c r="WU20" s="55"/>
      <c r="WV20" s="55"/>
      <c r="WW20" s="55"/>
      <c r="WX20" s="55"/>
      <c r="WY20" s="55"/>
      <c r="WZ20" s="55"/>
      <c r="XA20" s="55"/>
      <c r="XB20" s="55"/>
      <c r="XC20" s="55"/>
      <c r="XD20" s="55"/>
      <c r="XE20" s="55"/>
      <c r="XF20" s="55"/>
      <c r="XG20" s="55"/>
      <c r="XH20" s="55"/>
      <c r="XI20" s="55"/>
      <c r="XJ20" s="55"/>
      <c r="XK20" s="55"/>
      <c r="XL20" s="55"/>
      <c r="XM20" s="55"/>
      <c r="XN20" s="55"/>
      <c r="XO20" s="55"/>
      <c r="XP20" s="55"/>
      <c r="XQ20" s="55"/>
      <c r="XR20" s="55"/>
      <c r="XS20" s="55"/>
      <c r="XT20" s="55"/>
      <c r="XU20" s="55"/>
      <c r="XV20" s="55"/>
      <c r="XW20" s="55"/>
      <c r="XX20" s="55"/>
      <c r="XY20" s="55"/>
      <c r="XZ20" s="55"/>
      <c r="YA20" s="55"/>
      <c r="YB20" s="55"/>
      <c r="YC20" s="55"/>
      <c r="YD20" s="55"/>
      <c r="YE20" s="55"/>
      <c r="YF20" s="55"/>
      <c r="YG20" s="55"/>
      <c r="YH20" s="55"/>
      <c r="YI20" s="55"/>
      <c r="YJ20" s="55"/>
      <c r="YK20" s="55"/>
      <c r="YL20" s="55"/>
      <c r="YM20" s="55"/>
      <c r="YN20" s="55"/>
      <c r="YO20" s="55"/>
      <c r="YP20" s="55"/>
      <c r="YQ20" s="55"/>
      <c r="YR20" s="55"/>
      <c r="YS20" s="55"/>
      <c r="YT20" s="55"/>
      <c r="YU20" s="55"/>
      <c r="YV20" s="55"/>
      <c r="YW20" s="55"/>
      <c r="YX20" s="55"/>
      <c r="YY20" s="55"/>
      <c r="YZ20" s="55"/>
      <c r="ZA20" s="55"/>
      <c r="ZB20" s="55"/>
      <c r="ZC20" s="55"/>
      <c r="ZD20" s="55"/>
      <c r="ZE20" s="55"/>
      <c r="ZF20" s="55"/>
      <c r="ZG20" s="55"/>
      <c r="ZH20" s="55"/>
      <c r="ZI20" s="55"/>
      <c r="ZJ20" s="55"/>
      <c r="ZK20" s="55"/>
      <c r="ZL20" s="55"/>
      <c r="ZM20" s="55"/>
      <c r="ZN20" s="55"/>
      <c r="ZO20" s="55"/>
      <c r="ZP20" s="55"/>
      <c r="ZQ20" s="55"/>
      <c r="ZR20" s="55"/>
      <c r="ZS20" s="55"/>
      <c r="ZT20" s="55"/>
      <c r="ZU20" s="55"/>
      <c r="ZV20" s="55"/>
      <c r="ZW20" s="55"/>
      <c r="ZX20" s="55"/>
      <c r="ZY20" s="55"/>
      <c r="ZZ20" s="55"/>
      <c r="AAA20" s="55"/>
      <c r="AAB20" s="55"/>
      <c r="AAC20" s="55"/>
      <c r="AAD20" s="55"/>
      <c r="AAE20" s="55"/>
      <c r="AAF20" s="55"/>
      <c r="AAG20" s="55"/>
      <c r="AAH20" s="55"/>
      <c r="AAI20" s="55"/>
      <c r="AAJ20" s="55"/>
      <c r="AAK20" s="55"/>
      <c r="AAL20" s="55"/>
      <c r="AAM20" s="55"/>
      <c r="AAN20" s="55"/>
      <c r="AAO20" s="55"/>
      <c r="AAP20" s="55"/>
      <c r="AAQ20" s="55"/>
      <c r="AAR20" s="55"/>
      <c r="AAS20" s="55"/>
      <c r="AAT20" s="55"/>
      <c r="AAU20" s="55"/>
      <c r="AAV20" s="55"/>
      <c r="AAW20" s="55"/>
      <c r="AAX20" s="55"/>
      <c r="AAY20" s="55"/>
      <c r="AAZ20" s="55"/>
      <c r="ABA20" s="55"/>
      <c r="ABB20" s="55"/>
      <c r="ABC20" s="55"/>
      <c r="ABD20" s="55"/>
      <c r="ABE20" s="55"/>
      <c r="ABF20" s="55"/>
      <c r="ABG20" s="55"/>
      <c r="ABH20" s="55"/>
      <c r="ABI20" s="55"/>
      <c r="ABJ20" s="55"/>
      <c r="ABK20" s="55"/>
      <c r="ABL20" s="55"/>
      <c r="ABM20" s="55"/>
      <c r="ABN20" s="55"/>
      <c r="ABO20" s="55"/>
      <c r="ABP20" s="55"/>
      <c r="ABQ20" s="55"/>
      <c r="ABR20" s="55"/>
      <c r="ABS20" s="55"/>
      <c r="ABT20" s="55"/>
      <c r="ABU20" s="55"/>
      <c r="ABV20" s="55"/>
      <c r="ABW20" s="55"/>
      <c r="ABX20" s="55"/>
      <c r="ABY20" s="55"/>
      <c r="ABZ20" s="55"/>
      <c r="ACA20" s="55"/>
      <c r="ACB20" s="55"/>
      <c r="ACC20" s="55"/>
      <c r="ACD20" s="55"/>
      <c r="ACE20" s="55"/>
      <c r="ACF20" s="55"/>
      <c r="ACG20" s="55"/>
      <c r="ACH20" s="55"/>
      <c r="ACI20" s="55"/>
      <c r="ACJ20" s="55"/>
      <c r="ACK20" s="55"/>
      <c r="ACL20" s="55"/>
      <c r="ACM20" s="55"/>
      <c r="ACN20" s="55"/>
      <c r="ACO20" s="55"/>
      <c r="ACP20" s="55"/>
      <c r="ACQ20" s="55"/>
      <c r="ACR20" s="55"/>
      <c r="ACS20" s="55"/>
      <c r="ACT20" s="55"/>
      <c r="ACU20" s="55"/>
      <c r="ACV20" s="55"/>
      <c r="ACW20" s="55"/>
      <c r="ACX20" s="55"/>
      <c r="ACY20" s="55"/>
      <c r="ACZ20" s="55"/>
      <c r="ADA20" s="55"/>
      <c r="ADB20" s="55"/>
      <c r="ADC20" s="55"/>
      <c r="ADD20" s="55"/>
      <c r="ADE20" s="55"/>
      <c r="ADF20" s="55"/>
      <c r="ADG20" s="55"/>
      <c r="ADH20" s="55"/>
      <c r="ADI20" s="55"/>
      <c r="ADJ20" s="55"/>
      <c r="ADK20" s="55"/>
      <c r="ADL20" s="55"/>
      <c r="ADM20" s="55"/>
      <c r="ADN20" s="55"/>
      <c r="ADO20" s="55"/>
      <c r="ADP20" s="55"/>
      <c r="ADQ20" s="55"/>
      <c r="ADR20" s="55"/>
      <c r="ADS20" s="55"/>
      <c r="ADT20" s="55"/>
      <c r="ADU20" s="55"/>
      <c r="ADV20" s="55"/>
      <c r="ADW20" s="55"/>
      <c r="ADX20" s="55"/>
      <c r="ADY20" s="55"/>
      <c r="ADZ20" s="55"/>
      <c r="AEA20" s="55"/>
      <c r="AEB20" s="55"/>
      <c r="AEC20" s="55"/>
      <c r="AED20" s="55"/>
      <c r="AEE20" s="55"/>
      <c r="AEF20" s="55"/>
      <c r="AEG20" s="55"/>
      <c r="AEH20" s="55"/>
      <c r="AEI20" s="55"/>
      <c r="AEJ20" s="55"/>
      <c r="AEK20" s="55"/>
      <c r="AEL20" s="55"/>
      <c r="AEM20" s="55"/>
      <c r="AEN20" s="55"/>
      <c r="AEO20" s="55"/>
      <c r="AEP20" s="55"/>
      <c r="AEQ20" s="55"/>
      <c r="AER20" s="55"/>
      <c r="AES20" s="55"/>
      <c r="AET20" s="55"/>
      <c r="AEU20" s="55"/>
      <c r="AEV20" s="55"/>
      <c r="AEW20" s="55"/>
      <c r="AEX20" s="55"/>
      <c r="AEY20" s="55"/>
      <c r="AEZ20" s="55"/>
      <c r="AFA20" s="55"/>
      <c r="AFB20" s="55"/>
      <c r="AFC20" s="55"/>
      <c r="AFD20" s="55"/>
      <c r="AFE20" s="55"/>
      <c r="AFF20" s="55"/>
      <c r="AFG20" s="55"/>
      <c r="AFH20" s="55"/>
      <c r="AFI20" s="55"/>
      <c r="AFJ20" s="55"/>
      <c r="AFK20" s="55"/>
      <c r="AFL20" s="55"/>
      <c r="AFM20" s="55"/>
      <c r="AFN20" s="55"/>
      <c r="AFO20" s="55"/>
      <c r="AFP20" s="55"/>
      <c r="AFQ20" s="55"/>
      <c r="AFR20" s="55"/>
      <c r="AFS20" s="55"/>
      <c r="AFT20" s="55"/>
      <c r="AFU20" s="55"/>
      <c r="AFV20" s="55"/>
      <c r="AFW20" s="55"/>
      <c r="AFX20" s="55"/>
      <c r="AFY20" s="55"/>
      <c r="AFZ20" s="55"/>
      <c r="AGA20" s="55"/>
      <c r="AGB20" s="55"/>
      <c r="AGC20" s="55"/>
      <c r="AGD20" s="55"/>
      <c r="AGE20" s="55"/>
      <c r="AGF20" s="55"/>
      <c r="AGG20" s="55"/>
      <c r="AGH20" s="55"/>
      <c r="AGI20" s="55"/>
      <c r="AGJ20" s="55"/>
      <c r="AGK20" s="55"/>
      <c r="AGL20" s="55"/>
      <c r="AGM20" s="55"/>
      <c r="AGN20" s="55"/>
      <c r="AGO20" s="55"/>
      <c r="AGP20" s="55"/>
      <c r="AGQ20" s="55"/>
      <c r="AGR20" s="55"/>
      <c r="AGS20" s="55"/>
      <c r="AGT20" s="55"/>
      <c r="AGU20" s="55"/>
      <c r="AGV20" s="55"/>
      <c r="AGW20" s="55"/>
      <c r="AGX20" s="55"/>
      <c r="AGY20" s="55"/>
      <c r="AGZ20" s="55"/>
      <c r="AHA20" s="55"/>
      <c r="AHB20" s="55"/>
      <c r="AHC20" s="55"/>
      <c r="AHD20" s="55"/>
      <c r="AHE20" s="55"/>
      <c r="AHF20" s="55"/>
      <c r="AHG20" s="55"/>
      <c r="AHH20" s="55"/>
      <c r="AHI20" s="55"/>
      <c r="AHJ20" s="55"/>
      <c r="AHK20" s="55"/>
      <c r="AHL20" s="55"/>
      <c r="AHM20" s="55"/>
      <c r="AHN20" s="55"/>
      <c r="AHO20" s="55"/>
      <c r="AHP20" s="55"/>
      <c r="AHQ20" s="55"/>
      <c r="AHR20" s="55"/>
      <c r="AHS20" s="55"/>
      <c r="AHT20" s="55"/>
      <c r="AHU20" s="55"/>
      <c r="AHV20" s="55"/>
      <c r="AHW20" s="55"/>
      <c r="AHX20" s="55"/>
      <c r="AHY20" s="55"/>
      <c r="AHZ20" s="55"/>
      <c r="AIA20" s="55"/>
      <c r="AIB20" s="55"/>
      <c r="AIC20" s="55"/>
      <c r="AID20" s="55"/>
      <c r="AIE20" s="55"/>
      <c r="AIF20" s="55"/>
      <c r="AIG20" s="55"/>
      <c r="AIH20" s="55"/>
      <c r="AII20" s="55"/>
      <c r="AIJ20" s="55"/>
      <c r="AIK20" s="55"/>
      <c r="AIL20" s="55"/>
      <c r="AIM20" s="55"/>
      <c r="AIN20" s="55"/>
      <c r="AIO20" s="55"/>
      <c r="AIP20" s="55"/>
      <c r="AIQ20" s="55"/>
      <c r="AIR20" s="55"/>
      <c r="AIS20" s="55"/>
      <c r="AIT20" s="55"/>
      <c r="AIU20" s="55"/>
      <c r="AIV20" s="55"/>
      <c r="AIW20" s="55"/>
      <c r="AIX20" s="55"/>
      <c r="AIY20" s="55"/>
      <c r="AIZ20" s="55"/>
      <c r="AJA20" s="55"/>
      <c r="AJB20" s="55"/>
      <c r="AJC20" s="55"/>
      <c r="AJD20" s="55"/>
      <c r="AJE20" s="55"/>
      <c r="AJF20" s="55"/>
      <c r="AJG20" s="55"/>
      <c r="AJH20" s="55"/>
      <c r="AJI20" s="55"/>
      <c r="AJJ20" s="55"/>
      <c r="AJK20" s="55"/>
      <c r="AJL20" s="55"/>
      <c r="AJM20" s="55"/>
      <c r="AJN20" s="55"/>
      <c r="AJO20" s="55"/>
      <c r="AJP20" s="55"/>
      <c r="AJQ20" s="55"/>
      <c r="AJR20" s="55"/>
      <c r="AJS20" s="55"/>
      <c r="AJT20" s="55"/>
      <c r="AJU20" s="55"/>
      <c r="AJV20" s="55"/>
      <c r="AJW20" s="55"/>
      <c r="AJX20" s="55"/>
      <c r="AJY20" s="55"/>
      <c r="AJZ20" s="55"/>
      <c r="AKA20" s="55"/>
      <c r="AKB20" s="55"/>
      <c r="AKC20" s="55"/>
      <c r="AKD20" s="55"/>
      <c r="AKE20" s="55"/>
      <c r="AKF20" s="55"/>
      <c r="AKG20" s="55"/>
      <c r="AKH20" s="55"/>
      <c r="AKI20" s="55"/>
      <c r="AKJ20" s="55"/>
      <c r="AKK20" s="55"/>
      <c r="AKL20" s="55"/>
      <c r="AKM20" s="55"/>
      <c r="AKN20" s="55"/>
      <c r="AKO20" s="55"/>
      <c r="AKP20" s="55"/>
      <c r="AKQ20" s="55"/>
      <c r="AKR20" s="55"/>
      <c r="AKS20" s="55"/>
      <c r="AKT20" s="55"/>
      <c r="AKU20" s="55"/>
      <c r="AKV20" s="55"/>
      <c r="AKW20" s="55"/>
      <c r="AKX20" s="55"/>
      <c r="AKY20" s="55"/>
      <c r="AKZ20" s="55"/>
      <c r="ALA20" s="55"/>
      <c r="ALB20" s="55"/>
      <c r="ALC20" s="55"/>
      <c r="ALD20" s="55"/>
      <c r="ALE20" s="55"/>
      <c r="ALF20" s="55"/>
      <c r="ALG20" s="55"/>
      <c r="ALH20" s="55"/>
      <c r="ALI20" s="55"/>
      <c r="ALJ20" s="55"/>
      <c r="ALK20" s="55"/>
      <c r="ALL20" s="55"/>
      <c r="ALM20" s="55"/>
      <c r="ALN20" s="55"/>
      <c r="ALO20" s="55"/>
      <c r="ALP20" s="55"/>
      <c r="ALQ20" s="55"/>
      <c r="ALR20" s="55"/>
      <c r="ALS20" s="55"/>
      <c r="ALT20" s="55"/>
      <c r="ALU20" s="55"/>
      <c r="ALV20" s="55"/>
      <c r="ALW20" s="55"/>
      <c r="ALX20" s="55"/>
      <c r="ALY20" s="55"/>
      <c r="ALZ20" s="55"/>
      <c r="AMA20" s="55"/>
      <c r="AMB20" s="55"/>
      <c r="AMC20" s="55"/>
      <c r="AMD20" s="55"/>
      <c r="AME20" s="55"/>
      <c r="AMF20" s="55"/>
      <c r="AMG20" s="55"/>
      <c r="AMH20" s="55"/>
      <c r="AMI20" s="55"/>
      <c r="AMJ20" s="55"/>
      <c r="AMK20" s="55"/>
      <c r="AML20" s="55"/>
      <c r="AMM20" s="55"/>
      <c r="AMN20" s="55"/>
      <c r="AMO20" s="55"/>
      <c r="AMP20" s="55"/>
      <c r="AMQ20" s="55"/>
      <c r="AMR20" s="55"/>
      <c r="AMS20" s="55"/>
      <c r="AMT20" s="55"/>
      <c r="AMU20" s="55"/>
      <c r="AMV20" s="55"/>
      <c r="AMW20" s="55"/>
      <c r="AMX20" s="55"/>
      <c r="AMY20" s="55"/>
      <c r="AMZ20" s="55"/>
      <c r="ANA20" s="55"/>
      <c r="ANB20" s="55"/>
      <c r="ANC20" s="55"/>
      <c r="AND20" s="55"/>
      <c r="ANE20" s="55"/>
      <c r="ANF20" s="55"/>
      <c r="ANG20" s="55"/>
      <c r="ANH20" s="55"/>
      <c r="ANI20" s="55"/>
      <c r="ANJ20" s="55"/>
      <c r="ANK20" s="55"/>
      <c r="ANL20" s="55"/>
      <c r="ANM20" s="55"/>
      <c r="ANN20" s="55"/>
      <c r="ANO20" s="55"/>
      <c r="ANP20" s="55"/>
      <c r="ANQ20" s="55"/>
      <c r="ANR20" s="55"/>
      <c r="ANS20" s="55"/>
      <c r="ANT20" s="55"/>
      <c r="ANU20" s="55"/>
      <c r="ANV20" s="55"/>
      <c r="ANW20" s="55"/>
      <c r="ANX20" s="55"/>
      <c r="ANY20" s="55"/>
      <c r="ANZ20" s="55"/>
      <c r="AOA20" s="55"/>
      <c r="AOB20" s="55"/>
      <c r="AOC20" s="55"/>
      <c r="AOD20" s="55"/>
      <c r="AOE20" s="55"/>
      <c r="AOF20" s="55"/>
      <c r="AOG20" s="55"/>
      <c r="AOH20" s="55"/>
      <c r="AOI20" s="55"/>
      <c r="AOJ20" s="55"/>
      <c r="AOK20" s="55"/>
      <c r="AOL20" s="55"/>
      <c r="AOM20" s="55"/>
      <c r="AON20" s="55"/>
      <c r="AOO20" s="55"/>
      <c r="AOP20" s="55"/>
      <c r="AOQ20" s="55"/>
      <c r="AOR20" s="55"/>
      <c r="AOS20" s="55"/>
      <c r="AOT20" s="55"/>
      <c r="AOU20" s="55"/>
      <c r="AOV20" s="55"/>
      <c r="AOW20" s="55"/>
      <c r="AOX20" s="55"/>
      <c r="AOY20" s="55"/>
      <c r="AOZ20" s="55"/>
      <c r="APA20" s="55"/>
      <c r="APB20" s="55"/>
      <c r="APC20" s="55"/>
      <c r="APD20" s="55"/>
      <c r="APE20" s="55"/>
      <c r="APF20" s="55"/>
      <c r="APG20" s="55"/>
      <c r="APH20" s="55"/>
      <c r="API20" s="55"/>
      <c r="APJ20" s="55"/>
      <c r="APK20" s="55"/>
      <c r="APL20" s="55"/>
      <c r="APM20" s="55"/>
      <c r="APN20" s="55"/>
      <c r="APO20" s="55"/>
      <c r="APP20" s="55"/>
      <c r="APQ20" s="55"/>
      <c r="APR20" s="55"/>
      <c r="APS20" s="55"/>
      <c r="APT20" s="55"/>
      <c r="APU20" s="55"/>
      <c r="APV20" s="55"/>
      <c r="APW20" s="55"/>
      <c r="APX20" s="55"/>
      <c r="APY20" s="55"/>
      <c r="APZ20" s="55"/>
      <c r="AQA20" s="55"/>
      <c r="AQB20" s="55"/>
      <c r="AQC20" s="55"/>
      <c r="AQD20" s="55"/>
      <c r="AQE20" s="55"/>
      <c r="AQF20" s="55"/>
      <c r="AQG20" s="55"/>
      <c r="AQH20" s="55"/>
      <c r="AQI20" s="55"/>
      <c r="AQJ20" s="55"/>
      <c r="AQK20" s="55"/>
      <c r="AQL20" s="55"/>
      <c r="AQM20" s="55"/>
      <c r="AQN20" s="55"/>
      <c r="AQO20" s="55"/>
      <c r="AQP20" s="55"/>
      <c r="AQQ20" s="55"/>
      <c r="AQR20" s="55"/>
      <c r="AQS20" s="55"/>
      <c r="AQT20" s="55"/>
      <c r="AQU20" s="55"/>
      <c r="AQV20" s="55"/>
      <c r="AQW20" s="55"/>
      <c r="AQX20" s="55"/>
      <c r="AQY20" s="55"/>
      <c r="AQZ20" s="55"/>
      <c r="ARA20" s="55"/>
      <c r="ARB20" s="55"/>
      <c r="ARC20" s="55"/>
      <c r="ARD20" s="55"/>
      <c r="ARE20" s="55"/>
      <c r="ARF20" s="55"/>
      <c r="ARG20" s="55"/>
      <c r="ARH20" s="55"/>
      <c r="ARI20" s="55"/>
      <c r="ARJ20" s="55"/>
      <c r="ARK20" s="55"/>
      <c r="ARL20" s="55"/>
      <c r="ARM20" s="55"/>
      <c r="ARN20" s="55"/>
      <c r="ARO20" s="55"/>
      <c r="ARP20" s="55"/>
      <c r="ARQ20" s="55"/>
      <c r="ARR20" s="55"/>
      <c r="ARS20" s="55"/>
      <c r="ART20" s="55"/>
      <c r="ARU20" s="55"/>
      <c r="ARV20" s="55"/>
      <c r="ARW20" s="55"/>
      <c r="ARX20" s="55"/>
      <c r="ARY20" s="55"/>
      <c r="ARZ20" s="55"/>
      <c r="ASA20" s="55"/>
      <c r="ASB20" s="55"/>
      <c r="ASC20" s="55"/>
      <c r="ASD20" s="55"/>
      <c r="ASE20" s="55"/>
      <c r="ASF20" s="55"/>
      <c r="ASG20" s="55"/>
      <c r="ASH20" s="55"/>
      <c r="ASI20" s="55"/>
      <c r="ASJ20" s="55"/>
      <c r="ASK20" s="55"/>
      <c r="ASL20" s="55"/>
      <c r="ASM20" s="55"/>
      <c r="ASN20" s="55"/>
      <c r="ASO20" s="55"/>
      <c r="ASP20" s="55"/>
      <c r="ASQ20" s="55"/>
      <c r="ASR20" s="55"/>
      <c r="ASS20" s="55"/>
      <c r="AST20" s="55"/>
      <c r="ASU20" s="55"/>
      <c r="ASV20" s="55"/>
      <c r="ASW20" s="55"/>
      <c r="ASX20" s="55"/>
      <c r="ASY20" s="55"/>
      <c r="ASZ20" s="55"/>
      <c r="ATA20" s="55"/>
      <c r="ATB20" s="55"/>
      <c r="ATC20" s="55"/>
      <c r="ATD20" s="55"/>
      <c r="ATE20" s="55"/>
      <c r="ATF20" s="55"/>
      <c r="ATG20" s="55"/>
      <c r="ATH20" s="55"/>
      <c r="ATI20" s="55"/>
      <c r="ATJ20" s="55"/>
      <c r="ATK20" s="55"/>
      <c r="ATL20" s="55"/>
      <c r="ATM20" s="55"/>
      <c r="ATN20" s="55"/>
      <c r="ATO20" s="55"/>
      <c r="ATP20" s="55"/>
      <c r="ATQ20" s="55"/>
      <c r="ATR20" s="55"/>
      <c r="ATS20" s="55"/>
      <c r="ATT20" s="55"/>
      <c r="ATU20" s="55"/>
      <c r="ATV20" s="55"/>
      <c r="ATW20" s="55"/>
      <c r="ATX20" s="55"/>
      <c r="ATY20" s="55"/>
      <c r="ATZ20" s="55"/>
      <c r="AUA20" s="55"/>
      <c r="AUB20" s="55"/>
      <c r="AUC20" s="55"/>
      <c r="AUD20" s="55"/>
      <c r="AUE20" s="55"/>
      <c r="AUF20" s="55"/>
      <c r="AUG20" s="55"/>
      <c r="AUH20" s="55"/>
      <c r="AUI20" s="55"/>
      <c r="AUJ20" s="55"/>
      <c r="AUK20" s="55"/>
      <c r="AUL20" s="55"/>
      <c r="AUM20" s="55"/>
      <c r="AUN20" s="55"/>
      <c r="AUO20" s="55"/>
      <c r="AUP20" s="55"/>
      <c r="AUQ20" s="55"/>
      <c r="AUR20" s="55"/>
      <c r="AUS20" s="55"/>
      <c r="AUT20" s="55"/>
      <c r="AUU20" s="55"/>
      <c r="AUV20" s="55"/>
      <c r="AUW20" s="55"/>
      <c r="AUX20" s="55"/>
      <c r="AUY20" s="55"/>
      <c r="AUZ20" s="55"/>
      <c r="AVA20" s="55"/>
      <c r="AVB20" s="55"/>
      <c r="AVC20" s="55"/>
      <c r="AVD20" s="55"/>
      <c r="AVE20" s="55"/>
      <c r="AVF20" s="55"/>
      <c r="AVG20" s="55"/>
      <c r="AVH20" s="55"/>
      <c r="AVI20" s="55"/>
      <c r="AVJ20" s="55"/>
      <c r="AVK20" s="55"/>
      <c r="AVL20" s="55"/>
      <c r="AVM20" s="55"/>
      <c r="AVN20" s="55"/>
      <c r="AVO20" s="55"/>
      <c r="AVP20" s="55"/>
      <c r="AVQ20" s="55"/>
      <c r="AVR20" s="55"/>
      <c r="AVS20" s="55"/>
      <c r="AVT20" s="55"/>
      <c r="AVU20" s="55"/>
      <c r="AVV20" s="55"/>
      <c r="AVW20" s="55"/>
      <c r="AVX20" s="55"/>
      <c r="AVY20" s="55"/>
      <c r="AVZ20" s="55"/>
      <c r="AWA20" s="55"/>
      <c r="AWB20" s="55"/>
      <c r="AWC20" s="55"/>
      <c r="AWD20" s="55"/>
      <c r="AWE20" s="55"/>
      <c r="AWF20" s="55"/>
      <c r="AWG20" s="55"/>
      <c r="AWH20" s="55"/>
      <c r="AWI20" s="55"/>
      <c r="AWJ20" s="55"/>
      <c r="AWK20" s="55"/>
      <c r="AWL20" s="55"/>
      <c r="AWM20" s="55"/>
      <c r="AWN20" s="55"/>
      <c r="AWO20" s="55"/>
      <c r="AWP20" s="55"/>
      <c r="AWQ20" s="55"/>
      <c r="AWR20" s="55"/>
      <c r="AWS20" s="55"/>
      <c r="AWT20" s="55"/>
      <c r="AWU20" s="55"/>
      <c r="AWV20" s="55"/>
      <c r="AWW20" s="55"/>
      <c r="AWX20" s="55"/>
      <c r="AWY20" s="55"/>
      <c r="AWZ20" s="55"/>
      <c r="AXA20" s="55"/>
      <c r="AXB20" s="55"/>
      <c r="AXC20" s="55"/>
      <c r="AXD20" s="55"/>
      <c r="AXE20" s="55"/>
      <c r="AXF20" s="55"/>
      <c r="AXG20" s="55"/>
      <c r="AXH20" s="55"/>
      <c r="AXI20" s="55"/>
      <c r="AXJ20" s="55"/>
      <c r="AXK20" s="55"/>
      <c r="AXL20" s="55"/>
      <c r="AXM20" s="55"/>
      <c r="AXN20" s="55"/>
      <c r="AXO20" s="55"/>
      <c r="AXP20" s="55"/>
      <c r="AXQ20" s="55"/>
      <c r="AXR20" s="55"/>
      <c r="AXS20" s="55"/>
      <c r="AXT20" s="55"/>
      <c r="AXU20" s="55"/>
      <c r="AXV20" s="55"/>
      <c r="AXW20" s="55"/>
      <c r="AXX20" s="55"/>
      <c r="AXY20" s="55"/>
      <c r="AXZ20" s="55"/>
      <c r="AYA20" s="55"/>
      <c r="AYB20" s="55"/>
    </row>
    <row r="21" spans="1:1328" s="56" customFormat="1" ht="23.25" customHeight="1" x14ac:dyDescent="0.2">
      <c r="A21" s="561"/>
      <c r="B21" s="563"/>
      <c r="C21" s="563"/>
      <c r="D21" s="563"/>
      <c r="E21" s="563"/>
      <c r="F21" s="563"/>
      <c r="G21" s="563"/>
      <c r="H21" s="563"/>
      <c r="I21" s="563"/>
      <c r="J21" s="563"/>
      <c r="K21" s="563"/>
      <c r="L21" s="563"/>
      <c r="M21" s="563"/>
      <c r="N21" s="563"/>
      <c r="O21" s="563"/>
      <c r="P21" s="563"/>
      <c r="Q21" s="563"/>
      <c r="R21" s="561"/>
      <c r="S21" s="561"/>
      <c r="T21" s="561"/>
      <c r="U21" s="561"/>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54"/>
      <c r="AW21" s="54"/>
      <c r="AX21" s="54"/>
      <c r="AY21" s="54"/>
      <c r="AZ21" s="54"/>
      <c r="BA21" s="54"/>
      <c r="BB21" s="54"/>
      <c r="BC21" s="54"/>
      <c r="BD21" s="54"/>
      <c r="BE21" s="54"/>
      <c r="BF21" s="54"/>
      <c r="BG21" s="54"/>
      <c r="BH21" s="54"/>
      <c r="BI21" s="54"/>
      <c r="BJ21" s="54"/>
      <c r="BK21" s="54"/>
      <c r="BL21" s="54"/>
      <c r="BM21" s="54"/>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c r="JI21" s="55"/>
      <c r="JJ21" s="55"/>
      <c r="JK21" s="55"/>
      <c r="JL21" s="55"/>
      <c r="JM21" s="55"/>
      <c r="JN21" s="55"/>
      <c r="JO21" s="55"/>
      <c r="JP21" s="55"/>
      <c r="JQ21" s="55"/>
      <c r="JR21" s="55"/>
      <c r="JS21" s="55"/>
      <c r="JT21" s="55"/>
      <c r="JU21" s="55"/>
      <c r="JV21" s="55"/>
      <c r="JW21" s="55"/>
      <c r="JX21" s="55"/>
      <c r="JY21" s="55"/>
      <c r="JZ21" s="55"/>
      <c r="KA21" s="55"/>
      <c r="KB21" s="55"/>
      <c r="KC21" s="55"/>
      <c r="KD21" s="55"/>
      <c r="KE21" s="55"/>
      <c r="KF21" s="55"/>
      <c r="KG21" s="55"/>
      <c r="KH21" s="55"/>
      <c r="KI21" s="55"/>
      <c r="KJ21" s="55"/>
      <c r="KK21" s="55"/>
      <c r="KL21" s="55"/>
      <c r="KM21" s="55"/>
      <c r="KN21" s="55"/>
      <c r="KO21" s="55"/>
      <c r="KP21" s="55"/>
      <c r="KQ21" s="55"/>
      <c r="KR21" s="55"/>
      <c r="KS21" s="55"/>
      <c r="KT21" s="55"/>
      <c r="KU21" s="55"/>
      <c r="KV21" s="55"/>
      <c r="KW21" s="55"/>
      <c r="KX21" s="55"/>
      <c r="KY21" s="55"/>
      <c r="KZ21" s="55"/>
      <c r="LA21" s="55"/>
      <c r="LB21" s="55"/>
      <c r="LC21" s="55"/>
      <c r="LD21" s="55"/>
      <c r="LE21" s="55"/>
      <c r="LF21" s="55"/>
      <c r="LG21" s="55"/>
      <c r="LH21" s="55"/>
      <c r="LI21" s="55"/>
      <c r="LJ21" s="55"/>
      <c r="LK21" s="55"/>
      <c r="LL21" s="55"/>
      <c r="LM21" s="55"/>
      <c r="LN21" s="55"/>
      <c r="LO21" s="55"/>
      <c r="LP21" s="55"/>
      <c r="LQ21" s="55"/>
      <c r="LR21" s="55"/>
      <c r="LS21" s="55"/>
      <c r="LT21" s="55"/>
      <c r="LU21" s="55"/>
      <c r="LV21" s="55"/>
      <c r="LW21" s="55"/>
      <c r="LX21" s="55"/>
      <c r="LY21" s="55"/>
      <c r="LZ21" s="55"/>
      <c r="MA21" s="55"/>
      <c r="MB21" s="55"/>
      <c r="MC21" s="55"/>
      <c r="MD21" s="55"/>
      <c r="ME21" s="55"/>
      <c r="MF21" s="55"/>
      <c r="MG21" s="55"/>
      <c r="MH21" s="55"/>
      <c r="MI21" s="55"/>
      <c r="MJ21" s="55"/>
      <c r="MK21" s="55"/>
      <c r="ML21" s="55"/>
      <c r="MM21" s="55"/>
      <c r="MN21" s="55"/>
      <c r="MO21" s="55"/>
      <c r="MP21" s="55"/>
      <c r="MQ21" s="55"/>
      <c r="MR21" s="55"/>
      <c r="MS21" s="55"/>
      <c r="MT21" s="55"/>
      <c r="MU21" s="55"/>
      <c r="MV21" s="55"/>
      <c r="MW21" s="55"/>
      <c r="MX21" s="55"/>
      <c r="MY21" s="55"/>
      <c r="MZ21" s="55"/>
      <c r="NA21" s="55"/>
      <c r="NB21" s="55"/>
      <c r="NC21" s="55"/>
      <c r="ND21" s="55"/>
      <c r="NE21" s="55"/>
      <c r="NF21" s="55"/>
      <c r="NG21" s="55"/>
      <c r="NH21" s="55"/>
      <c r="NI21" s="55"/>
      <c r="NJ21" s="55"/>
      <c r="NK21" s="55"/>
      <c r="NL21" s="55"/>
      <c r="NM21" s="55"/>
      <c r="NN21" s="55"/>
      <c r="NO21" s="55"/>
      <c r="NP21" s="55"/>
      <c r="NQ21" s="55"/>
      <c r="NR21" s="55"/>
      <c r="NS21" s="55"/>
      <c r="NT21" s="55"/>
      <c r="NU21" s="55"/>
      <c r="NV21" s="55"/>
      <c r="NW21" s="55"/>
      <c r="NX21" s="55"/>
      <c r="NY21" s="55"/>
      <c r="NZ21" s="55"/>
      <c r="OA21" s="55"/>
      <c r="OB21" s="55"/>
      <c r="OC21" s="55"/>
      <c r="OD21" s="55"/>
      <c r="OE21" s="55"/>
      <c r="OF21" s="55"/>
      <c r="OG21" s="55"/>
      <c r="OH21" s="55"/>
      <c r="OI21" s="55"/>
      <c r="OJ21" s="55"/>
      <c r="OK21" s="55"/>
      <c r="OL21" s="55"/>
      <c r="OM21" s="55"/>
      <c r="ON21" s="55"/>
      <c r="OO21" s="55"/>
      <c r="OP21" s="55"/>
      <c r="OQ21" s="55"/>
      <c r="OR21" s="55"/>
      <c r="OS21" s="55"/>
      <c r="OT21" s="55"/>
      <c r="OU21" s="55"/>
      <c r="OV21" s="55"/>
      <c r="OW21" s="55"/>
      <c r="OX21" s="55"/>
      <c r="OY21" s="55"/>
      <c r="OZ21" s="55"/>
      <c r="PA21" s="55"/>
      <c r="PB21" s="55"/>
      <c r="PC21" s="55"/>
      <c r="PD21" s="55"/>
      <c r="PE21" s="55"/>
      <c r="PF21" s="55"/>
      <c r="PG21" s="55"/>
      <c r="PH21" s="55"/>
      <c r="PI21" s="55"/>
      <c r="PJ21" s="55"/>
      <c r="PK21" s="55"/>
      <c r="PL21" s="55"/>
      <c r="PM21" s="55"/>
      <c r="PN21" s="55"/>
      <c r="PO21" s="55"/>
      <c r="PP21" s="55"/>
      <c r="PQ21" s="55"/>
      <c r="PR21" s="55"/>
      <c r="PS21" s="55"/>
      <c r="PT21" s="55"/>
      <c r="PU21" s="55"/>
      <c r="PV21" s="55"/>
      <c r="PW21" s="55"/>
      <c r="PX21" s="55"/>
      <c r="PY21" s="55"/>
      <c r="PZ21" s="55"/>
      <c r="QA21" s="55"/>
      <c r="QB21" s="55"/>
      <c r="QC21" s="55"/>
      <c r="QD21" s="55"/>
      <c r="QE21" s="55"/>
      <c r="QF21" s="55"/>
      <c r="QG21" s="55"/>
      <c r="QH21" s="55"/>
      <c r="QI21" s="55"/>
      <c r="QJ21" s="55"/>
      <c r="QK21" s="55"/>
      <c r="QL21" s="55"/>
      <c r="QM21" s="55"/>
      <c r="QN21" s="55"/>
      <c r="QO21" s="55"/>
      <c r="QP21" s="55"/>
      <c r="QQ21" s="55"/>
      <c r="QR21" s="55"/>
      <c r="QS21" s="55"/>
      <c r="QT21" s="55"/>
      <c r="QU21" s="55"/>
      <c r="QV21" s="55"/>
      <c r="QW21" s="55"/>
      <c r="QX21" s="55"/>
      <c r="QY21" s="55"/>
      <c r="QZ21" s="55"/>
      <c r="RA21" s="55"/>
      <c r="RB21" s="55"/>
      <c r="RC21" s="55"/>
      <c r="RD21" s="55"/>
      <c r="RE21" s="55"/>
      <c r="RF21" s="55"/>
      <c r="RG21" s="55"/>
      <c r="RH21" s="55"/>
      <c r="RI21" s="55"/>
      <c r="RJ21" s="55"/>
      <c r="RK21" s="55"/>
      <c r="RL21" s="55"/>
      <c r="RM21" s="55"/>
      <c r="RN21" s="55"/>
      <c r="RO21" s="55"/>
      <c r="RP21" s="55"/>
      <c r="RQ21" s="55"/>
      <c r="RR21" s="55"/>
      <c r="RS21" s="55"/>
      <c r="RT21" s="55"/>
      <c r="RU21" s="55"/>
      <c r="RV21" s="55"/>
      <c r="RW21" s="55"/>
      <c r="RX21" s="55"/>
      <c r="RY21" s="55"/>
      <c r="RZ21" s="55"/>
      <c r="SA21" s="55"/>
      <c r="SB21" s="55"/>
      <c r="SC21" s="55"/>
      <c r="SD21" s="55"/>
      <c r="SE21" s="55"/>
      <c r="SF21" s="55"/>
      <c r="SG21" s="55"/>
      <c r="SH21" s="55"/>
      <c r="SI21" s="55"/>
      <c r="SJ21" s="55"/>
      <c r="SK21" s="55"/>
      <c r="SL21" s="55"/>
      <c r="SM21" s="55"/>
      <c r="SN21" s="55"/>
      <c r="SO21" s="55"/>
      <c r="SP21" s="55"/>
      <c r="SQ21" s="55"/>
      <c r="SR21" s="55"/>
      <c r="SS21" s="55"/>
      <c r="ST21" s="55"/>
      <c r="SU21" s="55"/>
      <c r="SV21" s="55"/>
      <c r="SW21" s="55"/>
      <c r="SX21" s="55"/>
      <c r="SY21" s="55"/>
      <c r="SZ21" s="55"/>
      <c r="TA21" s="55"/>
      <c r="TB21" s="55"/>
      <c r="TC21" s="55"/>
      <c r="TD21" s="55"/>
      <c r="TE21" s="55"/>
      <c r="TF21" s="55"/>
      <c r="TG21" s="55"/>
      <c r="TH21" s="55"/>
      <c r="TI21" s="55"/>
      <c r="TJ21" s="55"/>
      <c r="TK21" s="55"/>
      <c r="TL21" s="55"/>
      <c r="TM21" s="55"/>
      <c r="TN21" s="55"/>
      <c r="TO21" s="55"/>
      <c r="TP21" s="55"/>
      <c r="TQ21" s="55"/>
      <c r="TR21" s="55"/>
      <c r="TS21" s="55"/>
      <c r="TT21" s="55"/>
      <c r="TU21" s="55"/>
      <c r="TV21" s="55"/>
      <c r="TW21" s="55"/>
      <c r="TX21" s="55"/>
      <c r="TY21" s="55"/>
      <c r="TZ21" s="55"/>
      <c r="UA21" s="55"/>
      <c r="UB21" s="55"/>
      <c r="UC21" s="55"/>
      <c r="UD21" s="55"/>
      <c r="UE21" s="55"/>
      <c r="UF21" s="55"/>
      <c r="UG21" s="55"/>
      <c r="UH21" s="55"/>
      <c r="UI21" s="55"/>
      <c r="UJ21" s="55"/>
      <c r="UK21" s="55"/>
      <c r="UL21" s="55"/>
      <c r="UM21" s="55"/>
      <c r="UN21" s="55"/>
      <c r="UO21" s="55"/>
      <c r="UP21" s="55"/>
      <c r="UQ21" s="55"/>
      <c r="UR21" s="55"/>
      <c r="US21" s="55"/>
      <c r="UT21" s="55"/>
      <c r="UU21" s="55"/>
      <c r="UV21" s="55"/>
      <c r="UW21" s="55"/>
      <c r="UX21" s="55"/>
      <c r="UY21" s="55"/>
      <c r="UZ21" s="55"/>
      <c r="VA21" s="55"/>
      <c r="VB21" s="55"/>
      <c r="VC21" s="55"/>
      <c r="VD21" s="55"/>
      <c r="VE21" s="55"/>
      <c r="VF21" s="55"/>
      <c r="VG21" s="55"/>
      <c r="VH21" s="55"/>
      <c r="VI21" s="55"/>
      <c r="VJ21" s="55"/>
      <c r="VK21" s="55"/>
      <c r="VL21" s="55"/>
      <c r="VM21" s="55"/>
      <c r="VN21" s="55"/>
      <c r="VO21" s="55"/>
      <c r="VP21" s="55"/>
      <c r="VQ21" s="55"/>
      <c r="VR21" s="55"/>
      <c r="VS21" s="55"/>
      <c r="VT21" s="55"/>
      <c r="VU21" s="55"/>
      <c r="VV21" s="55"/>
      <c r="VW21" s="55"/>
      <c r="VX21" s="55"/>
      <c r="VY21" s="55"/>
      <c r="VZ21" s="55"/>
      <c r="WA21" s="55"/>
      <c r="WB21" s="55"/>
      <c r="WC21" s="55"/>
      <c r="WD21" s="55"/>
      <c r="WE21" s="55"/>
      <c r="WF21" s="55"/>
      <c r="WG21" s="55"/>
      <c r="WH21" s="55"/>
      <c r="WI21" s="55"/>
      <c r="WJ21" s="55"/>
      <c r="WK21" s="55"/>
      <c r="WL21" s="55"/>
      <c r="WM21" s="55"/>
      <c r="WN21" s="55"/>
      <c r="WO21" s="55"/>
      <c r="WP21" s="55"/>
      <c r="WQ21" s="55"/>
      <c r="WR21" s="55"/>
      <c r="WS21" s="55"/>
      <c r="WT21" s="55"/>
      <c r="WU21" s="55"/>
      <c r="WV21" s="55"/>
      <c r="WW21" s="55"/>
      <c r="WX21" s="55"/>
      <c r="WY21" s="55"/>
      <c r="WZ21" s="55"/>
      <c r="XA21" s="55"/>
      <c r="XB21" s="55"/>
      <c r="XC21" s="55"/>
      <c r="XD21" s="55"/>
      <c r="XE21" s="55"/>
      <c r="XF21" s="55"/>
      <c r="XG21" s="55"/>
      <c r="XH21" s="55"/>
      <c r="XI21" s="55"/>
      <c r="XJ21" s="55"/>
      <c r="XK21" s="55"/>
      <c r="XL21" s="55"/>
      <c r="XM21" s="55"/>
      <c r="XN21" s="55"/>
      <c r="XO21" s="55"/>
      <c r="XP21" s="55"/>
      <c r="XQ21" s="55"/>
      <c r="XR21" s="55"/>
      <c r="XS21" s="55"/>
      <c r="XT21" s="55"/>
      <c r="XU21" s="55"/>
      <c r="XV21" s="55"/>
      <c r="XW21" s="55"/>
      <c r="XX21" s="55"/>
      <c r="XY21" s="55"/>
      <c r="XZ21" s="55"/>
      <c r="YA21" s="55"/>
      <c r="YB21" s="55"/>
      <c r="YC21" s="55"/>
      <c r="YD21" s="55"/>
      <c r="YE21" s="55"/>
      <c r="YF21" s="55"/>
      <c r="YG21" s="55"/>
      <c r="YH21" s="55"/>
      <c r="YI21" s="55"/>
      <c r="YJ21" s="55"/>
      <c r="YK21" s="55"/>
      <c r="YL21" s="55"/>
      <c r="YM21" s="55"/>
      <c r="YN21" s="55"/>
      <c r="YO21" s="55"/>
      <c r="YP21" s="55"/>
      <c r="YQ21" s="55"/>
      <c r="YR21" s="55"/>
      <c r="YS21" s="55"/>
      <c r="YT21" s="55"/>
      <c r="YU21" s="55"/>
      <c r="YV21" s="55"/>
      <c r="YW21" s="55"/>
      <c r="YX21" s="55"/>
      <c r="YY21" s="55"/>
      <c r="YZ21" s="55"/>
      <c r="ZA21" s="55"/>
      <c r="ZB21" s="55"/>
      <c r="ZC21" s="55"/>
      <c r="ZD21" s="55"/>
      <c r="ZE21" s="55"/>
      <c r="ZF21" s="55"/>
      <c r="ZG21" s="55"/>
      <c r="ZH21" s="55"/>
      <c r="ZI21" s="55"/>
      <c r="ZJ21" s="55"/>
      <c r="ZK21" s="55"/>
      <c r="ZL21" s="55"/>
      <c r="ZM21" s="55"/>
      <c r="ZN21" s="55"/>
      <c r="ZO21" s="55"/>
      <c r="ZP21" s="55"/>
      <c r="ZQ21" s="55"/>
      <c r="ZR21" s="55"/>
      <c r="ZS21" s="55"/>
      <c r="ZT21" s="55"/>
      <c r="ZU21" s="55"/>
      <c r="ZV21" s="55"/>
      <c r="ZW21" s="55"/>
      <c r="ZX21" s="55"/>
      <c r="ZY21" s="55"/>
      <c r="ZZ21" s="55"/>
      <c r="AAA21" s="55"/>
      <c r="AAB21" s="55"/>
      <c r="AAC21" s="55"/>
      <c r="AAD21" s="55"/>
      <c r="AAE21" s="55"/>
      <c r="AAF21" s="55"/>
      <c r="AAG21" s="55"/>
      <c r="AAH21" s="55"/>
      <c r="AAI21" s="55"/>
      <c r="AAJ21" s="55"/>
      <c r="AAK21" s="55"/>
      <c r="AAL21" s="55"/>
      <c r="AAM21" s="55"/>
      <c r="AAN21" s="55"/>
      <c r="AAO21" s="55"/>
      <c r="AAP21" s="55"/>
      <c r="AAQ21" s="55"/>
      <c r="AAR21" s="55"/>
      <c r="AAS21" s="55"/>
      <c r="AAT21" s="55"/>
      <c r="AAU21" s="55"/>
      <c r="AAV21" s="55"/>
      <c r="AAW21" s="55"/>
      <c r="AAX21" s="55"/>
      <c r="AAY21" s="55"/>
      <c r="AAZ21" s="55"/>
      <c r="ABA21" s="55"/>
      <c r="ABB21" s="55"/>
      <c r="ABC21" s="55"/>
      <c r="ABD21" s="55"/>
      <c r="ABE21" s="55"/>
      <c r="ABF21" s="55"/>
      <c r="ABG21" s="55"/>
      <c r="ABH21" s="55"/>
      <c r="ABI21" s="55"/>
      <c r="ABJ21" s="55"/>
      <c r="ABK21" s="55"/>
      <c r="ABL21" s="55"/>
      <c r="ABM21" s="55"/>
      <c r="ABN21" s="55"/>
      <c r="ABO21" s="55"/>
      <c r="ABP21" s="55"/>
      <c r="ABQ21" s="55"/>
      <c r="ABR21" s="55"/>
      <c r="ABS21" s="55"/>
      <c r="ABT21" s="55"/>
      <c r="ABU21" s="55"/>
      <c r="ABV21" s="55"/>
      <c r="ABW21" s="55"/>
      <c r="ABX21" s="55"/>
      <c r="ABY21" s="55"/>
      <c r="ABZ21" s="55"/>
      <c r="ACA21" s="55"/>
      <c r="ACB21" s="55"/>
      <c r="ACC21" s="55"/>
      <c r="ACD21" s="55"/>
      <c r="ACE21" s="55"/>
      <c r="ACF21" s="55"/>
      <c r="ACG21" s="55"/>
      <c r="ACH21" s="55"/>
      <c r="ACI21" s="55"/>
      <c r="ACJ21" s="55"/>
      <c r="ACK21" s="55"/>
      <c r="ACL21" s="55"/>
      <c r="ACM21" s="55"/>
      <c r="ACN21" s="55"/>
      <c r="ACO21" s="55"/>
      <c r="ACP21" s="55"/>
      <c r="ACQ21" s="55"/>
      <c r="ACR21" s="55"/>
      <c r="ACS21" s="55"/>
      <c r="ACT21" s="55"/>
      <c r="ACU21" s="55"/>
      <c r="ACV21" s="55"/>
      <c r="ACW21" s="55"/>
      <c r="ACX21" s="55"/>
      <c r="ACY21" s="55"/>
      <c r="ACZ21" s="55"/>
      <c r="ADA21" s="55"/>
      <c r="ADB21" s="55"/>
      <c r="ADC21" s="55"/>
      <c r="ADD21" s="55"/>
      <c r="ADE21" s="55"/>
      <c r="ADF21" s="55"/>
      <c r="ADG21" s="55"/>
      <c r="ADH21" s="55"/>
      <c r="ADI21" s="55"/>
      <c r="ADJ21" s="55"/>
      <c r="ADK21" s="55"/>
      <c r="ADL21" s="55"/>
      <c r="ADM21" s="55"/>
      <c r="ADN21" s="55"/>
      <c r="ADO21" s="55"/>
      <c r="ADP21" s="55"/>
      <c r="ADQ21" s="55"/>
      <c r="ADR21" s="55"/>
      <c r="ADS21" s="55"/>
      <c r="ADT21" s="55"/>
      <c r="ADU21" s="55"/>
      <c r="ADV21" s="55"/>
      <c r="ADW21" s="55"/>
      <c r="ADX21" s="55"/>
      <c r="ADY21" s="55"/>
      <c r="ADZ21" s="55"/>
      <c r="AEA21" s="55"/>
      <c r="AEB21" s="55"/>
      <c r="AEC21" s="55"/>
      <c r="AED21" s="55"/>
      <c r="AEE21" s="55"/>
      <c r="AEF21" s="55"/>
      <c r="AEG21" s="55"/>
      <c r="AEH21" s="55"/>
      <c r="AEI21" s="55"/>
      <c r="AEJ21" s="55"/>
      <c r="AEK21" s="55"/>
      <c r="AEL21" s="55"/>
      <c r="AEM21" s="55"/>
      <c r="AEN21" s="55"/>
      <c r="AEO21" s="55"/>
      <c r="AEP21" s="55"/>
      <c r="AEQ21" s="55"/>
      <c r="AER21" s="55"/>
      <c r="AES21" s="55"/>
      <c r="AET21" s="55"/>
      <c r="AEU21" s="55"/>
      <c r="AEV21" s="55"/>
      <c r="AEW21" s="55"/>
      <c r="AEX21" s="55"/>
      <c r="AEY21" s="55"/>
      <c r="AEZ21" s="55"/>
      <c r="AFA21" s="55"/>
      <c r="AFB21" s="55"/>
      <c r="AFC21" s="55"/>
      <c r="AFD21" s="55"/>
      <c r="AFE21" s="55"/>
      <c r="AFF21" s="55"/>
      <c r="AFG21" s="55"/>
      <c r="AFH21" s="55"/>
      <c r="AFI21" s="55"/>
      <c r="AFJ21" s="55"/>
      <c r="AFK21" s="55"/>
      <c r="AFL21" s="55"/>
      <c r="AFM21" s="55"/>
      <c r="AFN21" s="55"/>
      <c r="AFO21" s="55"/>
      <c r="AFP21" s="55"/>
      <c r="AFQ21" s="55"/>
      <c r="AFR21" s="55"/>
      <c r="AFS21" s="55"/>
      <c r="AFT21" s="55"/>
      <c r="AFU21" s="55"/>
      <c r="AFV21" s="55"/>
      <c r="AFW21" s="55"/>
      <c r="AFX21" s="55"/>
      <c r="AFY21" s="55"/>
      <c r="AFZ21" s="55"/>
      <c r="AGA21" s="55"/>
      <c r="AGB21" s="55"/>
      <c r="AGC21" s="55"/>
      <c r="AGD21" s="55"/>
      <c r="AGE21" s="55"/>
      <c r="AGF21" s="55"/>
      <c r="AGG21" s="55"/>
      <c r="AGH21" s="55"/>
      <c r="AGI21" s="55"/>
      <c r="AGJ21" s="55"/>
      <c r="AGK21" s="55"/>
      <c r="AGL21" s="55"/>
      <c r="AGM21" s="55"/>
      <c r="AGN21" s="55"/>
      <c r="AGO21" s="55"/>
      <c r="AGP21" s="55"/>
      <c r="AGQ21" s="55"/>
      <c r="AGR21" s="55"/>
      <c r="AGS21" s="55"/>
      <c r="AGT21" s="55"/>
      <c r="AGU21" s="55"/>
      <c r="AGV21" s="55"/>
      <c r="AGW21" s="55"/>
      <c r="AGX21" s="55"/>
      <c r="AGY21" s="55"/>
      <c r="AGZ21" s="55"/>
      <c r="AHA21" s="55"/>
      <c r="AHB21" s="55"/>
      <c r="AHC21" s="55"/>
      <c r="AHD21" s="55"/>
      <c r="AHE21" s="55"/>
      <c r="AHF21" s="55"/>
      <c r="AHG21" s="55"/>
      <c r="AHH21" s="55"/>
      <c r="AHI21" s="55"/>
      <c r="AHJ21" s="55"/>
      <c r="AHK21" s="55"/>
      <c r="AHL21" s="55"/>
      <c r="AHM21" s="55"/>
      <c r="AHN21" s="55"/>
      <c r="AHO21" s="55"/>
      <c r="AHP21" s="55"/>
      <c r="AHQ21" s="55"/>
      <c r="AHR21" s="55"/>
      <c r="AHS21" s="55"/>
      <c r="AHT21" s="55"/>
      <c r="AHU21" s="55"/>
      <c r="AHV21" s="55"/>
      <c r="AHW21" s="55"/>
      <c r="AHX21" s="55"/>
      <c r="AHY21" s="55"/>
      <c r="AHZ21" s="55"/>
      <c r="AIA21" s="55"/>
      <c r="AIB21" s="55"/>
      <c r="AIC21" s="55"/>
      <c r="AID21" s="55"/>
      <c r="AIE21" s="55"/>
      <c r="AIF21" s="55"/>
      <c r="AIG21" s="55"/>
      <c r="AIH21" s="55"/>
      <c r="AII21" s="55"/>
      <c r="AIJ21" s="55"/>
      <c r="AIK21" s="55"/>
      <c r="AIL21" s="55"/>
      <c r="AIM21" s="55"/>
      <c r="AIN21" s="55"/>
      <c r="AIO21" s="55"/>
      <c r="AIP21" s="55"/>
      <c r="AIQ21" s="55"/>
      <c r="AIR21" s="55"/>
      <c r="AIS21" s="55"/>
      <c r="AIT21" s="55"/>
      <c r="AIU21" s="55"/>
      <c r="AIV21" s="55"/>
      <c r="AIW21" s="55"/>
      <c r="AIX21" s="55"/>
      <c r="AIY21" s="55"/>
      <c r="AIZ21" s="55"/>
      <c r="AJA21" s="55"/>
      <c r="AJB21" s="55"/>
      <c r="AJC21" s="55"/>
      <c r="AJD21" s="55"/>
      <c r="AJE21" s="55"/>
      <c r="AJF21" s="55"/>
      <c r="AJG21" s="55"/>
      <c r="AJH21" s="55"/>
      <c r="AJI21" s="55"/>
      <c r="AJJ21" s="55"/>
      <c r="AJK21" s="55"/>
      <c r="AJL21" s="55"/>
      <c r="AJM21" s="55"/>
      <c r="AJN21" s="55"/>
      <c r="AJO21" s="55"/>
      <c r="AJP21" s="55"/>
      <c r="AJQ21" s="55"/>
      <c r="AJR21" s="55"/>
      <c r="AJS21" s="55"/>
      <c r="AJT21" s="55"/>
      <c r="AJU21" s="55"/>
      <c r="AJV21" s="55"/>
      <c r="AJW21" s="55"/>
      <c r="AJX21" s="55"/>
      <c r="AJY21" s="55"/>
      <c r="AJZ21" s="55"/>
      <c r="AKA21" s="55"/>
      <c r="AKB21" s="55"/>
      <c r="AKC21" s="55"/>
      <c r="AKD21" s="55"/>
      <c r="AKE21" s="55"/>
      <c r="AKF21" s="55"/>
      <c r="AKG21" s="55"/>
      <c r="AKH21" s="55"/>
      <c r="AKI21" s="55"/>
      <c r="AKJ21" s="55"/>
      <c r="AKK21" s="55"/>
      <c r="AKL21" s="55"/>
      <c r="AKM21" s="55"/>
      <c r="AKN21" s="55"/>
      <c r="AKO21" s="55"/>
      <c r="AKP21" s="55"/>
      <c r="AKQ21" s="55"/>
      <c r="AKR21" s="55"/>
      <c r="AKS21" s="55"/>
      <c r="AKT21" s="55"/>
      <c r="AKU21" s="55"/>
      <c r="AKV21" s="55"/>
      <c r="AKW21" s="55"/>
      <c r="AKX21" s="55"/>
      <c r="AKY21" s="55"/>
      <c r="AKZ21" s="55"/>
      <c r="ALA21" s="55"/>
      <c r="ALB21" s="55"/>
      <c r="ALC21" s="55"/>
      <c r="ALD21" s="55"/>
      <c r="ALE21" s="55"/>
      <c r="ALF21" s="55"/>
      <c r="ALG21" s="55"/>
      <c r="ALH21" s="55"/>
      <c r="ALI21" s="55"/>
      <c r="ALJ21" s="55"/>
      <c r="ALK21" s="55"/>
      <c r="ALL21" s="55"/>
      <c r="ALM21" s="55"/>
      <c r="ALN21" s="55"/>
      <c r="ALO21" s="55"/>
      <c r="ALP21" s="55"/>
      <c r="ALQ21" s="55"/>
      <c r="ALR21" s="55"/>
      <c r="ALS21" s="55"/>
      <c r="ALT21" s="55"/>
      <c r="ALU21" s="55"/>
      <c r="ALV21" s="55"/>
      <c r="ALW21" s="55"/>
      <c r="ALX21" s="55"/>
      <c r="ALY21" s="55"/>
      <c r="ALZ21" s="55"/>
      <c r="AMA21" s="55"/>
      <c r="AMB21" s="55"/>
      <c r="AMC21" s="55"/>
      <c r="AMD21" s="55"/>
      <c r="AME21" s="55"/>
      <c r="AMF21" s="55"/>
      <c r="AMG21" s="55"/>
      <c r="AMH21" s="55"/>
      <c r="AMI21" s="55"/>
      <c r="AMJ21" s="55"/>
      <c r="AMK21" s="55"/>
      <c r="AML21" s="55"/>
      <c r="AMM21" s="55"/>
      <c r="AMN21" s="55"/>
      <c r="AMO21" s="55"/>
      <c r="AMP21" s="55"/>
      <c r="AMQ21" s="55"/>
      <c r="AMR21" s="55"/>
      <c r="AMS21" s="55"/>
      <c r="AMT21" s="55"/>
      <c r="AMU21" s="55"/>
      <c r="AMV21" s="55"/>
      <c r="AMW21" s="55"/>
      <c r="AMX21" s="55"/>
      <c r="AMY21" s="55"/>
      <c r="AMZ21" s="55"/>
      <c r="ANA21" s="55"/>
      <c r="ANB21" s="55"/>
      <c r="ANC21" s="55"/>
      <c r="AND21" s="55"/>
      <c r="ANE21" s="55"/>
      <c r="ANF21" s="55"/>
      <c r="ANG21" s="55"/>
      <c r="ANH21" s="55"/>
      <c r="ANI21" s="55"/>
      <c r="ANJ21" s="55"/>
      <c r="ANK21" s="55"/>
      <c r="ANL21" s="55"/>
      <c r="ANM21" s="55"/>
      <c r="ANN21" s="55"/>
      <c r="ANO21" s="55"/>
      <c r="ANP21" s="55"/>
      <c r="ANQ21" s="55"/>
      <c r="ANR21" s="55"/>
      <c r="ANS21" s="55"/>
      <c r="ANT21" s="55"/>
      <c r="ANU21" s="55"/>
      <c r="ANV21" s="55"/>
      <c r="ANW21" s="55"/>
      <c r="ANX21" s="55"/>
      <c r="ANY21" s="55"/>
      <c r="ANZ21" s="55"/>
      <c r="AOA21" s="55"/>
      <c r="AOB21" s="55"/>
      <c r="AOC21" s="55"/>
      <c r="AOD21" s="55"/>
      <c r="AOE21" s="55"/>
      <c r="AOF21" s="55"/>
      <c r="AOG21" s="55"/>
      <c r="AOH21" s="55"/>
      <c r="AOI21" s="55"/>
      <c r="AOJ21" s="55"/>
      <c r="AOK21" s="55"/>
      <c r="AOL21" s="55"/>
      <c r="AOM21" s="55"/>
      <c r="AON21" s="55"/>
      <c r="AOO21" s="55"/>
      <c r="AOP21" s="55"/>
      <c r="AOQ21" s="55"/>
      <c r="AOR21" s="55"/>
      <c r="AOS21" s="55"/>
      <c r="AOT21" s="55"/>
      <c r="AOU21" s="55"/>
      <c r="AOV21" s="55"/>
      <c r="AOW21" s="55"/>
      <c r="AOX21" s="55"/>
      <c r="AOY21" s="55"/>
      <c r="AOZ21" s="55"/>
      <c r="APA21" s="55"/>
      <c r="APB21" s="55"/>
      <c r="APC21" s="55"/>
      <c r="APD21" s="55"/>
      <c r="APE21" s="55"/>
      <c r="APF21" s="55"/>
      <c r="APG21" s="55"/>
      <c r="APH21" s="55"/>
      <c r="API21" s="55"/>
      <c r="APJ21" s="55"/>
      <c r="APK21" s="55"/>
      <c r="APL21" s="55"/>
      <c r="APM21" s="55"/>
      <c r="APN21" s="55"/>
      <c r="APO21" s="55"/>
      <c r="APP21" s="55"/>
      <c r="APQ21" s="55"/>
      <c r="APR21" s="55"/>
      <c r="APS21" s="55"/>
      <c r="APT21" s="55"/>
      <c r="APU21" s="55"/>
      <c r="APV21" s="55"/>
      <c r="APW21" s="55"/>
      <c r="APX21" s="55"/>
      <c r="APY21" s="55"/>
      <c r="APZ21" s="55"/>
      <c r="AQA21" s="55"/>
      <c r="AQB21" s="55"/>
      <c r="AQC21" s="55"/>
      <c r="AQD21" s="55"/>
      <c r="AQE21" s="55"/>
      <c r="AQF21" s="55"/>
      <c r="AQG21" s="55"/>
      <c r="AQH21" s="55"/>
      <c r="AQI21" s="55"/>
      <c r="AQJ21" s="55"/>
      <c r="AQK21" s="55"/>
      <c r="AQL21" s="55"/>
      <c r="AQM21" s="55"/>
      <c r="AQN21" s="55"/>
      <c r="AQO21" s="55"/>
      <c r="AQP21" s="55"/>
      <c r="AQQ21" s="55"/>
      <c r="AQR21" s="55"/>
      <c r="AQS21" s="55"/>
      <c r="AQT21" s="55"/>
      <c r="AQU21" s="55"/>
      <c r="AQV21" s="55"/>
      <c r="AQW21" s="55"/>
      <c r="AQX21" s="55"/>
      <c r="AQY21" s="55"/>
      <c r="AQZ21" s="55"/>
      <c r="ARA21" s="55"/>
      <c r="ARB21" s="55"/>
      <c r="ARC21" s="55"/>
      <c r="ARD21" s="55"/>
      <c r="ARE21" s="55"/>
      <c r="ARF21" s="55"/>
      <c r="ARG21" s="55"/>
      <c r="ARH21" s="55"/>
      <c r="ARI21" s="55"/>
      <c r="ARJ21" s="55"/>
      <c r="ARK21" s="55"/>
      <c r="ARL21" s="55"/>
      <c r="ARM21" s="55"/>
      <c r="ARN21" s="55"/>
      <c r="ARO21" s="55"/>
      <c r="ARP21" s="55"/>
      <c r="ARQ21" s="55"/>
      <c r="ARR21" s="55"/>
      <c r="ARS21" s="55"/>
      <c r="ART21" s="55"/>
      <c r="ARU21" s="55"/>
      <c r="ARV21" s="55"/>
      <c r="ARW21" s="55"/>
      <c r="ARX21" s="55"/>
      <c r="ARY21" s="55"/>
      <c r="ARZ21" s="55"/>
      <c r="ASA21" s="55"/>
      <c r="ASB21" s="55"/>
      <c r="ASC21" s="55"/>
      <c r="ASD21" s="55"/>
      <c r="ASE21" s="55"/>
      <c r="ASF21" s="55"/>
      <c r="ASG21" s="55"/>
      <c r="ASH21" s="55"/>
      <c r="ASI21" s="55"/>
      <c r="ASJ21" s="55"/>
      <c r="ASK21" s="55"/>
      <c r="ASL21" s="55"/>
      <c r="ASM21" s="55"/>
      <c r="ASN21" s="55"/>
      <c r="ASO21" s="55"/>
      <c r="ASP21" s="55"/>
      <c r="ASQ21" s="55"/>
      <c r="ASR21" s="55"/>
      <c r="ASS21" s="55"/>
      <c r="AST21" s="55"/>
      <c r="ASU21" s="55"/>
      <c r="ASV21" s="55"/>
      <c r="ASW21" s="55"/>
      <c r="ASX21" s="55"/>
      <c r="ASY21" s="55"/>
      <c r="ASZ21" s="55"/>
      <c r="ATA21" s="55"/>
      <c r="ATB21" s="55"/>
      <c r="ATC21" s="55"/>
      <c r="ATD21" s="55"/>
      <c r="ATE21" s="55"/>
      <c r="ATF21" s="55"/>
      <c r="ATG21" s="55"/>
      <c r="ATH21" s="55"/>
      <c r="ATI21" s="55"/>
      <c r="ATJ21" s="55"/>
      <c r="ATK21" s="55"/>
      <c r="ATL21" s="55"/>
      <c r="ATM21" s="55"/>
      <c r="ATN21" s="55"/>
      <c r="ATO21" s="55"/>
      <c r="ATP21" s="55"/>
      <c r="ATQ21" s="55"/>
      <c r="ATR21" s="55"/>
      <c r="ATS21" s="55"/>
      <c r="ATT21" s="55"/>
      <c r="ATU21" s="55"/>
      <c r="ATV21" s="55"/>
      <c r="ATW21" s="55"/>
      <c r="ATX21" s="55"/>
      <c r="ATY21" s="55"/>
      <c r="ATZ21" s="55"/>
      <c r="AUA21" s="55"/>
      <c r="AUB21" s="55"/>
      <c r="AUC21" s="55"/>
      <c r="AUD21" s="55"/>
      <c r="AUE21" s="55"/>
      <c r="AUF21" s="55"/>
      <c r="AUG21" s="55"/>
      <c r="AUH21" s="55"/>
      <c r="AUI21" s="55"/>
      <c r="AUJ21" s="55"/>
      <c r="AUK21" s="55"/>
      <c r="AUL21" s="55"/>
      <c r="AUM21" s="55"/>
      <c r="AUN21" s="55"/>
      <c r="AUO21" s="55"/>
      <c r="AUP21" s="55"/>
      <c r="AUQ21" s="55"/>
      <c r="AUR21" s="55"/>
      <c r="AUS21" s="55"/>
      <c r="AUT21" s="55"/>
      <c r="AUU21" s="55"/>
      <c r="AUV21" s="55"/>
      <c r="AUW21" s="55"/>
      <c r="AUX21" s="55"/>
      <c r="AUY21" s="55"/>
      <c r="AUZ21" s="55"/>
      <c r="AVA21" s="55"/>
      <c r="AVB21" s="55"/>
      <c r="AVC21" s="55"/>
      <c r="AVD21" s="55"/>
      <c r="AVE21" s="55"/>
      <c r="AVF21" s="55"/>
      <c r="AVG21" s="55"/>
      <c r="AVH21" s="55"/>
      <c r="AVI21" s="55"/>
      <c r="AVJ21" s="55"/>
      <c r="AVK21" s="55"/>
      <c r="AVL21" s="55"/>
      <c r="AVM21" s="55"/>
      <c r="AVN21" s="55"/>
      <c r="AVO21" s="55"/>
      <c r="AVP21" s="55"/>
      <c r="AVQ21" s="55"/>
      <c r="AVR21" s="55"/>
      <c r="AVS21" s="55"/>
      <c r="AVT21" s="55"/>
      <c r="AVU21" s="55"/>
      <c r="AVV21" s="55"/>
      <c r="AVW21" s="55"/>
      <c r="AVX21" s="55"/>
      <c r="AVY21" s="55"/>
      <c r="AVZ21" s="55"/>
      <c r="AWA21" s="55"/>
      <c r="AWB21" s="55"/>
      <c r="AWC21" s="55"/>
      <c r="AWD21" s="55"/>
      <c r="AWE21" s="55"/>
      <c r="AWF21" s="55"/>
      <c r="AWG21" s="55"/>
      <c r="AWH21" s="55"/>
      <c r="AWI21" s="55"/>
      <c r="AWJ21" s="55"/>
      <c r="AWK21" s="55"/>
      <c r="AWL21" s="55"/>
      <c r="AWM21" s="55"/>
      <c r="AWN21" s="55"/>
      <c r="AWO21" s="55"/>
      <c r="AWP21" s="55"/>
      <c r="AWQ21" s="55"/>
      <c r="AWR21" s="55"/>
      <c r="AWS21" s="55"/>
      <c r="AWT21" s="55"/>
      <c r="AWU21" s="55"/>
      <c r="AWV21" s="55"/>
      <c r="AWW21" s="55"/>
      <c r="AWX21" s="55"/>
      <c r="AWY21" s="55"/>
      <c r="AWZ21" s="55"/>
      <c r="AXA21" s="55"/>
      <c r="AXB21" s="55"/>
      <c r="AXC21" s="55"/>
      <c r="AXD21" s="55"/>
      <c r="AXE21" s="55"/>
      <c r="AXF21" s="55"/>
      <c r="AXG21" s="55"/>
      <c r="AXH21" s="55"/>
      <c r="AXI21" s="55"/>
      <c r="AXJ21" s="55"/>
      <c r="AXK21" s="55"/>
      <c r="AXL21" s="55"/>
      <c r="AXM21" s="55"/>
      <c r="AXN21" s="55"/>
      <c r="AXO21" s="55"/>
      <c r="AXP21" s="55"/>
      <c r="AXQ21" s="55"/>
      <c r="AXR21" s="55"/>
      <c r="AXS21" s="55"/>
      <c r="AXT21" s="55"/>
      <c r="AXU21" s="55"/>
      <c r="AXV21" s="55"/>
      <c r="AXW21" s="55"/>
      <c r="AXX21" s="55"/>
      <c r="AXY21" s="55"/>
      <c r="AXZ21" s="55"/>
      <c r="AYA21" s="55"/>
      <c r="AYB21" s="55"/>
    </row>
    <row r="22" spans="1:1328" x14ac:dyDescent="0.2">
      <c r="A22" s="561"/>
      <c r="B22" s="561"/>
      <c r="C22" s="561"/>
      <c r="D22" s="561"/>
      <c r="E22" s="561"/>
      <c r="F22" s="561"/>
      <c r="G22" s="561"/>
      <c r="H22" s="561"/>
      <c r="I22" s="561"/>
      <c r="J22" s="561"/>
      <c r="K22" s="561"/>
      <c r="L22" s="561"/>
      <c r="M22" s="561"/>
      <c r="N22" s="561"/>
      <c r="O22" s="561"/>
      <c r="P22" s="561"/>
      <c r="Q22" s="561"/>
      <c r="R22" s="561"/>
      <c r="S22" s="561"/>
      <c r="T22" s="561"/>
      <c r="U22" s="561"/>
    </row>
    <row r="24" spans="1:1328" s="28" customFormat="1" ht="15" customHeight="1" x14ac:dyDescent="0.3">
      <c r="A24" s="561"/>
      <c r="E24" s="1066" t="s">
        <v>654</v>
      </c>
    </row>
    <row r="25" spans="1:1328" s="28" customFormat="1" ht="15" customHeight="1" x14ac:dyDescent="0.25">
      <c r="A25" s="561"/>
      <c r="F25" s="30"/>
      <c r="G25" s="30"/>
      <c r="H25" s="30"/>
      <c r="I25" s="30"/>
      <c r="J25" s="30"/>
      <c r="K25" s="30"/>
    </row>
    <row r="26" spans="1:1328" s="28" customFormat="1" ht="18.75" customHeight="1" x14ac:dyDescent="0.25">
      <c r="A26" s="561"/>
      <c r="B26" s="2815" t="s">
        <v>225</v>
      </c>
      <c r="C26" s="2815"/>
      <c r="D26" s="2815"/>
      <c r="E26" s="1064" t="s">
        <v>655</v>
      </c>
      <c r="F26" s="1062"/>
      <c r="G26" s="30"/>
      <c r="H26" s="30"/>
      <c r="I26" s="30"/>
      <c r="J26" s="30"/>
      <c r="K26" s="30"/>
    </row>
    <row r="27" spans="1:1328" s="28" customFormat="1" ht="15.75" customHeight="1" x14ac:dyDescent="0.25">
      <c r="A27" s="561"/>
      <c r="B27" s="2815"/>
      <c r="C27" s="2815"/>
      <c r="D27" s="2815"/>
      <c r="E27" s="30"/>
      <c r="F27" s="1062"/>
      <c r="G27" s="30"/>
      <c r="H27" s="30"/>
      <c r="I27" s="30"/>
      <c r="J27" s="30"/>
      <c r="K27" s="30"/>
    </row>
    <row r="28" spans="1:1328" s="28" customFormat="1" ht="18.75" customHeight="1" x14ac:dyDescent="0.25">
      <c r="A28" s="561"/>
      <c r="B28" s="2815"/>
      <c r="C28" s="2815"/>
      <c r="D28" s="2815"/>
      <c r="E28" s="1064" t="s">
        <v>657</v>
      </c>
      <c r="F28" s="1063"/>
      <c r="G28" s="30"/>
      <c r="H28" s="30"/>
      <c r="I28" s="30"/>
      <c r="J28" s="30"/>
      <c r="K28" s="30"/>
    </row>
    <row r="29" spans="1:1328" s="28" customFormat="1" ht="15.75" customHeight="1" x14ac:dyDescent="0.25">
      <c r="A29" s="561"/>
      <c r="B29" s="2815"/>
      <c r="C29" s="2815"/>
      <c r="D29" s="2815"/>
      <c r="E29" s="30"/>
      <c r="F29" s="1063"/>
      <c r="G29" s="30"/>
      <c r="H29" s="30"/>
      <c r="I29" s="30"/>
      <c r="J29" s="30"/>
      <c r="K29" s="30"/>
    </row>
    <row r="30" spans="1:1328" s="28" customFormat="1" ht="18.75" customHeight="1" x14ac:dyDescent="0.25">
      <c r="A30" s="561"/>
      <c r="B30" s="2815"/>
      <c r="C30" s="2815"/>
      <c r="D30" s="2815"/>
      <c r="E30" s="1064" t="s">
        <v>656</v>
      </c>
      <c r="F30" s="1063"/>
      <c r="G30" s="30"/>
      <c r="H30" s="30"/>
      <c r="I30" s="30"/>
      <c r="J30" s="30"/>
      <c r="K30" s="30"/>
    </row>
    <row r="31" spans="1:1328" s="28" customFormat="1" ht="15" x14ac:dyDescent="0.25">
      <c r="A31" s="561"/>
      <c r="B31" s="2815"/>
      <c r="C31" s="2815"/>
      <c r="D31" s="2815"/>
      <c r="E31" s="30"/>
      <c r="F31" s="30"/>
      <c r="G31" s="30"/>
      <c r="H31" s="30"/>
      <c r="I31" s="30"/>
      <c r="J31" s="30"/>
      <c r="K31" s="30"/>
    </row>
    <row r="32" spans="1:1328" s="28" customFormat="1" ht="15.75" x14ac:dyDescent="0.25">
      <c r="A32" s="561"/>
      <c r="B32" s="2815"/>
      <c r="C32" s="2815"/>
      <c r="D32" s="2815"/>
      <c r="E32" s="1065" t="s">
        <v>658</v>
      </c>
    </row>
    <row r="33" spans="1:1361" x14ac:dyDescent="0.2">
      <c r="A33" s="561"/>
      <c r="B33" s="561"/>
      <c r="C33" s="561"/>
      <c r="D33" s="561"/>
      <c r="E33" s="561"/>
      <c r="F33" s="561"/>
      <c r="G33" s="561"/>
      <c r="H33" s="561"/>
      <c r="I33" s="561"/>
      <c r="J33" s="561"/>
      <c r="K33" s="561"/>
      <c r="L33" s="561"/>
      <c r="M33" s="561"/>
      <c r="N33" s="561"/>
      <c r="O33" s="561"/>
      <c r="P33" s="561"/>
      <c r="Q33" s="561"/>
      <c r="R33" s="561"/>
      <c r="S33" s="561"/>
      <c r="T33" s="561"/>
      <c r="U33" s="561"/>
    </row>
    <row r="34" spans="1:1361" x14ac:dyDescent="0.2">
      <c r="A34" s="1097"/>
      <c r="B34" s="1097"/>
      <c r="C34" s="1097"/>
      <c r="D34" s="1097"/>
      <c r="E34" s="1097"/>
      <c r="F34" s="1097"/>
      <c r="G34" s="1097"/>
      <c r="H34" s="1097"/>
      <c r="I34" s="1097"/>
      <c r="J34" s="1097"/>
      <c r="K34" s="1097"/>
      <c r="L34" s="1097"/>
      <c r="M34" s="1097"/>
      <c r="N34" s="1097"/>
      <c r="O34" s="1097"/>
      <c r="P34" s="1097"/>
      <c r="Q34" s="1097"/>
      <c r="R34" s="1097"/>
      <c r="S34" s="1097"/>
      <c r="T34" s="1097"/>
      <c r="U34" s="1097"/>
    </row>
    <row r="35" spans="1:1361" s="374" customFormat="1" ht="12" customHeight="1" x14ac:dyDescent="0.25">
      <c r="A35" s="569"/>
      <c r="B35" s="12"/>
      <c r="C35" s="12"/>
      <c r="D35" s="12"/>
      <c r="E35" s="12"/>
      <c r="F35" s="12"/>
      <c r="G35" s="12"/>
      <c r="H35" s="12"/>
      <c r="I35" s="12"/>
      <c r="J35" s="12"/>
      <c r="K35" s="148" t="s">
        <v>196</v>
      </c>
      <c r="L35" s="29"/>
      <c r="M35" s="29"/>
      <c r="N35" s="29"/>
      <c r="O35" s="149" t="s">
        <v>197</v>
      </c>
      <c r="P35" s="29"/>
      <c r="Q35" s="29"/>
      <c r="R35" s="149" t="s">
        <v>198</v>
      </c>
      <c r="S35" s="29"/>
      <c r="T35" s="29"/>
      <c r="U35" s="4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c r="IW35" s="54"/>
      <c r="IX35" s="54"/>
      <c r="IY35" s="54"/>
      <c r="IZ35" s="54"/>
      <c r="JA35" s="54"/>
      <c r="JB35" s="54"/>
      <c r="JC35" s="54"/>
      <c r="JD35" s="54"/>
      <c r="JE35" s="54"/>
      <c r="JF35" s="54"/>
      <c r="JG35" s="54"/>
      <c r="JH35" s="54"/>
      <c r="JI35" s="54"/>
      <c r="JJ35" s="54"/>
      <c r="JK35" s="54"/>
      <c r="JL35" s="54"/>
      <c r="JM35" s="54"/>
      <c r="JN35" s="54"/>
      <c r="JO35" s="54"/>
      <c r="JP35" s="54"/>
      <c r="JQ35" s="54"/>
      <c r="JR35" s="54"/>
      <c r="JS35" s="54"/>
      <c r="JT35" s="54"/>
      <c r="JU35" s="54"/>
      <c r="JV35" s="54"/>
      <c r="JW35" s="54"/>
      <c r="JX35" s="54"/>
      <c r="JY35" s="54"/>
      <c r="JZ35" s="54"/>
      <c r="KA35" s="54"/>
      <c r="KB35" s="54"/>
      <c r="KC35" s="54"/>
      <c r="KD35" s="54"/>
      <c r="KE35" s="54"/>
      <c r="KF35" s="54"/>
      <c r="KG35" s="54"/>
      <c r="KH35" s="54"/>
      <c r="KI35" s="54"/>
      <c r="KJ35" s="54"/>
      <c r="KK35" s="54"/>
      <c r="KL35" s="54"/>
      <c r="KM35" s="54"/>
      <c r="KN35" s="54"/>
      <c r="KO35" s="54"/>
      <c r="KP35" s="54"/>
      <c r="KQ35" s="54"/>
      <c r="KR35" s="54"/>
      <c r="KS35" s="54"/>
      <c r="KT35" s="54"/>
      <c r="KU35" s="54"/>
      <c r="KV35" s="54"/>
      <c r="KW35" s="54"/>
      <c r="KX35" s="54"/>
      <c r="KY35" s="54"/>
      <c r="KZ35" s="54"/>
      <c r="LA35" s="54"/>
      <c r="LB35" s="54"/>
      <c r="LC35" s="54"/>
      <c r="LD35" s="54"/>
      <c r="LE35" s="54"/>
      <c r="LF35" s="54"/>
      <c r="LG35" s="54"/>
      <c r="LH35" s="54"/>
      <c r="LI35" s="54"/>
      <c r="LJ35" s="54"/>
      <c r="LK35" s="54"/>
      <c r="LL35" s="54"/>
      <c r="LM35" s="54"/>
      <c r="LN35" s="54"/>
      <c r="LO35" s="54"/>
      <c r="LP35" s="54"/>
      <c r="LQ35" s="54"/>
      <c r="LR35" s="54"/>
      <c r="LS35" s="54"/>
      <c r="LT35" s="54"/>
      <c r="LU35" s="54"/>
      <c r="LV35" s="54"/>
      <c r="LW35" s="54"/>
      <c r="LX35" s="54"/>
      <c r="LY35" s="54"/>
      <c r="LZ35" s="54"/>
      <c r="MA35" s="54"/>
      <c r="MB35" s="54"/>
      <c r="MC35" s="54"/>
      <c r="MD35" s="54"/>
      <c r="ME35" s="54"/>
      <c r="MF35" s="54"/>
      <c r="MG35" s="54"/>
      <c r="MH35" s="54"/>
      <c r="MI35" s="54"/>
      <c r="MJ35" s="54"/>
      <c r="MK35" s="54"/>
      <c r="ML35" s="54"/>
      <c r="MM35" s="54"/>
      <c r="MN35" s="54"/>
      <c r="MO35" s="54"/>
      <c r="MP35" s="54"/>
      <c r="MQ35" s="54"/>
      <c r="MR35" s="54"/>
      <c r="MS35" s="54"/>
      <c r="MT35" s="54"/>
      <c r="MU35" s="54"/>
      <c r="MV35" s="54"/>
      <c r="MW35" s="54"/>
      <c r="MX35" s="54"/>
      <c r="MY35" s="54"/>
      <c r="MZ35" s="54"/>
      <c r="NA35" s="54"/>
      <c r="NB35" s="54"/>
      <c r="NC35" s="54"/>
      <c r="ND35" s="54"/>
      <c r="NE35" s="54"/>
      <c r="NF35" s="54"/>
      <c r="NG35" s="54"/>
      <c r="NH35" s="54"/>
      <c r="NI35" s="54"/>
      <c r="NJ35" s="54"/>
      <c r="NK35" s="54"/>
      <c r="NL35" s="54"/>
      <c r="NM35" s="54"/>
      <c r="NN35" s="54"/>
      <c r="NO35" s="54"/>
      <c r="NP35" s="54"/>
      <c r="NQ35" s="54"/>
      <c r="NR35" s="54"/>
      <c r="NS35" s="54"/>
      <c r="NT35" s="54"/>
      <c r="NU35" s="54"/>
      <c r="NV35" s="54"/>
      <c r="NW35" s="54"/>
      <c r="NX35" s="54"/>
      <c r="NY35" s="54"/>
      <c r="NZ35" s="54"/>
      <c r="OA35" s="54"/>
      <c r="OB35" s="54"/>
      <c r="OC35" s="54"/>
      <c r="OD35" s="54"/>
      <c r="OE35" s="54"/>
      <c r="OF35" s="54"/>
      <c r="OG35" s="54"/>
      <c r="OH35" s="54"/>
      <c r="OI35" s="54"/>
      <c r="OJ35" s="54"/>
      <c r="OK35" s="54"/>
      <c r="OL35" s="54"/>
      <c r="OM35" s="54"/>
      <c r="ON35" s="54"/>
      <c r="OO35" s="54"/>
      <c r="OP35" s="54"/>
      <c r="OQ35" s="54"/>
      <c r="OR35" s="54"/>
      <c r="OS35" s="54"/>
      <c r="OT35" s="54"/>
      <c r="OU35" s="54"/>
      <c r="OV35" s="54"/>
      <c r="OW35" s="54"/>
      <c r="OX35" s="54"/>
      <c r="OY35" s="54"/>
      <c r="OZ35" s="54"/>
      <c r="PA35" s="54"/>
      <c r="PB35" s="54"/>
      <c r="PC35" s="54"/>
      <c r="PD35" s="54"/>
      <c r="PE35" s="54"/>
      <c r="PF35" s="54"/>
      <c r="PG35" s="54"/>
      <c r="PH35" s="54"/>
      <c r="PI35" s="54"/>
      <c r="PJ35" s="54"/>
      <c r="PK35" s="54"/>
      <c r="PL35" s="54"/>
      <c r="PM35" s="54"/>
      <c r="PN35" s="54"/>
      <c r="PO35" s="54"/>
      <c r="PP35" s="54"/>
      <c r="PQ35" s="54"/>
      <c r="PR35" s="54"/>
      <c r="PS35" s="54"/>
      <c r="PT35" s="54"/>
      <c r="PU35" s="54"/>
      <c r="PV35" s="54"/>
      <c r="PW35" s="54"/>
      <c r="PX35" s="54"/>
      <c r="PY35" s="54"/>
      <c r="PZ35" s="54"/>
      <c r="QA35" s="54"/>
      <c r="QB35" s="54"/>
      <c r="QC35" s="54"/>
      <c r="QD35" s="54"/>
      <c r="QE35" s="54"/>
      <c r="QF35" s="54"/>
      <c r="QG35" s="54"/>
      <c r="QH35" s="54"/>
      <c r="QI35" s="54"/>
      <c r="QJ35" s="54"/>
      <c r="QK35" s="54"/>
      <c r="QL35" s="54"/>
      <c r="QM35" s="54"/>
      <c r="QN35" s="54"/>
      <c r="QO35" s="54"/>
      <c r="QP35" s="54"/>
      <c r="QQ35" s="54"/>
      <c r="QR35" s="54"/>
      <c r="QS35" s="54"/>
      <c r="QT35" s="54"/>
      <c r="QU35" s="54"/>
      <c r="QV35" s="54"/>
      <c r="QW35" s="54"/>
      <c r="QX35" s="54"/>
      <c r="QY35" s="54"/>
      <c r="QZ35" s="54"/>
      <c r="RA35" s="54"/>
      <c r="RB35" s="54"/>
      <c r="RC35" s="54"/>
      <c r="RD35" s="54"/>
      <c r="RE35" s="54"/>
      <c r="RF35" s="54"/>
      <c r="RG35" s="54"/>
      <c r="RH35" s="54"/>
      <c r="RI35" s="54"/>
      <c r="RJ35" s="54"/>
      <c r="RK35" s="54"/>
      <c r="RL35" s="54"/>
      <c r="RM35" s="54"/>
      <c r="RN35" s="54"/>
      <c r="RO35" s="54"/>
      <c r="RP35" s="54"/>
      <c r="RQ35" s="54"/>
      <c r="RR35" s="54"/>
      <c r="RS35" s="54"/>
      <c r="RT35" s="54"/>
      <c r="RU35" s="54"/>
      <c r="RV35" s="54"/>
      <c r="RW35" s="54"/>
      <c r="RX35" s="54"/>
      <c r="RY35" s="54"/>
      <c r="RZ35" s="54"/>
      <c r="SA35" s="54"/>
      <c r="SB35" s="54"/>
      <c r="SC35" s="54"/>
      <c r="SD35" s="54"/>
      <c r="SE35" s="54"/>
      <c r="SF35" s="54"/>
      <c r="SG35" s="54"/>
      <c r="SH35" s="54"/>
      <c r="SI35" s="54"/>
      <c r="SJ35" s="54"/>
      <c r="SK35" s="54"/>
      <c r="SL35" s="54"/>
      <c r="SM35" s="54"/>
      <c r="SN35" s="54"/>
      <c r="SO35" s="54"/>
      <c r="SP35" s="54"/>
      <c r="SQ35" s="54"/>
      <c r="SR35" s="54"/>
      <c r="SS35" s="54"/>
      <c r="ST35" s="54"/>
      <c r="SU35" s="54"/>
      <c r="SV35" s="54"/>
      <c r="SW35" s="54"/>
      <c r="SX35" s="54"/>
      <c r="SY35" s="54"/>
      <c r="SZ35" s="54"/>
      <c r="TA35" s="54"/>
      <c r="TB35" s="54"/>
      <c r="TC35" s="54"/>
      <c r="TD35" s="54"/>
      <c r="TE35" s="54"/>
      <c r="TF35" s="54"/>
      <c r="TG35" s="54"/>
      <c r="TH35" s="54"/>
      <c r="TI35" s="54"/>
      <c r="TJ35" s="54"/>
      <c r="TK35" s="54"/>
      <c r="TL35" s="54"/>
      <c r="TM35" s="54"/>
      <c r="TN35" s="54"/>
      <c r="TO35" s="54"/>
      <c r="TP35" s="54"/>
      <c r="TQ35" s="54"/>
      <c r="TR35" s="54"/>
      <c r="TS35" s="54"/>
      <c r="TT35" s="54"/>
      <c r="TU35" s="54"/>
      <c r="TV35" s="54"/>
      <c r="TW35" s="54"/>
      <c r="TX35" s="54"/>
      <c r="TY35" s="54"/>
      <c r="TZ35" s="54"/>
      <c r="UA35" s="54"/>
      <c r="UB35" s="54"/>
      <c r="UC35" s="54"/>
      <c r="UD35" s="54"/>
      <c r="UE35" s="54"/>
      <c r="UF35" s="54"/>
      <c r="UG35" s="54"/>
      <c r="UH35" s="54"/>
      <c r="UI35" s="54"/>
      <c r="UJ35" s="54"/>
      <c r="UK35" s="54"/>
      <c r="UL35" s="54"/>
      <c r="UM35" s="54"/>
      <c r="UN35" s="54"/>
      <c r="UO35" s="54"/>
      <c r="UP35" s="54"/>
      <c r="UQ35" s="54"/>
      <c r="UR35" s="54"/>
      <c r="US35" s="54"/>
      <c r="UT35" s="54"/>
      <c r="UU35" s="54"/>
      <c r="UV35" s="54"/>
      <c r="UW35" s="54"/>
      <c r="UX35" s="54"/>
      <c r="UY35" s="54"/>
      <c r="UZ35" s="54"/>
      <c r="VA35" s="54"/>
      <c r="VB35" s="54"/>
      <c r="VC35" s="54"/>
      <c r="VD35" s="54"/>
      <c r="VE35" s="54"/>
      <c r="VF35" s="54"/>
      <c r="VG35" s="54"/>
      <c r="VH35" s="54"/>
      <c r="VI35" s="54"/>
      <c r="VJ35" s="54"/>
      <c r="VK35" s="54"/>
      <c r="VL35" s="54"/>
      <c r="VM35" s="54"/>
      <c r="VN35" s="54"/>
      <c r="VO35" s="54"/>
      <c r="VP35" s="54"/>
      <c r="VQ35" s="54"/>
      <c r="VR35" s="54"/>
      <c r="VS35" s="54"/>
      <c r="VT35" s="54"/>
      <c r="VU35" s="54"/>
      <c r="VV35" s="54"/>
      <c r="VW35" s="54"/>
      <c r="VX35" s="54"/>
      <c r="VY35" s="54"/>
      <c r="VZ35" s="54"/>
      <c r="WA35" s="54"/>
      <c r="WB35" s="54"/>
      <c r="WC35" s="54"/>
      <c r="WD35" s="54"/>
      <c r="WE35" s="54"/>
      <c r="WF35" s="54"/>
      <c r="WG35" s="54"/>
      <c r="WH35" s="54"/>
      <c r="WI35" s="54"/>
      <c r="WJ35" s="54"/>
      <c r="WK35" s="54"/>
      <c r="WL35" s="54"/>
      <c r="WM35" s="54"/>
      <c r="WN35" s="54"/>
      <c r="WO35" s="54"/>
      <c r="WP35" s="54"/>
      <c r="WQ35" s="54"/>
      <c r="WR35" s="54"/>
      <c r="WS35" s="54"/>
      <c r="WT35" s="54"/>
      <c r="WU35" s="54"/>
      <c r="WV35" s="54"/>
      <c r="WW35" s="54"/>
      <c r="WX35" s="54"/>
      <c r="WY35" s="54"/>
      <c r="WZ35" s="54"/>
      <c r="XA35" s="54"/>
      <c r="XB35" s="54"/>
      <c r="XC35" s="54"/>
      <c r="XD35" s="54"/>
      <c r="XE35" s="54"/>
      <c r="XF35" s="54"/>
      <c r="XG35" s="54"/>
      <c r="XH35" s="54"/>
      <c r="XI35" s="54"/>
      <c r="XJ35" s="54"/>
      <c r="XK35" s="54"/>
      <c r="XL35" s="54"/>
      <c r="XM35" s="54"/>
      <c r="XN35" s="54"/>
      <c r="XO35" s="54"/>
      <c r="XP35" s="54"/>
      <c r="XQ35" s="54"/>
      <c r="XR35" s="54"/>
      <c r="XS35" s="54"/>
      <c r="XT35" s="54"/>
      <c r="XU35" s="54"/>
      <c r="XV35" s="54"/>
      <c r="XW35" s="54"/>
      <c r="XX35" s="54"/>
      <c r="XY35" s="54"/>
      <c r="XZ35" s="54"/>
      <c r="YA35" s="54"/>
      <c r="YB35" s="54"/>
      <c r="YC35" s="54"/>
      <c r="YD35" s="54"/>
      <c r="YE35" s="54"/>
      <c r="YF35" s="54"/>
      <c r="YG35" s="54"/>
      <c r="YH35" s="54"/>
      <c r="YI35" s="54"/>
      <c r="YJ35" s="54"/>
      <c r="YK35" s="54"/>
      <c r="YL35" s="54"/>
      <c r="YM35" s="54"/>
      <c r="YN35" s="54"/>
      <c r="YO35" s="54"/>
      <c r="YP35" s="54"/>
      <c r="YQ35" s="54"/>
      <c r="YR35" s="54"/>
      <c r="YS35" s="54"/>
      <c r="YT35" s="54"/>
      <c r="YU35" s="54"/>
      <c r="YV35" s="54"/>
      <c r="YW35" s="54"/>
      <c r="YX35" s="54"/>
      <c r="YY35" s="54"/>
      <c r="YZ35" s="54"/>
      <c r="ZA35" s="54"/>
      <c r="ZB35" s="54"/>
      <c r="ZC35" s="54"/>
      <c r="ZD35" s="54"/>
      <c r="ZE35" s="54"/>
      <c r="ZF35" s="54"/>
      <c r="ZG35" s="54"/>
      <c r="ZH35" s="54"/>
      <c r="ZI35" s="54"/>
      <c r="ZJ35" s="54"/>
      <c r="ZK35" s="54"/>
      <c r="ZL35" s="54"/>
      <c r="ZM35" s="54"/>
      <c r="ZN35" s="54"/>
      <c r="ZO35" s="54"/>
      <c r="ZP35" s="54"/>
      <c r="ZQ35" s="54"/>
      <c r="ZR35" s="54"/>
      <c r="ZS35" s="54"/>
      <c r="ZT35" s="54"/>
      <c r="ZU35" s="54"/>
      <c r="ZV35" s="54"/>
      <c r="ZW35" s="54"/>
      <c r="ZX35" s="54"/>
      <c r="ZY35" s="54"/>
      <c r="ZZ35" s="54"/>
      <c r="AAA35" s="54"/>
      <c r="AAB35" s="54"/>
      <c r="AAC35" s="54"/>
      <c r="AAD35" s="54"/>
      <c r="AAE35" s="54"/>
      <c r="AAF35" s="54"/>
      <c r="AAG35" s="54"/>
      <c r="AAH35" s="54"/>
      <c r="AAI35" s="54"/>
      <c r="AAJ35" s="54"/>
      <c r="AAK35" s="54"/>
      <c r="AAL35" s="54"/>
      <c r="AAM35" s="54"/>
      <c r="AAN35" s="54"/>
      <c r="AAO35" s="54"/>
      <c r="AAP35" s="54"/>
      <c r="AAQ35" s="54"/>
      <c r="AAR35" s="54"/>
      <c r="AAS35" s="54"/>
      <c r="AAT35" s="54"/>
      <c r="AAU35" s="54"/>
      <c r="AAV35" s="54"/>
      <c r="AAW35" s="54"/>
      <c r="AAX35" s="54"/>
      <c r="AAY35" s="54"/>
      <c r="AAZ35" s="54"/>
      <c r="ABA35" s="54"/>
      <c r="ABB35" s="54"/>
      <c r="ABC35" s="54"/>
      <c r="ABD35" s="54"/>
      <c r="ABE35" s="54"/>
      <c r="ABF35" s="54"/>
      <c r="ABG35" s="54"/>
      <c r="ABH35" s="54"/>
      <c r="ABI35" s="54"/>
      <c r="ABJ35" s="54"/>
      <c r="ABK35" s="54"/>
      <c r="ABL35" s="54"/>
      <c r="ABM35" s="54"/>
      <c r="ABN35" s="54"/>
      <c r="ABO35" s="54"/>
      <c r="ABP35" s="54"/>
      <c r="ABQ35" s="54"/>
      <c r="ABR35" s="54"/>
      <c r="ABS35" s="54"/>
      <c r="ABT35" s="54"/>
      <c r="ABU35" s="54"/>
      <c r="ABV35" s="54"/>
      <c r="ABW35" s="54"/>
      <c r="ABX35" s="54"/>
      <c r="ABY35" s="54"/>
      <c r="ABZ35" s="54"/>
      <c r="ACA35" s="54"/>
      <c r="ACB35" s="54"/>
      <c r="ACC35" s="54"/>
      <c r="ACD35" s="54"/>
      <c r="ACE35" s="54"/>
      <c r="ACF35" s="54"/>
      <c r="ACG35" s="54"/>
      <c r="ACH35" s="54"/>
      <c r="ACI35" s="54"/>
      <c r="ACJ35" s="54"/>
      <c r="ACK35" s="54"/>
      <c r="ACL35" s="54"/>
      <c r="ACM35" s="54"/>
      <c r="ACN35" s="54"/>
      <c r="ACO35" s="54"/>
      <c r="ACP35" s="54"/>
      <c r="ACQ35" s="54"/>
      <c r="ACR35" s="54"/>
      <c r="ACS35" s="54"/>
      <c r="ACT35" s="54"/>
      <c r="ACU35" s="54"/>
      <c r="ACV35" s="54"/>
      <c r="ACW35" s="54"/>
      <c r="ACX35" s="54"/>
      <c r="ACY35" s="54"/>
      <c r="ACZ35" s="54"/>
      <c r="ADA35" s="54"/>
      <c r="ADB35" s="54"/>
      <c r="ADC35" s="54"/>
      <c r="ADD35" s="54"/>
      <c r="ADE35" s="54"/>
      <c r="ADF35" s="54"/>
      <c r="ADG35" s="54"/>
      <c r="ADH35" s="54"/>
      <c r="ADI35" s="54"/>
      <c r="ADJ35" s="54"/>
      <c r="ADK35" s="54"/>
      <c r="ADL35" s="54"/>
      <c r="ADM35" s="54"/>
      <c r="ADN35" s="54"/>
      <c r="ADO35" s="54"/>
      <c r="ADP35" s="54"/>
      <c r="ADQ35" s="54"/>
      <c r="ADR35" s="54"/>
      <c r="ADS35" s="54"/>
      <c r="ADT35" s="54"/>
      <c r="ADU35" s="54"/>
      <c r="ADV35" s="54"/>
      <c r="ADW35" s="54"/>
      <c r="ADX35" s="54"/>
      <c r="ADY35" s="54"/>
      <c r="ADZ35" s="54"/>
      <c r="AEA35" s="54"/>
      <c r="AEB35" s="54"/>
      <c r="AEC35" s="54"/>
      <c r="AED35" s="54"/>
      <c r="AEE35" s="54"/>
      <c r="AEF35" s="54"/>
      <c r="AEG35" s="54"/>
      <c r="AEH35" s="54"/>
      <c r="AEI35" s="54"/>
      <c r="AEJ35" s="54"/>
      <c r="AEK35" s="54"/>
      <c r="AEL35" s="54"/>
      <c r="AEM35" s="54"/>
      <c r="AEN35" s="54"/>
      <c r="AEO35" s="54"/>
      <c r="AEP35" s="54"/>
      <c r="AEQ35" s="54"/>
      <c r="AER35" s="54"/>
      <c r="AES35" s="54"/>
      <c r="AET35" s="54"/>
      <c r="AEU35" s="54"/>
      <c r="AEV35" s="54"/>
      <c r="AEW35" s="54"/>
      <c r="AEX35" s="54"/>
      <c r="AEY35" s="54"/>
      <c r="AEZ35" s="54"/>
      <c r="AFA35" s="54"/>
      <c r="AFB35" s="54"/>
      <c r="AFC35" s="54"/>
      <c r="AFD35" s="54"/>
      <c r="AFE35" s="54"/>
      <c r="AFF35" s="54"/>
      <c r="AFG35" s="54"/>
      <c r="AFH35" s="54"/>
      <c r="AFI35" s="54"/>
      <c r="AFJ35" s="54"/>
      <c r="AFK35" s="54"/>
      <c r="AFL35" s="54"/>
      <c r="AFM35" s="54"/>
      <c r="AFN35" s="54"/>
      <c r="AFO35" s="54"/>
      <c r="AFP35" s="54"/>
      <c r="AFQ35" s="54"/>
      <c r="AFR35" s="54"/>
      <c r="AFS35" s="54"/>
      <c r="AFT35" s="54"/>
      <c r="AFU35" s="54"/>
      <c r="AFV35" s="54"/>
      <c r="AFW35" s="54"/>
      <c r="AFX35" s="54"/>
      <c r="AFY35" s="54"/>
      <c r="AFZ35" s="54"/>
      <c r="AGA35" s="54"/>
      <c r="AGB35" s="54"/>
      <c r="AGC35" s="54"/>
      <c r="AGD35" s="54"/>
      <c r="AGE35" s="54"/>
      <c r="AGF35" s="54"/>
      <c r="AGG35" s="54"/>
      <c r="AGH35" s="54"/>
      <c r="AGI35" s="54"/>
      <c r="AGJ35" s="54"/>
      <c r="AGK35" s="54"/>
      <c r="AGL35" s="54"/>
      <c r="AGM35" s="54"/>
      <c r="AGN35" s="54"/>
      <c r="AGO35" s="54"/>
      <c r="AGP35" s="54"/>
      <c r="AGQ35" s="54"/>
      <c r="AGR35" s="54"/>
      <c r="AGS35" s="54"/>
      <c r="AGT35" s="54"/>
      <c r="AGU35" s="54"/>
      <c r="AGV35" s="54"/>
      <c r="AGW35" s="54"/>
      <c r="AGX35" s="54"/>
      <c r="AGY35" s="54"/>
      <c r="AGZ35" s="54"/>
      <c r="AHA35" s="54"/>
      <c r="AHB35" s="54"/>
      <c r="AHC35" s="54"/>
      <c r="AHD35" s="54"/>
      <c r="AHE35" s="54"/>
      <c r="AHF35" s="54"/>
      <c r="AHG35" s="54"/>
      <c r="AHH35" s="54"/>
      <c r="AHI35" s="54"/>
      <c r="AHJ35" s="54"/>
      <c r="AHK35" s="54"/>
      <c r="AHL35" s="54"/>
      <c r="AHM35" s="54"/>
      <c r="AHN35" s="54"/>
      <c r="AHO35" s="54"/>
      <c r="AHP35" s="54"/>
      <c r="AHQ35" s="54"/>
      <c r="AHR35" s="54"/>
      <c r="AHS35" s="54"/>
      <c r="AHT35" s="54"/>
      <c r="AHU35" s="54"/>
      <c r="AHV35" s="54"/>
      <c r="AHW35" s="54"/>
      <c r="AHX35" s="54"/>
      <c r="AHY35" s="54"/>
      <c r="AHZ35" s="54"/>
      <c r="AIA35" s="54"/>
      <c r="AIB35" s="54"/>
      <c r="AIC35" s="54"/>
      <c r="AID35" s="54"/>
      <c r="AIE35" s="54"/>
      <c r="AIF35" s="54"/>
      <c r="AIG35" s="54"/>
      <c r="AIH35" s="54"/>
      <c r="AII35" s="54"/>
      <c r="AIJ35" s="54"/>
      <c r="AIK35" s="54"/>
      <c r="AIL35" s="54"/>
      <c r="AIM35" s="54"/>
      <c r="AIN35" s="54"/>
      <c r="AIO35" s="54"/>
      <c r="AIP35" s="54"/>
      <c r="AIQ35" s="54"/>
      <c r="AIR35" s="54"/>
      <c r="AIS35" s="54"/>
      <c r="AIT35" s="54"/>
      <c r="AIU35" s="54"/>
      <c r="AIV35" s="54"/>
      <c r="AIW35" s="54"/>
      <c r="AIX35" s="54"/>
      <c r="AIY35" s="54"/>
      <c r="AIZ35" s="54"/>
      <c r="AJA35" s="54"/>
      <c r="AJB35" s="54"/>
      <c r="AJC35" s="54"/>
      <c r="AJD35" s="54"/>
      <c r="AJE35" s="54"/>
      <c r="AJF35" s="54"/>
      <c r="AJG35" s="54"/>
      <c r="AJH35" s="54"/>
      <c r="AJI35" s="54"/>
      <c r="AJJ35" s="54"/>
      <c r="AJK35" s="54"/>
      <c r="AJL35" s="54"/>
      <c r="AJM35" s="54"/>
      <c r="AJN35" s="54"/>
      <c r="AJO35" s="54"/>
      <c r="AJP35" s="54"/>
      <c r="AJQ35" s="54"/>
      <c r="AJR35" s="54"/>
      <c r="AJS35" s="54"/>
      <c r="AJT35" s="54"/>
      <c r="AJU35" s="54"/>
      <c r="AJV35" s="54"/>
      <c r="AJW35" s="54"/>
      <c r="AJX35" s="54"/>
      <c r="AJY35" s="54"/>
      <c r="AJZ35" s="54"/>
      <c r="AKA35" s="54"/>
      <c r="AKB35" s="54"/>
      <c r="AKC35" s="54"/>
      <c r="AKD35" s="54"/>
      <c r="AKE35" s="54"/>
      <c r="AKF35" s="54"/>
      <c r="AKG35" s="54"/>
      <c r="AKH35" s="54"/>
      <c r="AKI35" s="54"/>
      <c r="AKJ35" s="54"/>
      <c r="AKK35" s="54"/>
      <c r="AKL35" s="54"/>
      <c r="AKM35" s="54"/>
      <c r="AKN35" s="54"/>
      <c r="AKO35" s="54"/>
      <c r="AKP35" s="54"/>
      <c r="AKQ35" s="54"/>
      <c r="AKR35" s="54"/>
      <c r="AKS35" s="54"/>
      <c r="AKT35" s="54"/>
      <c r="AKU35" s="54"/>
      <c r="AKV35" s="54"/>
      <c r="AKW35" s="54"/>
      <c r="AKX35" s="54"/>
      <c r="AKY35" s="54"/>
      <c r="AKZ35" s="54"/>
      <c r="ALA35" s="54"/>
      <c r="ALB35" s="54"/>
      <c r="ALC35" s="54"/>
      <c r="ALD35" s="54"/>
      <c r="ALE35" s="54"/>
      <c r="ALF35" s="54"/>
      <c r="ALG35" s="54"/>
      <c r="ALH35" s="54"/>
      <c r="ALI35" s="54"/>
      <c r="ALJ35" s="54"/>
      <c r="ALK35" s="54"/>
      <c r="ALL35" s="54"/>
      <c r="ALM35" s="54"/>
      <c r="ALN35" s="54"/>
      <c r="ALO35" s="54"/>
      <c r="ALP35" s="54"/>
      <c r="ALQ35" s="54"/>
      <c r="ALR35" s="54"/>
      <c r="ALS35" s="54"/>
      <c r="ALT35" s="54"/>
      <c r="ALU35" s="54"/>
      <c r="ALV35" s="54"/>
      <c r="ALW35" s="54"/>
      <c r="ALX35" s="54"/>
      <c r="ALY35" s="54"/>
      <c r="ALZ35" s="54"/>
      <c r="AMA35" s="54"/>
      <c r="AMB35" s="54"/>
      <c r="AMC35" s="54"/>
      <c r="AMD35" s="54"/>
      <c r="AME35" s="54"/>
      <c r="AMF35" s="54"/>
      <c r="AMG35" s="54"/>
      <c r="AMH35" s="54"/>
      <c r="AMI35" s="54"/>
      <c r="AMJ35" s="54"/>
      <c r="AMK35" s="54"/>
      <c r="AML35" s="54"/>
      <c r="AMM35" s="54"/>
      <c r="AMN35" s="54"/>
      <c r="AMO35" s="54"/>
      <c r="AMP35" s="54"/>
      <c r="AMQ35" s="54"/>
      <c r="AMR35" s="54"/>
      <c r="AMS35" s="54"/>
      <c r="AMT35" s="54"/>
      <c r="AMU35" s="54"/>
      <c r="AMV35" s="54"/>
      <c r="AMW35" s="54"/>
      <c r="AMX35" s="54"/>
      <c r="AMY35" s="54"/>
      <c r="AMZ35" s="54"/>
      <c r="ANA35" s="54"/>
      <c r="ANB35" s="54"/>
      <c r="ANC35" s="54"/>
      <c r="AND35" s="54"/>
      <c r="ANE35" s="54"/>
      <c r="ANF35" s="54"/>
      <c r="ANG35" s="54"/>
      <c r="ANH35" s="54"/>
      <c r="ANI35" s="54"/>
      <c r="ANJ35" s="54"/>
      <c r="ANK35" s="54"/>
      <c r="ANL35" s="54"/>
      <c r="ANM35" s="54"/>
      <c r="ANN35" s="54"/>
      <c r="ANO35" s="54"/>
      <c r="ANP35" s="54"/>
      <c r="ANQ35" s="54"/>
      <c r="ANR35" s="54"/>
      <c r="ANS35" s="54"/>
      <c r="ANT35" s="54"/>
      <c r="ANU35" s="54"/>
      <c r="ANV35" s="54"/>
      <c r="ANW35" s="54"/>
      <c r="ANX35" s="54"/>
      <c r="ANY35" s="54"/>
      <c r="ANZ35" s="54"/>
      <c r="AOA35" s="54"/>
      <c r="AOB35" s="54"/>
      <c r="AOC35" s="54"/>
      <c r="AOD35" s="54"/>
      <c r="AOE35" s="54"/>
      <c r="AOF35" s="54"/>
      <c r="AOG35" s="54"/>
      <c r="AOH35" s="54"/>
      <c r="AOI35" s="54"/>
      <c r="AOJ35" s="54"/>
      <c r="AOK35" s="54"/>
      <c r="AOL35" s="54"/>
      <c r="AOM35" s="54"/>
      <c r="AON35" s="54"/>
      <c r="AOO35" s="54"/>
      <c r="AOP35" s="54"/>
      <c r="AOQ35" s="54"/>
      <c r="AOR35" s="54"/>
      <c r="AOS35" s="54"/>
      <c r="AOT35" s="54"/>
      <c r="AOU35" s="54"/>
      <c r="AOV35" s="54"/>
      <c r="AOW35" s="54"/>
      <c r="AOX35" s="54"/>
      <c r="AOY35" s="54"/>
      <c r="AOZ35" s="54"/>
      <c r="APA35" s="54"/>
      <c r="APB35" s="54"/>
      <c r="APC35" s="54"/>
      <c r="APD35" s="54"/>
      <c r="APE35" s="54"/>
      <c r="APF35" s="54"/>
      <c r="APG35" s="54"/>
      <c r="APH35" s="54"/>
      <c r="API35" s="54"/>
      <c r="APJ35" s="54"/>
      <c r="APK35" s="54"/>
      <c r="APL35" s="54"/>
      <c r="APM35" s="54"/>
      <c r="APN35" s="54"/>
      <c r="APO35" s="54"/>
      <c r="APP35" s="54"/>
      <c r="APQ35" s="54"/>
      <c r="APR35" s="54"/>
      <c r="APS35" s="54"/>
      <c r="APT35" s="54"/>
      <c r="APU35" s="54"/>
      <c r="APV35" s="54"/>
      <c r="APW35" s="54"/>
      <c r="APX35" s="54"/>
      <c r="APY35" s="54"/>
      <c r="APZ35" s="54"/>
      <c r="AQA35" s="54"/>
      <c r="AQB35" s="54"/>
      <c r="AQC35" s="54"/>
      <c r="AQD35" s="54"/>
      <c r="AQE35" s="54"/>
      <c r="AQF35" s="54"/>
      <c r="AQG35" s="54"/>
      <c r="AQH35" s="54"/>
      <c r="AQI35" s="54"/>
      <c r="AQJ35" s="54"/>
      <c r="AQK35" s="54"/>
      <c r="AQL35" s="54"/>
      <c r="AQM35" s="54"/>
      <c r="AQN35" s="54"/>
      <c r="AQO35" s="54"/>
      <c r="AQP35" s="54"/>
      <c r="AQQ35" s="54"/>
      <c r="AQR35" s="54"/>
      <c r="AQS35" s="54"/>
      <c r="AQT35" s="54"/>
      <c r="AQU35" s="54"/>
      <c r="AQV35" s="54"/>
      <c r="AQW35" s="54"/>
      <c r="AQX35" s="54"/>
      <c r="AQY35" s="54"/>
      <c r="AQZ35" s="54"/>
      <c r="ARA35" s="54"/>
      <c r="ARB35" s="54"/>
      <c r="ARC35" s="54"/>
      <c r="ARD35" s="54"/>
      <c r="ARE35" s="54"/>
      <c r="ARF35" s="54"/>
      <c r="ARG35" s="54"/>
      <c r="ARH35" s="54"/>
      <c r="ARI35" s="54"/>
      <c r="ARJ35" s="54"/>
      <c r="ARK35" s="54"/>
      <c r="ARL35" s="54"/>
      <c r="ARM35" s="54"/>
      <c r="ARN35" s="54"/>
      <c r="ARO35" s="54"/>
      <c r="ARP35" s="54"/>
      <c r="ARQ35" s="54"/>
      <c r="ARR35" s="54"/>
      <c r="ARS35" s="54"/>
      <c r="ART35" s="54"/>
      <c r="ARU35" s="54"/>
      <c r="ARV35" s="54"/>
      <c r="ARW35" s="54"/>
      <c r="ARX35" s="54"/>
      <c r="ARY35" s="54"/>
      <c r="ARZ35" s="54"/>
      <c r="ASA35" s="54"/>
      <c r="ASB35" s="54"/>
      <c r="ASC35" s="54"/>
      <c r="ASD35" s="54"/>
      <c r="ASE35" s="54"/>
      <c r="ASF35" s="54"/>
      <c r="ASG35" s="54"/>
      <c r="ASH35" s="54"/>
      <c r="ASI35" s="54"/>
      <c r="ASJ35" s="54"/>
      <c r="ASK35" s="54"/>
      <c r="ASL35" s="54"/>
      <c r="ASM35" s="54"/>
      <c r="ASN35" s="54"/>
      <c r="ASO35" s="54"/>
      <c r="ASP35" s="54"/>
      <c r="ASQ35" s="54"/>
      <c r="ASR35" s="54"/>
      <c r="ASS35" s="54"/>
      <c r="AST35" s="54"/>
      <c r="ASU35" s="54"/>
      <c r="ASV35" s="54"/>
      <c r="ASW35" s="54"/>
      <c r="ASX35" s="54"/>
      <c r="ASY35" s="54"/>
      <c r="ASZ35" s="54"/>
      <c r="ATA35" s="54"/>
      <c r="ATB35" s="54"/>
      <c r="ATC35" s="54"/>
      <c r="ATD35" s="54"/>
      <c r="ATE35" s="54"/>
      <c r="ATF35" s="54"/>
      <c r="ATG35" s="54"/>
      <c r="ATH35" s="54"/>
      <c r="ATI35" s="54"/>
      <c r="ATJ35" s="54"/>
      <c r="ATK35" s="54"/>
      <c r="ATL35" s="54"/>
      <c r="ATM35" s="54"/>
      <c r="ATN35" s="54"/>
      <c r="ATO35" s="54"/>
      <c r="ATP35" s="54"/>
      <c r="ATQ35" s="54"/>
      <c r="ATR35" s="54"/>
      <c r="ATS35" s="54"/>
      <c r="ATT35" s="54"/>
      <c r="ATU35" s="54"/>
      <c r="ATV35" s="54"/>
      <c r="ATW35" s="54"/>
      <c r="ATX35" s="54"/>
      <c r="ATY35" s="54"/>
      <c r="ATZ35" s="54"/>
      <c r="AUA35" s="54"/>
      <c r="AUB35" s="54"/>
      <c r="AUC35" s="54"/>
      <c r="AUD35" s="54"/>
      <c r="AUE35" s="54"/>
      <c r="AUF35" s="54"/>
      <c r="AUG35" s="54"/>
      <c r="AUH35" s="54"/>
      <c r="AUI35" s="54"/>
      <c r="AUJ35" s="54"/>
      <c r="AUK35" s="54"/>
      <c r="AUL35" s="54"/>
      <c r="AUM35" s="54"/>
      <c r="AUN35" s="54"/>
      <c r="AUO35" s="54"/>
      <c r="AUP35" s="54"/>
      <c r="AUQ35" s="54"/>
      <c r="AUR35" s="54"/>
      <c r="AUS35" s="54"/>
      <c r="AUT35" s="54"/>
      <c r="AUU35" s="54"/>
      <c r="AUV35" s="54"/>
      <c r="AUW35" s="54"/>
      <c r="AUX35" s="54"/>
      <c r="AUY35" s="54"/>
      <c r="AUZ35" s="54"/>
      <c r="AVA35" s="54"/>
      <c r="AVB35" s="54"/>
      <c r="AVC35" s="54"/>
      <c r="AVD35" s="54"/>
      <c r="AVE35" s="54"/>
      <c r="AVF35" s="54"/>
      <c r="AVG35" s="54"/>
      <c r="AVH35" s="54"/>
      <c r="AVI35" s="54"/>
      <c r="AVJ35" s="54"/>
      <c r="AVK35" s="54"/>
      <c r="AVL35" s="54"/>
      <c r="AVM35" s="54"/>
      <c r="AVN35" s="54"/>
      <c r="AVO35" s="54"/>
      <c r="AVP35" s="54"/>
      <c r="AVQ35" s="54"/>
      <c r="AVR35" s="54"/>
      <c r="AVS35" s="54"/>
      <c r="AVT35" s="54"/>
      <c r="AVU35" s="54"/>
      <c r="AVV35" s="54"/>
      <c r="AVW35" s="54"/>
      <c r="AVX35" s="54"/>
      <c r="AVY35" s="54"/>
      <c r="AVZ35" s="54"/>
      <c r="AWA35" s="54"/>
      <c r="AWB35" s="54"/>
      <c r="AWC35" s="54"/>
      <c r="AWD35" s="54"/>
      <c r="AWE35" s="54"/>
      <c r="AWF35" s="54"/>
      <c r="AWG35" s="54"/>
      <c r="AWH35" s="54"/>
      <c r="AWI35" s="54"/>
      <c r="AWJ35" s="54"/>
      <c r="AWK35" s="54"/>
      <c r="AWL35" s="54"/>
      <c r="AWM35" s="54"/>
      <c r="AWN35" s="54"/>
      <c r="AWO35" s="54"/>
      <c r="AWP35" s="54"/>
      <c r="AWQ35" s="54"/>
      <c r="AWR35" s="54"/>
      <c r="AWS35" s="54"/>
      <c r="AWT35" s="54"/>
      <c r="AWU35" s="54"/>
      <c r="AWV35" s="54"/>
      <c r="AWW35" s="54"/>
      <c r="AWX35" s="54"/>
      <c r="AWY35" s="54"/>
      <c r="AWZ35" s="54"/>
      <c r="AXA35" s="54"/>
      <c r="AXB35" s="54"/>
      <c r="AXC35" s="54"/>
      <c r="AXD35" s="54"/>
      <c r="AXE35" s="54"/>
      <c r="AXF35" s="54"/>
      <c r="AXG35" s="54"/>
      <c r="AXH35" s="54"/>
      <c r="AXI35" s="54"/>
      <c r="AXJ35" s="54"/>
      <c r="AXK35" s="54"/>
      <c r="AXL35" s="54"/>
      <c r="AXM35" s="54"/>
      <c r="AXN35" s="54"/>
      <c r="AXO35" s="54"/>
      <c r="AXP35" s="54"/>
      <c r="AXQ35" s="54"/>
      <c r="AXR35" s="54"/>
      <c r="AXS35" s="54"/>
      <c r="AXT35" s="54"/>
      <c r="AXU35" s="54"/>
      <c r="AXV35" s="54"/>
      <c r="AXW35" s="54"/>
      <c r="AXX35" s="54"/>
      <c r="AXY35" s="54"/>
      <c r="AXZ35" s="54"/>
      <c r="AYA35" s="54"/>
      <c r="AYB35" s="54"/>
      <c r="AYC35" s="54"/>
      <c r="AYD35" s="54"/>
      <c r="AYE35" s="54"/>
      <c r="AYF35" s="54"/>
      <c r="AYG35" s="54"/>
      <c r="AYH35" s="54"/>
      <c r="AYI35" s="54"/>
      <c r="AYJ35" s="54"/>
      <c r="AYK35" s="54"/>
      <c r="AYL35" s="54"/>
      <c r="AYM35" s="54"/>
      <c r="AYN35" s="54"/>
      <c r="AYO35" s="54"/>
      <c r="AYP35" s="54"/>
      <c r="AYQ35" s="54"/>
      <c r="AYR35" s="54"/>
      <c r="AYS35" s="54"/>
      <c r="AYT35" s="54"/>
      <c r="AYU35" s="54"/>
      <c r="AYV35" s="54"/>
      <c r="AYW35" s="54"/>
      <c r="AYX35" s="54"/>
      <c r="AYY35" s="54"/>
      <c r="AYZ35" s="54"/>
      <c r="AZA35" s="54"/>
      <c r="AZB35" s="54"/>
      <c r="AZC35" s="54"/>
      <c r="AZD35" s="54"/>
      <c r="AZE35" s="54"/>
      <c r="AZF35" s="54"/>
      <c r="AZG35" s="54"/>
      <c r="AZH35" s="54"/>
      <c r="AZI35" s="54"/>
    </row>
    <row r="36" spans="1:1361" ht="13.5" thickBot="1" x14ac:dyDescent="0.25"/>
    <row r="37" spans="1:1361" ht="15" customHeight="1" x14ac:dyDescent="0.2">
      <c r="A37" s="10" t="s">
        <v>0</v>
      </c>
      <c r="B37" s="2774" t="s">
        <v>392</v>
      </c>
      <c r="C37" s="2775"/>
      <c r="D37" s="2775"/>
      <c r="E37" s="2775"/>
      <c r="F37" s="2775"/>
      <c r="G37" s="2775"/>
      <c r="H37" s="2775"/>
      <c r="I37" s="2776"/>
      <c r="K37" s="2816" t="s">
        <v>394</v>
      </c>
      <c r="L37" s="2817"/>
      <c r="M37" s="2817"/>
      <c r="N37" s="2817"/>
      <c r="O37" s="2817"/>
      <c r="P37" s="2817"/>
      <c r="Q37" s="2817"/>
      <c r="R37" s="2817"/>
      <c r="S37" s="2817"/>
      <c r="T37" s="2817"/>
      <c r="U37" s="2818"/>
    </row>
    <row r="38" spans="1:1361" ht="12.75" customHeight="1" x14ac:dyDescent="0.2">
      <c r="A38" s="2819" t="s">
        <v>392</v>
      </c>
      <c r="B38" s="2777"/>
      <c r="C38" s="2778"/>
      <c r="D38" s="2778"/>
      <c r="E38" s="2778"/>
      <c r="F38" s="2778"/>
      <c r="G38" s="2778"/>
      <c r="H38" s="2778"/>
      <c r="I38" s="2779"/>
      <c r="K38" s="570" t="s">
        <v>216</v>
      </c>
      <c r="L38" s="571">
        <v>3</v>
      </c>
      <c r="M38" s="85"/>
      <c r="N38" s="2820" t="s">
        <v>426</v>
      </c>
      <c r="O38" s="2820"/>
      <c r="P38" s="2820"/>
      <c r="Q38" s="2820"/>
      <c r="R38" s="2820"/>
      <c r="S38" s="2820"/>
      <c r="T38" s="2820"/>
      <c r="U38" s="2821"/>
    </row>
    <row r="39" spans="1:1361" ht="12.75" customHeight="1" x14ac:dyDescent="0.2">
      <c r="A39" s="2819"/>
      <c r="B39" s="2777"/>
      <c r="C39" s="2778"/>
      <c r="D39" s="2778"/>
      <c r="E39" s="2778"/>
      <c r="F39" s="2778"/>
      <c r="G39" s="2778"/>
      <c r="H39" s="2778"/>
      <c r="I39" s="2779"/>
      <c r="K39" s="570" t="s">
        <v>198</v>
      </c>
      <c r="L39" s="85"/>
      <c r="M39" s="85"/>
      <c r="N39" s="2820"/>
      <c r="O39" s="2820"/>
      <c r="P39" s="2820"/>
      <c r="Q39" s="2820"/>
      <c r="R39" s="2820"/>
      <c r="S39" s="2820"/>
      <c r="T39" s="2820"/>
      <c r="U39" s="2821"/>
    </row>
    <row r="40" spans="1:1361" ht="12.75" customHeight="1" x14ac:dyDescent="0.2">
      <c r="A40" s="2819"/>
      <c r="B40" s="572"/>
      <c r="C40" s="145"/>
      <c r="D40" s="573"/>
      <c r="E40" s="145"/>
      <c r="F40" s="573"/>
      <c r="G40" s="573"/>
      <c r="H40" s="145"/>
      <c r="I40" s="574"/>
      <c r="K40" s="570" t="s">
        <v>197</v>
      </c>
      <c r="L40" s="85"/>
      <c r="M40" s="85"/>
      <c r="N40" s="2820"/>
      <c r="O40" s="2820"/>
      <c r="P40" s="2820"/>
      <c r="Q40" s="2820"/>
      <c r="R40" s="2820"/>
      <c r="S40" s="2820"/>
      <c r="T40" s="2820"/>
      <c r="U40" s="2821"/>
    </row>
    <row r="41" spans="1:1361" ht="18.75" customHeight="1" x14ac:dyDescent="0.2">
      <c r="A41" s="2819"/>
      <c r="B41" s="575" t="s">
        <v>1</v>
      </c>
      <c r="C41" s="576" t="s">
        <v>427</v>
      </c>
      <c r="D41" s="85"/>
      <c r="E41" s="85"/>
      <c r="F41" s="85"/>
      <c r="G41" s="85"/>
      <c r="H41" s="85"/>
      <c r="I41" s="280"/>
      <c r="K41" s="577"/>
      <c r="L41" s="85"/>
      <c r="M41" s="85"/>
      <c r="N41" s="578"/>
      <c r="O41" s="579" t="s">
        <v>428</v>
      </c>
      <c r="P41" s="580" t="s">
        <v>429</v>
      </c>
      <c r="Q41" s="580" t="s">
        <v>430</v>
      </c>
      <c r="R41" s="581" t="s">
        <v>431</v>
      </c>
      <c r="S41" s="581" t="s">
        <v>432</v>
      </c>
      <c r="T41" s="580" t="s">
        <v>318</v>
      </c>
      <c r="U41" s="582" t="s">
        <v>319</v>
      </c>
    </row>
    <row r="42" spans="1:1361" ht="18.75" x14ac:dyDescent="0.2">
      <c r="A42" s="2819"/>
      <c r="B42" s="583" t="s">
        <v>2</v>
      </c>
      <c r="C42" s="576" t="s">
        <v>433</v>
      </c>
      <c r="D42" s="85"/>
      <c r="E42" s="85"/>
      <c r="F42" s="85"/>
      <c r="G42" s="85"/>
      <c r="H42" s="85"/>
      <c r="I42" s="280"/>
      <c r="K42" s="577" t="s">
        <v>196</v>
      </c>
      <c r="L42" s="85"/>
      <c r="M42" s="85"/>
      <c r="N42" s="145"/>
      <c r="O42" s="584" t="s">
        <v>1</v>
      </c>
      <c r="P42" s="584" t="s">
        <v>2</v>
      </c>
      <c r="Q42" s="584" t="s">
        <v>3</v>
      </c>
      <c r="R42" s="584" t="s">
        <v>4</v>
      </c>
      <c r="S42" s="584" t="s">
        <v>5</v>
      </c>
      <c r="T42" s="585" t="s">
        <v>434</v>
      </c>
      <c r="U42" s="69" t="s">
        <v>48</v>
      </c>
    </row>
    <row r="43" spans="1:1361" ht="18.75" x14ac:dyDescent="0.2">
      <c r="A43" s="2819"/>
      <c r="B43" s="586" t="s">
        <v>3</v>
      </c>
      <c r="C43" s="576" t="s">
        <v>435</v>
      </c>
      <c r="D43" s="85"/>
      <c r="E43" s="85"/>
      <c r="F43" s="85"/>
      <c r="G43" s="85"/>
      <c r="H43" s="85"/>
      <c r="I43" s="280"/>
      <c r="K43" s="587" t="s">
        <v>6</v>
      </c>
      <c r="L43" s="584" t="s">
        <v>7</v>
      </c>
      <c r="M43" s="584" t="s">
        <v>8</v>
      </c>
      <c r="N43" s="584" t="s">
        <v>30</v>
      </c>
      <c r="O43" s="584" t="s">
        <v>31</v>
      </c>
      <c r="P43" s="584" t="s">
        <v>45</v>
      </c>
      <c r="Q43" s="584" t="s">
        <v>46</v>
      </c>
      <c r="R43" s="584" t="s">
        <v>436</v>
      </c>
      <c r="S43" s="584" t="s">
        <v>437</v>
      </c>
      <c r="T43" s="585" t="s">
        <v>438</v>
      </c>
      <c r="U43" s="69" t="s">
        <v>15</v>
      </c>
    </row>
    <row r="44" spans="1:1361" ht="19.5" thickBot="1" x14ac:dyDescent="0.25">
      <c r="A44" s="2819"/>
      <c r="B44" s="423"/>
      <c r="C44" s="85"/>
      <c r="D44" s="85"/>
      <c r="E44" s="85"/>
      <c r="F44" s="85"/>
      <c r="G44" s="85"/>
      <c r="H44" s="85"/>
      <c r="I44" s="280"/>
      <c r="K44" s="423"/>
      <c r="L44" s="85"/>
      <c r="M44" s="588" t="s">
        <v>439</v>
      </c>
      <c r="N44" s="1197">
        <f>COLUMN()</f>
        <v>14</v>
      </c>
      <c r="O44" s="85"/>
      <c r="P44" s="85"/>
      <c r="Q44" s="85"/>
      <c r="R44" s="85"/>
      <c r="S44" s="85"/>
      <c r="T44" s="589" t="s">
        <v>13</v>
      </c>
      <c r="U44" s="69" t="s">
        <v>440</v>
      </c>
    </row>
    <row r="45" spans="1:1361" x14ac:dyDescent="0.2">
      <c r="A45" s="2819"/>
      <c r="B45" s="590"/>
      <c r="C45" s="591"/>
      <c r="D45" s="282"/>
      <c r="E45" s="591"/>
      <c r="F45" s="282"/>
      <c r="G45" s="282"/>
      <c r="H45" s="591"/>
      <c r="I45" s="284"/>
      <c r="K45" s="423"/>
      <c r="L45" s="85"/>
      <c r="M45" s="588" t="s">
        <v>441</v>
      </c>
      <c r="N45" s="1198" t="str">
        <f>LEFT(ADDRESS(1,COLUMN(),4),LEN(ADDRESS(1,COLUMN(),4))-1)</f>
        <v>N</v>
      </c>
      <c r="O45" s="85"/>
      <c r="P45" s="592" t="s">
        <v>442</v>
      </c>
      <c r="Q45" s="1198">
        <f>ROW()</f>
        <v>45</v>
      </c>
      <c r="R45" s="85"/>
      <c r="S45" s="149" t="s">
        <v>198</v>
      </c>
      <c r="T45" s="85"/>
      <c r="U45" s="280"/>
    </row>
    <row r="46" spans="1:1361" ht="15.75" customHeight="1" thickBot="1" x14ac:dyDescent="0.25">
      <c r="A46" s="2819"/>
      <c r="B46" s="2822" t="s">
        <v>393</v>
      </c>
      <c r="C46" s="2823"/>
      <c r="D46" s="2823"/>
      <c r="E46" s="2823"/>
      <c r="F46" s="2823"/>
      <c r="G46" s="2823"/>
      <c r="H46" s="2823"/>
      <c r="I46" s="2824"/>
      <c r="K46" s="593"/>
      <c r="L46" s="150"/>
      <c r="M46" s="150"/>
      <c r="N46" s="150"/>
      <c r="O46" s="150"/>
      <c r="P46" s="150"/>
      <c r="Q46" s="150"/>
      <c r="R46" s="150"/>
      <c r="S46" s="150"/>
      <c r="T46" s="150"/>
      <c r="U46" s="322"/>
    </row>
    <row r="47" spans="1:1361" ht="15.75" customHeight="1" thickBot="1" x14ac:dyDescent="0.25">
      <c r="A47" s="2819"/>
      <c r="B47" s="594"/>
      <c r="C47" s="85"/>
      <c r="D47" s="595"/>
      <c r="E47" s="85"/>
      <c r="F47" s="595"/>
      <c r="G47" s="595"/>
      <c r="H47" s="85"/>
      <c r="I47" s="596"/>
    </row>
    <row r="48" spans="1:1361" ht="15.75" x14ac:dyDescent="0.25">
      <c r="A48" s="2819"/>
      <c r="B48" s="575" t="s">
        <v>1</v>
      </c>
      <c r="C48" s="576" t="s">
        <v>443</v>
      </c>
      <c r="D48" s="85"/>
      <c r="E48" s="85"/>
      <c r="F48" s="85"/>
      <c r="G48" s="85"/>
      <c r="H48" s="85"/>
      <c r="I48" s="280"/>
      <c r="K48" s="2654" t="s">
        <v>395</v>
      </c>
      <c r="L48" s="2655"/>
      <c r="M48" s="2655"/>
      <c r="N48" s="2655"/>
      <c r="O48" s="2655"/>
      <c r="P48" s="2655"/>
      <c r="Q48" s="2656"/>
    </row>
    <row r="49" spans="1:17" ht="15.75" x14ac:dyDescent="0.2">
      <c r="A49" s="2819"/>
      <c r="B49" s="583" t="s">
        <v>2</v>
      </c>
      <c r="C49" s="576" t="s">
        <v>445</v>
      </c>
      <c r="D49" s="85"/>
      <c r="E49" s="85"/>
      <c r="F49" s="85"/>
      <c r="G49" s="85"/>
      <c r="H49" s="85"/>
      <c r="I49" s="280"/>
      <c r="K49" s="601" t="s">
        <v>446</v>
      </c>
      <c r="L49" s="85"/>
      <c r="M49" s="85"/>
      <c r="N49" s="602" t="s">
        <v>447</v>
      </c>
      <c r="O49" s="85"/>
      <c r="P49" s="85"/>
      <c r="Q49" s="280"/>
    </row>
    <row r="50" spans="1:17" ht="15.75" x14ac:dyDescent="0.2">
      <c r="A50" s="2819"/>
      <c r="B50" s="586" t="s">
        <v>3</v>
      </c>
      <c r="C50" s="576" t="s">
        <v>453</v>
      </c>
      <c r="D50" s="85"/>
      <c r="E50" s="85"/>
      <c r="F50" s="85"/>
      <c r="G50" s="85"/>
      <c r="H50" s="85"/>
      <c r="I50" s="280"/>
      <c r="K50" s="601" t="s">
        <v>454</v>
      </c>
      <c r="L50" s="85"/>
      <c r="M50" s="85"/>
      <c r="N50" s="602" t="s">
        <v>455</v>
      </c>
      <c r="O50" s="85"/>
      <c r="P50" s="85"/>
      <c r="Q50" s="280"/>
    </row>
    <row r="51" spans="1:17" ht="15" customHeight="1" x14ac:dyDescent="0.25">
      <c r="A51" s="2819"/>
      <c r="B51" s="423"/>
      <c r="C51" s="85"/>
      <c r="D51" s="85"/>
      <c r="E51" s="85"/>
      <c r="F51" s="85"/>
      <c r="G51" s="85"/>
      <c r="H51" s="85"/>
      <c r="I51" s="280"/>
      <c r="K51" s="601" t="s">
        <v>456</v>
      </c>
      <c r="L51" s="85"/>
      <c r="M51" s="85"/>
      <c r="N51" s="29"/>
      <c r="O51" s="85"/>
      <c r="P51" s="85"/>
      <c r="Q51" s="280"/>
    </row>
    <row r="52" spans="1:17" ht="15" customHeight="1" x14ac:dyDescent="0.2">
      <c r="A52" s="2819"/>
      <c r="B52" s="612" t="s">
        <v>457</v>
      </c>
      <c r="C52" s="559"/>
      <c r="D52" s="613"/>
      <c r="E52" s="559"/>
      <c r="F52" s="613"/>
      <c r="G52" s="613"/>
      <c r="H52" s="2834">
        <f>3.14*(11*11)</f>
        <v>379.94</v>
      </c>
      <c r="I52" s="2835"/>
      <c r="K52" s="601" t="s">
        <v>458</v>
      </c>
      <c r="L52" s="85"/>
      <c r="M52" s="85"/>
      <c r="N52" s="602" t="s">
        <v>459</v>
      </c>
      <c r="O52" s="85"/>
      <c r="P52" s="85"/>
      <c r="Q52" s="280"/>
    </row>
    <row r="53" spans="1:17" ht="15" customHeight="1" x14ac:dyDescent="0.2">
      <c r="A53" s="2819"/>
      <c r="B53" s="614" t="s">
        <v>461</v>
      </c>
      <c r="C53" s="615"/>
      <c r="D53" s="616"/>
      <c r="E53" s="615"/>
      <c r="F53" s="616"/>
      <c r="G53" s="616"/>
      <c r="H53" s="2830" t="s">
        <v>462</v>
      </c>
      <c r="I53" s="2831"/>
      <c r="K53" s="601" t="s">
        <v>463</v>
      </c>
      <c r="L53" s="85"/>
      <c r="M53" s="85"/>
      <c r="N53" s="602" t="s">
        <v>464</v>
      </c>
      <c r="O53" s="85"/>
      <c r="P53" s="85"/>
      <c r="Q53" s="280"/>
    </row>
    <row r="54" spans="1:17" ht="15" customHeight="1" x14ac:dyDescent="0.2">
      <c r="A54" s="2819"/>
      <c r="B54" s="2832" t="s">
        <v>120</v>
      </c>
      <c r="C54" s="2833"/>
      <c r="D54" s="568" t="s">
        <v>119</v>
      </c>
      <c r="E54" s="617"/>
      <c r="F54" s="568" t="s">
        <v>398</v>
      </c>
      <c r="G54" s="618" t="s">
        <v>465</v>
      </c>
      <c r="H54" s="617"/>
      <c r="I54" s="280"/>
      <c r="K54" s="601"/>
      <c r="L54" s="85"/>
      <c r="M54" s="85"/>
      <c r="N54" s="602" t="s">
        <v>466</v>
      </c>
      <c r="O54" s="85"/>
      <c r="P54" s="85"/>
      <c r="Q54" s="280"/>
    </row>
    <row r="55" spans="1:17" ht="12.75" customHeight="1" x14ac:dyDescent="0.2">
      <c r="A55" s="2819"/>
      <c r="B55" s="2081">
        <v>1</v>
      </c>
      <c r="C55" s="2237"/>
      <c r="D55" s="2825">
        <v>22</v>
      </c>
      <c r="E55" s="2825"/>
      <c r="F55" s="2802">
        <f>D55/2</f>
        <v>11</v>
      </c>
      <c r="G55" s="2826">
        <f>PI()*(F55^2)</f>
        <v>380.13271108436498</v>
      </c>
      <c r="H55" s="2826"/>
      <c r="I55" s="280"/>
      <c r="K55" s="423"/>
      <c r="L55" s="85"/>
      <c r="M55" s="85"/>
      <c r="N55" s="85"/>
      <c r="O55" s="85"/>
      <c r="P55" s="85"/>
      <c r="Q55" s="280"/>
    </row>
    <row r="56" spans="1:17" ht="12.75" customHeight="1" x14ac:dyDescent="0.2">
      <c r="A56" s="2819"/>
      <c r="B56" s="2081"/>
      <c r="C56" s="2237"/>
      <c r="D56" s="2825"/>
      <c r="E56" s="2825"/>
      <c r="F56" s="2802"/>
      <c r="G56" s="2826"/>
      <c r="H56" s="2826"/>
      <c r="I56" s="280"/>
      <c r="K56" s="601" t="s">
        <v>467</v>
      </c>
      <c r="L56" s="85"/>
      <c r="M56" s="85"/>
      <c r="N56" s="85"/>
      <c r="O56" s="85"/>
      <c r="P56" s="85"/>
      <c r="Q56" s="280"/>
    </row>
    <row r="57" spans="1:17" ht="15.75" x14ac:dyDescent="0.2">
      <c r="A57" s="2819"/>
      <c r="B57" s="619"/>
      <c r="C57" s="256"/>
      <c r="D57" s="118"/>
      <c r="E57" s="256"/>
      <c r="F57" s="620"/>
      <c r="G57" s="621"/>
      <c r="H57" s="256"/>
      <c r="I57" s="280"/>
      <c r="K57" s="601" t="s">
        <v>468</v>
      </c>
      <c r="L57" s="85"/>
      <c r="M57" s="85"/>
      <c r="N57" s="85"/>
      <c r="O57" s="85"/>
      <c r="P57" s="85"/>
      <c r="Q57" s="280"/>
    </row>
    <row r="58" spans="1:17" ht="13.5" customHeight="1" thickBot="1" x14ac:dyDescent="0.25">
      <c r="A58" s="2819"/>
      <c r="B58" s="2081">
        <v>1</v>
      </c>
      <c r="C58" s="2237"/>
      <c r="D58" s="2825">
        <v>22</v>
      </c>
      <c r="E58" s="2825"/>
      <c r="F58" s="2802">
        <f>D58/2</f>
        <v>11</v>
      </c>
      <c r="G58" s="2826">
        <f>PI()*(F58^2)</f>
        <v>380.13271108436498</v>
      </c>
      <c r="H58" s="2826"/>
      <c r="I58" s="280"/>
      <c r="K58" s="593"/>
      <c r="L58" s="150"/>
      <c r="M58" s="150"/>
      <c r="N58" s="150"/>
      <c r="O58" s="150"/>
      <c r="P58" s="150"/>
      <c r="Q58" s="322"/>
    </row>
    <row r="59" spans="1:17" ht="13.5" customHeight="1" thickBot="1" x14ac:dyDescent="0.25">
      <c r="A59" s="2819"/>
      <c r="B59" s="2081"/>
      <c r="C59" s="2237"/>
      <c r="D59" s="2825"/>
      <c r="E59" s="2825"/>
      <c r="F59" s="2802"/>
      <c r="G59" s="2826"/>
      <c r="H59" s="2826"/>
      <c r="I59" s="280"/>
    </row>
    <row r="60" spans="1:17" ht="12.75" customHeight="1" x14ac:dyDescent="0.2">
      <c r="A60" s="2819"/>
      <c r="B60" s="2827" t="s">
        <v>97</v>
      </c>
      <c r="C60" s="2828"/>
      <c r="D60" s="2828"/>
      <c r="E60" s="2828"/>
      <c r="F60" s="2828"/>
      <c r="G60" s="2828"/>
      <c r="H60" s="2828"/>
      <c r="I60" s="2829"/>
    </row>
    <row r="61" spans="1:17" ht="12.75" customHeight="1" x14ac:dyDescent="0.2">
      <c r="A61" s="2819"/>
      <c r="B61" s="2104"/>
      <c r="C61" s="2105"/>
      <c r="D61" s="2105"/>
      <c r="E61" s="2105"/>
      <c r="F61" s="2105"/>
      <c r="G61" s="2105"/>
      <c r="H61" s="2105"/>
      <c r="I61" s="2106"/>
      <c r="K61" s="5" t="s">
        <v>199</v>
      </c>
      <c r="L61" s="985">
        <v>0</v>
      </c>
      <c r="M61" s="986">
        <v>0</v>
      </c>
      <c r="N61" s="142">
        <v>0</v>
      </c>
      <c r="O61" s="143">
        <v>0</v>
      </c>
    </row>
    <row r="62" spans="1:17" ht="12.75" customHeight="1" x14ac:dyDescent="0.2">
      <c r="A62" s="2819"/>
      <c r="B62" s="622" t="s">
        <v>159</v>
      </c>
      <c r="C62" s="145"/>
      <c r="D62" s="272"/>
      <c r="E62" s="145"/>
      <c r="F62" s="273"/>
      <c r="G62" s="273"/>
      <c r="H62" s="145"/>
      <c r="I62" s="274"/>
    </row>
    <row r="63" spans="1:17" ht="12.75" customHeight="1" x14ac:dyDescent="0.2">
      <c r="A63" s="2819"/>
      <c r="B63" s="2107" t="s">
        <v>9</v>
      </c>
      <c r="C63" s="1214"/>
      <c r="D63" s="1214"/>
      <c r="E63" s="1214"/>
      <c r="F63" s="1214"/>
      <c r="G63" s="1214"/>
      <c r="H63" s="1214"/>
      <c r="I63" s="1215"/>
    </row>
    <row r="64" spans="1:17" ht="15.75" customHeight="1" thickBot="1" x14ac:dyDescent="0.25">
      <c r="A64" s="2819"/>
      <c r="B64" s="1331"/>
      <c r="C64" s="1216"/>
      <c r="D64" s="1216"/>
      <c r="E64" s="1216"/>
      <c r="F64" s="1216"/>
      <c r="G64" s="1216"/>
      <c r="H64" s="1216"/>
      <c r="I64" s="1217"/>
    </row>
    <row r="65" spans="1:19" ht="13.5" customHeight="1" x14ac:dyDescent="0.2"/>
    <row r="66" spans="1:19" ht="12.75" customHeight="1" x14ac:dyDescent="0.2">
      <c r="K66" s="638"/>
    </row>
    <row r="67" spans="1:19" ht="13.5" customHeight="1" thickBot="1" x14ac:dyDescent="0.25"/>
    <row r="68" spans="1:19" ht="18.75" customHeight="1" x14ac:dyDescent="0.2">
      <c r="A68" s="929" t="s">
        <v>0</v>
      </c>
      <c r="B68" s="2012" t="s">
        <v>397</v>
      </c>
      <c r="C68" s="2012"/>
      <c r="D68" s="2012"/>
      <c r="E68" s="2012"/>
      <c r="F68" s="2012"/>
      <c r="G68" s="2012"/>
      <c r="H68" s="2012"/>
      <c r="I68" s="2012"/>
      <c r="J68" s="2012"/>
      <c r="K68" s="2012"/>
      <c r="L68" s="2013"/>
      <c r="N68" s="10" t="s">
        <v>0</v>
      </c>
      <c r="O68" s="2806" t="s">
        <v>396</v>
      </c>
      <c r="P68" s="2807"/>
      <c r="Q68" s="2807"/>
      <c r="R68" s="2807"/>
      <c r="S68" s="2808"/>
    </row>
    <row r="69" spans="1:19" ht="18.75" customHeight="1" x14ac:dyDescent="0.2">
      <c r="A69" s="49"/>
      <c r="B69" s="2804"/>
      <c r="C69" s="2804"/>
      <c r="D69" s="2804"/>
      <c r="E69" s="2804"/>
      <c r="F69" s="2804"/>
      <c r="G69" s="2804"/>
      <c r="H69" s="2804"/>
      <c r="I69" s="2804"/>
      <c r="J69" s="2804"/>
      <c r="K69" s="2804"/>
      <c r="L69" s="2805"/>
      <c r="N69" s="2760" t="s">
        <v>396</v>
      </c>
      <c r="O69" s="2809" t="s">
        <v>478</v>
      </c>
      <c r="P69" s="2810"/>
      <c r="Q69" s="2810"/>
      <c r="R69" s="2810"/>
      <c r="S69" s="2811"/>
    </row>
    <row r="70" spans="1:19" ht="18.75" customHeight="1" x14ac:dyDescent="0.2">
      <c r="A70" s="49"/>
      <c r="B70" s="2812" t="s">
        <v>479</v>
      </c>
      <c r="C70" s="2812"/>
      <c r="D70" s="2812"/>
      <c r="E70" s="2812"/>
      <c r="F70" s="2812"/>
      <c r="G70" s="2812"/>
      <c r="H70" s="2812"/>
      <c r="I70" s="2812"/>
      <c r="J70" s="2812"/>
      <c r="K70" s="2812"/>
      <c r="L70" s="2813"/>
      <c r="N70" s="2760"/>
      <c r="O70" s="2809"/>
      <c r="P70" s="2810"/>
      <c r="Q70" s="2810"/>
      <c r="R70" s="2810"/>
      <c r="S70" s="2811"/>
    </row>
    <row r="71" spans="1:19" ht="18.75" customHeight="1" x14ac:dyDescent="0.2">
      <c r="A71" s="49"/>
      <c r="B71" s="2812"/>
      <c r="C71" s="2812"/>
      <c r="D71" s="2812"/>
      <c r="E71" s="2812"/>
      <c r="F71" s="2812"/>
      <c r="G71" s="2812"/>
      <c r="H71" s="2812"/>
      <c r="I71" s="2812"/>
      <c r="J71" s="2812"/>
      <c r="K71" s="2812"/>
      <c r="L71" s="2813"/>
      <c r="N71" s="2760"/>
      <c r="O71" s="2809" t="s">
        <v>480</v>
      </c>
      <c r="P71" s="2810"/>
      <c r="Q71" s="2810"/>
      <c r="R71" s="2810"/>
      <c r="S71" s="2811"/>
    </row>
    <row r="72" spans="1:19" ht="24" customHeight="1" x14ac:dyDescent="0.25">
      <c r="A72" s="2798" t="s">
        <v>397</v>
      </c>
      <c r="B72" s="2799" t="s">
        <v>120</v>
      </c>
      <c r="C72" s="2799"/>
      <c r="D72" s="2799" t="s">
        <v>119</v>
      </c>
      <c r="E72" s="2799"/>
      <c r="F72" s="2799" t="s">
        <v>398</v>
      </c>
      <c r="G72" s="2799"/>
      <c r="H72" s="2800" t="s">
        <v>399</v>
      </c>
      <c r="I72" s="2800"/>
      <c r="J72" s="2801" t="s">
        <v>137</v>
      </c>
      <c r="K72" s="2801"/>
      <c r="L72" s="651" t="s">
        <v>400</v>
      </c>
      <c r="N72" s="2760"/>
      <c r="O72" s="2809"/>
      <c r="P72" s="2810"/>
      <c r="Q72" s="2810"/>
      <c r="R72" s="2810"/>
      <c r="S72" s="2811"/>
    </row>
    <row r="73" spans="1:19" ht="15" customHeight="1" x14ac:dyDescent="0.2">
      <c r="A73" s="2798"/>
      <c r="B73" s="2027">
        <v>1</v>
      </c>
      <c r="C73" s="2027"/>
      <c r="D73" s="1703">
        <v>22</v>
      </c>
      <c r="E73" s="1703"/>
      <c r="F73" s="2802">
        <f>D73/2</f>
        <v>11</v>
      </c>
      <c r="G73" s="2802"/>
      <c r="H73" s="2803">
        <v>0.15</v>
      </c>
      <c r="I73" s="2803"/>
      <c r="J73" s="2814">
        <f>(PI()*(F73^2)*B73)</f>
        <v>380.13271108436498</v>
      </c>
      <c r="K73" s="2814"/>
      <c r="L73" s="652">
        <f>L77</f>
        <v>1.5783961298369786</v>
      </c>
      <c r="N73" s="2760"/>
      <c r="O73" s="2809"/>
      <c r="P73" s="2810"/>
      <c r="Q73" s="2810"/>
      <c r="R73" s="2810"/>
      <c r="S73" s="2811"/>
    </row>
    <row r="74" spans="1:19" ht="15" customHeight="1" x14ac:dyDescent="0.2">
      <c r="A74" s="2798"/>
      <c r="B74" s="2027"/>
      <c r="C74" s="2027"/>
      <c r="D74" s="1703"/>
      <c r="E74" s="1703"/>
      <c r="F74" s="2802"/>
      <c r="G74" s="2802"/>
      <c r="H74" s="2803"/>
      <c r="I74" s="2803"/>
      <c r="J74" s="2814"/>
      <c r="K74" s="2814"/>
      <c r="L74" s="652"/>
      <c r="N74" s="2760"/>
      <c r="O74" s="2809"/>
      <c r="P74" s="2810"/>
      <c r="Q74" s="2810"/>
      <c r="R74" s="2810"/>
      <c r="S74" s="2811"/>
    </row>
    <row r="75" spans="1:19" ht="18.75" customHeight="1" x14ac:dyDescent="0.2">
      <c r="A75" s="2798"/>
      <c r="B75" s="2812" t="s">
        <v>481</v>
      </c>
      <c r="C75" s="2812"/>
      <c r="D75" s="2812"/>
      <c r="E75" s="2812"/>
      <c r="F75" s="2812"/>
      <c r="G75" s="2812"/>
      <c r="H75" s="2812"/>
      <c r="I75" s="2812"/>
      <c r="J75" s="2812"/>
      <c r="K75" s="2812"/>
      <c r="L75" s="2813"/>
      <c r="N75" s="2760"/>
      <c r="O75" s="2809"/>
      <c r="P75" s="2810"/>
      <c r="Q75" s="2810"/>
      <c r="R75" s="2810"/>
      <c r="S75" s="2811"/>
    </row>
    <row r="76" spans="1:19" ht="18.75" customHeight="1" x14ac:dyDescent="0.2">
      <c r="A76" s="2798"/>
      <c r="B76" s="2812"/>
      <c r="C76" s="2812"/>
      <c r="D76" s="2812"/>
      <c r="E76" s="2812"/>
      <c r="F76" s="2812"/>
      <c r="G76" s="2812"/>
      <c r="H76" s="2812"/>
      <c r="I76" s="2812"/>
      <c r="J76" s="2812"/>
      <c r="K76" s="2812"/>
      <c r="L76" s="2813"/>
      <c r="N76" s="2760"/>
      <c r="O76" s="2809"/>
      <c r="P76" s="2810"/>
      <c r="Q76" s="2810"/>
      <c r="R76" s="2810"/>
      <c r="S76" s="2811"/>
    </row>
    <row r="77" spans="1:19" ht="15" customHeight="1" x14ac:dyDescent="0.2">
      <c r="A77" s="2798"/>
      <c r="B77" s="2027">
        <v>1</v>
      </c>
      <c r="C77" s="2027"/>
      <c r="D77" s="1703">
        <v>30</v>
      </c>
      <c r="E77" s="1703"/>
      <c r="F77" s="1703">
        <v>20</v>
      </c>
      <c r="G77" s="1703"/>
      <c r="H77" s="1815">
        <f>(H73*L73)*B73</f>
        <v>0.2367594194755468</v>
      </c>
      <c r="I77" s="1815"/>
      <c r="J77" s="2814">
        <f>(D77*F77)*B77</f>
        <v>600</v>
      </c>
      <c r="K77" s="2814"/>
      <c r="L77" s="652">
        <f>J77/J73</f>
        <v>1.5783961298369786</v>
      </c>
      <c r="N77" s="2760"/>
      <c r="O77" s="2809"/>
      <c r="P77" s="2810"/>
      <c r="Q77" s="2810"/>
      <c r="R77" s="2810"/>
      <c r="S77" s="2811"/>
    </row>
    <row r="78" spans="1:19" ht="15" customHeight="1" x14ac:dyDescent="0.2">
      <c r="A78" s="2798"/>
      <c r="B78" s="2027"/>
      <c r="C78" s="2027"/>
      <c r="D78" s="1703"/>
      <c r="E78" s="1703"/>
      <c r="F78" s="1703"/>
      <c r="G78" s="1703"/>
      <c r="H78" s="1815"/>
      <c r="I78" s="1815"/>
      <c r="J78" s="2814"/>
      <c r="K78" s="2814"/>
      <c r="L78" s="652"/>
      <c r="N78" s="2760"/>
      <c r="O78" s="2784" t="s">
        <v>482</v>
      </c>
      <c r="P78" s="2785"/>
      <c r="Q78" s="2785"/>
      <c r="R78" s="2785"/>
      <c r="S78" s="2786"/>
    </row>
    <row r="79" spans="1:19" ht="22.5" customHeight="1" x14ac:dyDescent="0.2">
      <c r="A79" s="2798"/>
      <c r="B79" s="2790" t="s">
        <v>403</v>
      </c>
      <c r="C79" s="2790"/>
      <c r="D79" s="2790" t="s">
        <v>54</v>
      </c>
      <c r="E79" s="2790"/>
      <c r="F79" s="2790" t="s">
        <v>52</v>
      </c>
      <c r="G79" s="2790"/>
      <c r="H79" s="2253" t="s">
        <v>399</v>
      </c>
      <c r="I79" s="2253"/>
      <c r="J79" s="2791" t="s">
        <v>137</v>
      </c>
      <c r="K79" s="2791"/>
      <c r="L79" s="653" t="s">
        <v>400</v>
      </c>
      <c r="N79" s="2760"/>
      <c r="O79" s="2784"/>
      <c r="P79" s="2785"/>
      <c r="Q79" s="2785"/>
      <c r="R79" s="2785"/>
      <c r="S79" s="2786"/>
    </row>
    <row r="80" spans="1:19" ht="19.5" thickBot="1" x14ac:dyDescent="0.25">
      <c r="A80" s="2798"/>
      <c r="B80" s="2792" t="s">
        <v>483</v>
      </c>
      <c r="C80" s="2792"/>
      <c r="D80" s="2792"/>
      <c r="E80" s="2792"/>
      <c r="F80" s="2792"/>
      <c r="G80" s="2792"/>
      <c r="H80" s="2792"/>
      <c r="I80" s="2792"/>
      <c r="J80" s="2792"/>
      <c r="K80" s="2792"/>
      <c r="L80" s="2793"/>
      <c r="N80" s="2760"/>
      <c r="O80" s="2787"/>
      <c r="P80" s="2788"/>
      <c r="Q80" s="2788"/>
      <c r="R80" s="2788"/>
      <c r="S80" s="2789"/>
    </row>
    <row r="81" spans="1:12" ht="12.75" customHeight="1" x14ac:dyDescent="0.2">
      <c r="A81" s="2798"/>
      <c r="B81" s="1175" t="s">
        <v>97</v>
      </c>
      <c r="C81" s="654"/>
      <c r="D81" s="654"/>
      <c r="E81" s="654"/>
      <c r="F81" s="654"/>
      <c r="G81" s="654"/>
      <c r="H81" s="654"/>
      <c r="I81" s="654"/>
      <c r="J81" s="654"/>
      <c r="K81" s="654"/>
      <c r="L81" s="655"/>
    </row>
    <row r="82" spans="1:12" x14ac:dyDescent="0.2">
      <c r="A82" s="2798"/>
      <c r="B82" s="989" t="s">
        <v>159</v>
      </c>
      <c r="C82" s="85"/>
      <c r="D82" s="272"/>
      <c r="E82" s="85"/>
      <c r="F82" s="987"/>
      <c r="G82" s="85"/>
      <c r="H82" s="987"/>
      <c r="I82" s="85"/>
      <c r="J82" s="987"/>
      <c r="K82" s="85"/>
      <c r="L82" s="988"/>
    </row>
    <row r="83" spans="1:12" x14ac:dyDescent="0.2">
      <c r="A83" s="2798"/>
      <c r="B83" s="1176"/>
      <c r="C83" s="85"/>
      <c r="D83" s="272"/>
      <c r="E83" s="85"/>
      <c r="F83" s="987"/>
      <c r="G83" s="85"/>
      <c r="H83" s="987"/>
      <c r="I83" s="85"/>
      <c r="J83" s="987"/>
      <c r="K83" s="85"/>
      <c r="L83" s="988"/>
    </row>
    <row r="84" spans="1:12" ht="12.75" customHeight="1" x14ac:dyDescent="0.2">
      <c r="A84" s="2798"/>
      <c r="B84" s="355" t="s">
        <v>484</v>
      </c>
      <c r="C84" s="2795" t="s">
        <v>485</v>
      </c>
      <c r="D84" s="2795"/>
      <c r="E84" s="2795"/>
      <c r="F84" s="2795"/>
      <c r="G84" s="2795"/>
      <c r="H84" s="2795"/>
      <c r="I84" s="2795"/>
      <c r="J84" s="2795"/>
      <c r="K84" s="2795"/>
      <c r="L84" s="2796"/>
    </row>
    <row r="85" spans="1:12" ht="12.75" customHeight="1" x14ac:dyDescent="0.2">
      <c r="A85" s="2798"/>
      <c r="B85" s="1214" t="s">
        <v>9</v>
      </c>
      <c r="C85" s="1214"/>
      <c r="D85" s="1214"/>
      <c r="E85" s="1214"/>
      <c r="F85" s="1214"/>
      <c r="G85" s="1214"/>
      <c r="H85" s="1214"/>
      <c r="I85" s="1214"/>
      <c r="J85" s="1214"/>
      <c r="K85" s="1214"/>
      <c r="L85" s="1215"/>
    </row>
    <row r="86" spans="1:12" ht="15" customHeight="1" thickBot="1" x14ac:dyDescent="0.25">
      <c r="A86" s="2798"/>
      <c r="B86" s="1216"/>
      <c r="C86" s="1216"/>
      <c r="D86" s="1216"/>
      <c r="E86" s="1216"/>
      <c r="F86" s="1216"/>
      <c r="G86" s="1216"/>
      <c r="H86" s="1216"/>
      <c r="I86" s="1216"/>
      <c r="J86" s="1216"/>
      <c r="K86" s="1216"/>
      <c r="L86" s="1217"/>
    </row>
    <row r="88" spans="1:12" ht="13.5" thickBot="1" x14ac:dyDescent="0.25"/>
    <row r="89" spans="1:12" ht="12.75" customHeight="1" x14ac:dyDescent="0.2">
      <c r="A89" s="10" t="s">
        <v>0</v>
      </c>
      <c r="B89" s="2774" t="s">
        <v>401</v>
      </c>
      <c r="C89" s="2775"/>
      <c r="D89" s="2775"/>
      <c r="E89" s="2775"/>
      <c r="F89" s="2775"/>
      <c r="G89" s="2775"/>
      <c r="H89" s="2775"/>
      <c r="I89" s="2775"/>
      <c r="J89" s="2775"/>
      <c r="K89" s="2776"/>
    </row>
    <row r="90" spans="1:12" ht="12.75" customHeight="1" x14ac:dyDescent="0.2">
      <c r="A90" s="2783" t="s">
        <v>401</v>
      </c>
      <c r="B90" s="2777"/>
      <c r="C90" s="2778"/>
      <c r="D90" s="2778"/>
      <c r="E90" s="2778"/>
      <c r="F90" s="2778"/>
      <c r="G90" s="2778"/>
      <c r="H90" s="2778"/>
      <c r="I90" s="2778"/>
      <c r="J90" s="2778"/>
      <c r="K90" s="2779"/>
    </row>
    <row r="91" spans="1:12" ht="12.75" customHeight="1" x14ac:dyDescent="0.2">
      <c r="A91" s="2783"/>
      <c r="B91" s="2777"/>
      <c r="C91" s="2778"/>
      <c r="D91" s="2778"/>
      <c r="E91" s="2778"/>
      <c r="F91" s="2778"/>
      <c r="G91" s="2778"/>
      <c r="H91" s="2778"/>
      <c r="I91" s="2778"/>
      <c r="J91" s="2778"/>
      <c r="K91" s="2779"/>
    </row>
    <row r="92" spans="1:12" ht="12.75" customHeight="1" x14ac:dyDescent="0.2">
      <c r="A92" s="2783"/>
      <c r="B92" s="2782" t="s">
        <v>120</v>
      </c>
      <c r="C92" s="1679"/>
      <c r="D92" s="1679" t="s">
        <v>119</v>
      </c>
      <c r="E92" s="1679"/>
      <c r="F92" s="1679" t="s">
        <v>398</v>
      </c>
      <c r="G92" s="1679"/>
      <c r="H92" s="1679" t="s">
        <v>121</v>
      </c>
      <c r="I92" s="1679"/>
      <c r="J92" s="1679" t="s">
        <v>137</v>
      </c>
      <c r="K92" s="1680"/>
    </row>
    <row r="93" spans="1:12" ht="12.75" customHeight="1" x14ac:dyDescent="0.2">
      <c r="A93" s="2783"/>
      <c r="B93" s="2782"/>
      <c r="C93" s="1679"/>
      <c r="D93" s="1679"/>
      <c r="E93" s="1679"/>
      <c r="F93" s="1679"/>
      <c r="G93" s="1679"/>
      <c r="H93" s="1679"/>
      <c r="I93" s="1679"/>
      <c r="J93" s="1679"/>
      <c r="K93" s="1680"/>
    </row>
    <row r="94" spans="1:12" ht="15" customHeight="1" x14ac:dyDescent="0.2">
      <c r="A94" s="2783"/>
      <c r="B94" s="2765">
        <v>1</v>
      </c>
      <c r="C94" s="2027"/>
      <c r="D94" s="1541">
        <v>22</v>
      </c>
      <c r="E94" s="1541"/>
      <c r="F94" s="2794">
        <f>D94/2</f>
        <v>11</v>
      </c>
      <c r="G94" s="2794"/>
      <c r="H94" s="1541">
        <v>1</v>
      </c>
      <c r="I94" s="1541"/>
      <c r="J94" s="1856">
        <f>((PI()*(F94^2)*H94))*B94</f>
        <v>380.13271108436498</v>
      </c>
      <c r="K94" s="2577"/>
    </row>
    <row r="95" spans="1:12" ht="15" customHeight="1" x14ac:dyDescent="0.2">
      <c r="A95" s="2783"/>
      <c r="B95" s="2765"/>
      <c r="C95" s="2027"/>
      <c r="D95" s="1541"/>
      <c r="E95" s="1541"/>
      <c r="F95" s="2794"/>
      <c r="G95" s="2794"/>
      <c r="H95" s="1541"/>
      <c r="I95" s="1541"/>
      <c r="J95" s="1856"/>
      <c r="K95" s="2577"/>
    </row>
    <row r="96" spans="1:12" ht="15" customHeight="1" x14ac:dyDescent="0.25">
      <c r="A96" s="2783"/>
      <c r="B96" s="2782" t="s">
        <v>120</v>
      </c>
      <c r="C96" s="1679"/>
      <c r="D96" s="1679" t="s">
        <v>119</v>
      </c>
      <c r="E96" s="1679"/>
      <c r="F96" s="1679" t="s">
        <v>121</v>
      </c>
      <c r="G96" s="1679"/>
      <c r="H96" s="656"/>
      <c r="I96" s="256"/>
      <c r="J96" s="1679" t="s">
        <v>137</v>
      </c>
      <c r="K96" s="1680"/>
    </row>
    <row r="97" spans="1:11" ht="15.75" x14ac:dyDescent="0.25">
      <c r="A97" s="2783"/>
      <c r="B97" s="2782"/>
      <c r="C97" s="1679"/>
      <c r="D97" s="1679"/>
      <c r="E97" s="1679"/>
      <c r="F97" s="1679"/>
      <c r="G97" s="1679"/>
      <c r="H97" s="656"/>
      <c r="I97" s="256"/>
      <c r="J97" s="1679"/>
      <c r="K97" s="1680"/>
    </row>
    <row r="98" spans="1:11" ht="15" customHeight="1" x14ac:dyDescent="0.2">
      <c r="A98" s="2783"/>
      <c r="B98" s="2765">
        <v>1</v>
      </c>
      <c r="C98" s="2027"/>
      <c r="D98" s="1703">
        <v>22</v>
      </c>
      <c r="E98" s="1703"/>
      <c r="F98" s="1703">
        <v>1</v>
      </c>
      <c r="G98" s="1703"/>
      <c r="H98" s="2781"/>
      <c r="I98" s="2781"/>
      <c r="J98" s="1856">
        <f>(((D98/2)*(D98/2)*3.1416)*F98)*B98</f>
        <v>380.1336</v>
      </c>
      <c r="K98" s="2577"/>
    </row>
    <row r="99" spans="1:11" ht="15" customHeight="1" x14ac:dyDescent="0.2">
      <c r="A99" s="2783"/>
      <c r="B99" s="2765"/>
      <c r="C99" s="2027"/>
      <c r="D99" s="1703"/>
      <c r="E99" s="1703"/>
      <c r="F99" s="1703"/>
      <c r="G99" s="1703"/>
      <c r="H99" s="2781"/>
      <c r="I99" s="2781"/>
      <c r="J99" s="1856"/>
      <c r="K99" s="2577"/>
    </row>
    <row r="100" spans="1:11" ht="12.75" customHeight="1" x14ac:dyDescent="0.2">
      <c r="A100" s="2783"/>
      <c r="B100" s="2782" t="s">
        <v>120</v>
      </c>
      <c r="C100" s="1679"/>
      <c r="D100" s="1679" t="s">
        <v>119</v>
      </c>
      <c r="E100" s="1679"/>
      <c r="F100" s="1679" t="s">
        <v>121</v>
      </c>
      <c r="G100" s="1679"/>
      <c r="H100" s="1679" t="s">
        <v>165</v>
      </c>
      <c r="I100" s="1679"/>
      <c r="J100" s="1679" t="s">
        <v>137</v>
      </c>
      <c r="K100" s="1680"/>
    </row>
    <row r="101" spans="1:11" x14ac:dyDescent="0.2">
      <c r="A101" s="2783"/>
      <c r="B101" s="2782"/>
      <c r="C101" s="1679"/>
      <c r="D101" s="1679"/>
      <c r="E101" s="1679"/>
      <c r="F101" s="1679"/>
      <c r="G101" s="1679"/>
      <c r="H101" s="1679"/>
      <c r="I101" s="1679"/>
      <c r="J101" s="1679"/>
      <c r="K101" s="1680"/>
    </row>
    <row r="102" spans="1:11" ht="15" customHeight="1" x14ac:dyDescent="0.2">
      <c r="A102" s="2783"/>
      <c r="B102" s="2765">
        <v>1</v>
      </c>
      <c r="C102" s="2027"/>
      <c r="D102" s="1703">
        <v>22</v>
      </c>
      <c r="E102" s="1703"/>
      <c r="F102" s="1703">
        <v>1</v>
      </c>
      <c r="G102" s="1703"/>
      <c r="H102" s="2780">
        <v>3</v>
      </c>
      <c r="I102" s="2780"/>
      <c r="J102" s="1856">
        <f>(((D102/2)*(D102/2)*PI()*F102)*B102)/H102</f>
        <v>126.71090369478833</v>
      </c>
      <c r="K102" s="2577"/>
    </row>
    <row r="103" spans="1:11" ht="15" customHeight="1" x14ac:dyDescent="0.2">
      <c r="A103" s="2783"/>
      <c r="B103" s="2765"/>
      <c r="C103" s="2027"/>
      <c r="D103" s="1703"/>
      <c r="E103" s="1703"/>
      <c r="F103" s="1703"/>
      <c r="G103" s="1703"/>
      <c r="H103" s="2780"/>
      <c r="I103" s="2780"/>
      <c r="J103" s="1856"/>
      <c r="K103" s="2577"/>
    </row>
    <row r="104" spans="1:11" x14ac:dyDescent="0.2">
      <c r="A104" s="2783"/>
      <c r="B104" s="423"/>
      <c r="C104" s="145"/>
      <c r="D104" s="85"/>
      <c r="E104" s="145"/>
      <c r="F104" s="85"/>
      <c r="G104" s="145"/>
      <c r="H104" s="85"/>
      <c r="I104" s="145"/>
      <c r="J104" s="85"/>
      <c r="K104" s="310"/>
    </row>
    <row r="105" spans="1:11" x14ac:dyDescent="0.2">
      <c r="A105" s="2783"/>
      <c r="B105" s="2757" t="s">
        <v>483</v>
      </c>
      <c r="C105" s="2758"/>
      <c r="D105" s="2758"/>
      <c r="E105" s="2758"/>
      <c r="F105" s="2758"/>
      <c r="G105" s="2758"/>
      <c r="H105" s="2758"/>
      <c r="I105" s="2758"/>
      <c r="J105" s="2758"/>
      <c r="K105" s="2759"/>
    </row>
    <row r="106" spans="1:11" ht="12.75" customHeight="1" x14ac:dyDescent="0.2">
      <c r="A106" s="2783"/>
      <c r="B106" s="657" t="s">
        <v>97</v>
      </c>
      <c r="C106" s="658"/>
      <c r="D106" s="658"/>
      <c r="E106" s="658"/>
      <c r="F106" s="658"/>
      <c r="G106" s="658"/>
      <c r="H106" s="658"/>
      <c r="I106" s="658"/>
      <c r="J106" s="658"/>
      <c r="K106" s="659"/>
    </row>
    <row r="107" spans="1:11" ht="12.75" customHeight="1" x14ac:dyDescent="0.2">
      <c r="A107" s="2783"/>
      <c r="B107" s="622" t="s">
        <v>159</v>
      </c>
      <c r="C107" s="658"/>
      <c r="D107" s="658"/>
      <c r="E107" s="658"/>
      <c r="F107" s="658"/>
      <c r="G107" s="658"/>
      <c r="H107" s="658"/>
      <c r="I107" s="658"/>
      <c r="J107" s="658"/>
      <c r="K107" s="659"/>
    </row>
    <row r="108" spans="1:11" ht="13.5" thickBot="1" x14ac:dyDescent="0.25">
      <c r="A108" s="2783"/>
      <c r="B108" s="660"/>
      <c r="C108" s="661"/>
      <c r="D108" s="661"/>
      <c r="E108" s="661"/>
      <c r="F108" s="661"/>
      <c r="G108" s="661"/>
      <c r="H108" s="661"/>
      <c r="I108" s="661"/>
      <c r="J108" s="661"/>
      <c r="K108" s="662"/>
    </row>
    <row r="111" spans="1:11" ht="12.75" customHeight="1" x14ac:dyDescent="0.2">
      <c r="A111" s="10" t="s">
        <v>0</v>
      </c>
      <c r="B111" s="2768" t="s">
        <v>402</v>
      </c>
      <c r="C111" s="2769"/>
      <c r="D111" s="2769"/>
      <c r="E111" s="2769"/>
      <c r="F111" s="2769"/>
      <c r="G111" s="2769"/>
      <c r="H111" s="2769"/>
      <c r="I111" s="2769"/>
      <c r="J111" s="2769"/>
      <c r="K111" s="2770"/>
    </row>
    <row r="112" spans="1:11" ht="12.75" customHeight="1" x14ac:dyDescent="0.2">
      <c r="A112" s="663"/>
      <c r="B112" s="2768"/>
      <c r="C112" s="2769"/>
      <c r="D112" s="2769"/>
      <c r="E112" s="2769"/>
      <c r="F112" s="2769"/>
      <c r="G112" s="2769"/>
      <c r="H112" s="2769"/>
      <c r="I112" s="2769"/>
      <c r="J112" s="2769"/>
      <c r="K112" s="2770"/>
    </row>
    <row r="113" spans="1:11" x14ac:dyDescent="0.2">
      <c r="A113" s="663"/>
      <c r="B113" s="2771" t="s">
        <v>403</v>
      </c>
      <c r="C113" s="2772"/>
      <c r="D113" s="2772" t="s">
        <v>54</v>
      </c>
      <c r="E113" s="2772"/>
      <c r="F113" s="2772" t="s">
        <v>52</v>
      </c>
      <c r="G113" s="2772"/>
      <c r="H113" s="2772" t="s">
        <v>121</v>
      </c>
      <c r="I113" s="2772"/>
      <c r="J113" s="2772" t="s">
        <v>137</v>
      </c>
      <c r="K113" s="2773"/>
    </row>
    <row r="114" spans="1:11" x14ac:dyDescent="0.2">
      <c r="A114" s="663"/>
      <c r="B114" s="2771"/>
      <c r="C114" s="2772"/>
      <c r="D114" s="2772"/>
      <c r="E114" s="2772"/>
      <c r="F114" s="2772"/>
      <c r="G114" s="2772"/>
      <c r="H114" s="2772"/>
      <c r="I114" s="2772"/>
      <c r="J114" s="2772"/>
      <c r="K114" s="2773"/>
    </row>
    <row r="115" spans="1:11" ht="15" customHeight="1" x14ac:dyDescent="0.2">
      <c r="A115" s="663"/>
      <c r="B115" s="2765">
        <v>1</v>
      </c>
      <c r="C115" s="2027"/>
      <c r="D115" s="1703">
        <v>30</v>
      </c>
      <c r="E115" s="1703"/>
      <c r="F115" s="1703">
        <v>20</v>
      </c>
      <c r="G115" s="1703"/>
      <c r="H115" s="1541">
        <v>1</v>
      </c>
      <c r="I115" s="1541"/>
      <c r="J115" s="2766">
        <f>((D115*F115)*H115)*B115</f>
        <v>600</v>
      </c>
      <c r="K115" s="2767"/>
    </row>
    <row r="116" spans="1:11" ht="15.75" customHeight="1" x14ac:dyDescent="0.2">
      <c r="A116" s="663"/>
      <c r="B116" s="2765"/>
      <c r="C116" s="2027"/>
      <c r="D116" s="1703"/>
      <c r="E116" s="1703"/>
      <c r="F116" s="1703"/>
      <c r="G116" s="1703"/>
      <c r="H116" s="1541"/>
      <c r="I116" s="1541"/>
      <c r="J116" s="2766"/>
      <c r="K116" s="2767"/>
    </row>
    <row r="117" spans="1:11" x14ac:dyDescent="0.2">
      <c r="A117" s="664"/>
      <c r="B117" s="423"/>
      <c r="C117" s="145"/>
      <c r="D117" s="85"/>
      <c r="E117" s="145"/>
      <c r="F117" s="85"/>
      <c r="G117" s="145"/>
      <c r="H117" s="85"/>
      <c r="I117" s="145"/>
      <c r="J117" s="85"/>
      <c r="K117" s="310"/>
    </row>
    <row r="118" spans="1:11" x14ac:dyDescent="0.2">
      <c r="A118" s="664"/>
      <c r="B118" s="2757" t="s">
        <v>483</v>
      </c>
      <c r="C118" s="2758"/>
      <c r="D118" s="2758"/>
      <c r="E118" s="2758"/>
      <c r="F118" s="2758"/>
      <c r="G118" s="2758"/>
      <c r="H118" s="2758"/>
      <c r="I118" s="2758"/>
      <c r="J118" s="2758"/>
      <c r="K118" s="2759"/>
    </row>
    <row r="119" spans="1:11" ht="12.75" customHeight="1" x14ac:dyDescent="0.2">
      <c r="A119" s="664"/>
      <c r="B119" s="657" t="s">
        <v>97</v>
      </c>
      <c r="C119" s="658"/>
      <c r="D119" s="658"/>
      <c r="E119" s="658"/>
      <c r="F119" s="658"/>
      <c r="G119" s="658"/>
      <c r="H119" s="658"/>
      <c r="I119" s="658"/>
      <c r="J119" s="658"/>
      <c r="K119" s="659"/>
    </row>
    <row r="120" spans="1:11" ht="12.75" customHeight="1" x14ac:dyDescent="0.2">
      <c r="A120" s="664"/>
      <c r="B120" s="622" t="s">
        <v>159</v>
      </c>
      <c r="C120" s="658"/>
      <c r="D120" s="658"/>
      <c r="E120" s="658"/>
      <c r="F120" s="658"/>
      <c r="G120" s="658"/>
      <c r="H120" s="658"/>
      <c r="I120" s="658"/>
      <c r="J120" s="658"/>
      <c r="K120" s="659"/>
    </row>
    <row r="121" spans="1:11" ht="13.5" thickBot="1" x14ac:dyDescent="0.25">
      <c r="A121" s="664"/>
      <c r="B121" s="660"/>
      <c r="C121" s="661"/>
      <c r="D121" s="661"/>
      <c r="E121" s="661"/>
      <c r="F121" s="661"/>
      <c r="G121" s="661"/>
      <c r="H121" s="661"/>
      <c r="I121" s="661"/>
      <c r="J121" s="661"/>
      <c r="K121" s="662"/>
    </row>
    <row r="123" spans="1:11" ht="13.5" thickBot="1" x14ac:dyDescent="0.25"/>
    <row r="124" spans="1:11" ht="21" x14ac:dyDescent="0.2">
      <c r="A124" s="10" t="s">
        <v>0</v>
      </c>
      <c r="B124" s="2022" t="s">
        <v>236</v>
      </c>
      <c r="C124" s="2023"/>
      <c r="D124" s="2023"/>
      <c r="E124" s="2023"/>
      <c r="F124" s="2023"/>
      <c r="G124" s="2023"/>
      <c r="H124" s="2024"/>
    </row>
    <row r="125" spans="1:11" ht="12.75" customHeight="1" x14ac:dyDescent="0.2">
      <c r="A125" s="2760" t="s">
        <v>236</v>
      </c>
      <c r="B125" s="2761" t="s">
        <v>237</v>
      </c>
      <c r="C125" s="2422">
        <v>8.35</v>
      </c>
      <c r="D125" s="2423" t="s">
        <v>238</v>
      </c>
      <c r="E125" s="2423"/>
      <c r="F125" s="2422">
        <v>0.25</v>
      </c>
      <c r="G125" s="2424">
        <f>IF(ISBLANK(F126),B129,F126)</f>
        <v>33.4</v>
      </c>
      <c r="H125" s="2425" t="s">
        <v>239</v>
      </c>
    </row>
    <row r="126" spans="1:11" ht="12.75" customHeight="1" x14ac:dyDescent="0.2">
      <c r="A126" s="2760"/>
      <c r="B126" s="2761"/>
      <c r="C126" s="2422"/>
      <c r="D126" s="2423"/>
      <c r="E126" s="2423"/>
      <c r="F126" s="2422"/>
      <c r="G126" s="2424"/>
      <c r="H126" s="2425"/>
    </row>
    <row r="127" spans="1:11" ht="12.75" customHeight="1" x14ac:dyDescent="0.2">
      <c r="A127" s="2760"/>
      <c r="B127" s="2761"/>
      <c r="C127" s="2422"/>
      <c r="D127" s="2447" t="s">
        <v>165</v>
      </c>
      <c r="E127" s="2447"/>
      <c r="F127" s="2448">
        <v>70</v>
      </c>
      <c r="G127" s="1815">
        <f>C125/F127</f>
        <v>0.11928571428571429</v>
      </c>
      <c r="H127" s="2425" t="s">
        <v>240</v>
      </c>
    </row>
    <row r="128" spans="1:11" ht="12.75" customHeight="1" x14ac:dyDescent="0.2">
      <c r="A128" s="2760"/>
      <c r="B128" s="2761"/>
      <c r="C128" s="2422"/>
      <c r="D128" s="2447"/>
      <c r="E128" s="2447"/>
      <c r="F128" s="2448"/>
      <c r="G128" s="1815"/>
      <c r="H128" s="2425"/>
    </row>
    <row r="129" spans="1:12" ht="15" customHeight="1" x14ac:dyDescent="0.25">
      <c r="A129" s="2760"/>
      <c r="B129" s="680">
        <f>IF(ISBLANK(F125),0,C125/F125)</f>
        <v>33.4</v>
      </c>
      <c r="C129" s="1"/>
      <c r="D129" s="1"/>
      <c r="E129" s="1"/>
      <c r="F129" s="1"/>
      <c r="G129" s="1"/>
      <c r="H129" s="266"/>
    </row>
    <row r="130" spans="1:12" ht="15.75" customHeight="1" thickBot="1" x14ac:dyDescent="0.25">
      <c r="A130" s="2760"/>
      <c r="B130" s="2762" t="s">
        <v>487</v>
      </c>
      <c r="C130" s="2763"/>
      <c r="D130" s="2763"/>
      <c r="E130" s="2763"/>
      <c r="F130" s="2763"/>
      <c r="G130" s="2763"/>
      <c r="H130" s="2764"/>
    </row>
    <row r="131" spans="1:12" ht="15.75" customHeight="1" x14ac:dyDescent="0.2">
      <c r="A131" s="2760"/>
      <c r="B131" s="267" t="s">
        <v>97</v>
      </c>
      <c r="C131" s="268"/>
      <c r="D131" s="269"/>
      <c r="E131" s="269"/>
      <c r="F131" s="269"/>
      <c r="G131" s="269"/>
      <c r="H131" s="270"/>
    </row>
    <row r="132" spans="1:12" ht="12.75" customHeight="1" x14ac:dyDescent="0.2">
      <c r="A132" s="2760"/>
      <c r="B132" s="681" t="s">
        <v>259</v>
      </c>
      <c r="C132" s="272"/>
      <c r="D132" s="273"/>
      <c r="E132" s="273"/>
      <c r="F132" s="273"/>
      <c r="G132" s="273"/>
      <c r="H132" s="274"/>
    </row>
    <row r="133" spans="1:12" ht="15" customHeight="1" x14ac:dyDescent="0.2">
      <c r="A133" s="2760"/>
      <c r="B133" s="2107" t="s">
        <v>9</v>
      </c>
      <c r="C133" s="1214"/>
      <c r="D133" s="1214"/>
      <c r="E133" s="1214"/>
      <c r="F133" s="1214"/>
      <c r="G133" s="1214"/>
      <c r="H133" s="1215"/>
    </row>
    <row r="134" spans="1:12" ht="15" customHeight="1" thickBot="1" x14ac:dyDescent="0.25">
      <c r="A134" s="2760"/>
      <c r="B134" s="1331"/>
      <c r="C134" s="1216"/>
      <c r="D134" s="1216"/>
      <c r="E134" s="1216"/>
      <c r="F134" s="1216"/>
      <c r="G134" s="1216"/>
      <c r="H134" s="1217"/>
    </row>
    <row r="135" spans="1:12" ht="13.5" customHeight="1" thickBot="1" x14ac:dyDescent="0.25"/>
    <row r="136" spans="1:12" ht="15.75" x14ac:dyDescent="0.25">
      <c r="B136" s="2748" t="s">
        <v>563</v>
      </c>
      <c r="C136" s="2749"/>
      <c r="D136" s="2749"/>
      <c r="E136" s="2749"/>
      <c r="F136" s="2749"/>
      <c r="G136" s="2749"/>
      <c r="H136" s="2749"/>
      <c r="I136" s="2749"/>
      <c r="J136" s="2749"/>
      <c r="K136" s="2749"/>
      <c r="L136" s="2750"/>
    </row>
    <row r="137" spans="1:12" x14ac:dyDescent="0.2">
      <c r="B137" s="2751" t="s">
        <v>564</v>
      </c>
      <c r="C137" s="2752"/>
      <c r="D137" s="2752"/>
      <c r="E137" s="2752"/>
      <c r="F137" s="2752"/>
      <c r="G137" s="2752"/>
      <c r="H137" s="2752"/>
      <c r="I137" s="2752"/>
      <c r="J137" s="2752"/>
      <c r="K137" s="2752"/>
      <c r="L137" s="2753"/>
    </row>
    <row r="138" spans="1:12" x14ac:dyDescent="0.2">
      <c r="B138" s="2751"/>
      <c r="C138" s="2752"/>
      <c r="D138" s="2752"/>
      <c r="E138" s="2752"/>
      <c r="F138" s="2752"/>
      <c r="G138" s="2752"/>
      <c r="H138" s="2752"/>
      <c r="I138" s="2752"/>
      <c r="J138" s="2752"/>
      <c r="K138" s="2752"/>
      <c r="L138" s="2753"/>
    </row>
    <row r="139" spans="1:12" ht="14.25" x14ac:dyDescent="0.25">
      <c r="B139" s="719" t="s">
        <v>565</v>
      </c>
      <c r="C139" s="85"/>
      <c r="D139" s="85"/>
      <c r="E139" s="85"/>
      <c r="F139" s="85"/>
      <c r="G139" s="85"/>
      <c r="H139" s="85"/>
      <c r="I139" s="85"/>
      <c r="J139" s="85"/>
      <c r="K139" s="85"/>
      <c r="L139" s="280"/>
    </row>
    <row r="140" spans="1:12" ht="14.25" x14ac:dyDescent="0.25">
      <c r="B140" s="719" t="s">
        <v>566</v>
      </c>
      <c r="C140" s="85"/>
      <c r="D140" s="85"/>
      <c r="E140" s="85"/>
      <c r="F140" s="85"/>
      <c r="G140" s="85"/>
      <c r="H140" s="720" t="s">
        <v>567</v>
      </c>
      <c r="I140" s="85"/>
      <c r="J140" s="85"/>
      <c r="K140" s="85"/>
      <c r="L140" s="280"/>
    </row>
    <row r="141" spans="1:12" x14ac:dyDescent="0.2">
      <c r="B141" s="2751" t="s">
        <v>568</v>
      </c>
      <c r="C141" s="2752"/>
      <c r="D141" s="2752"/>
      <c r="E141" s="2752"/>
      <c r="F141" s="2752"/>
      <c r="G141" s="2752"/>
      <c r="H141" s="2752"/>
      <c r="I141" s="2752"/>
      <c r="J141" s="2752"/>
      <c r="K141" s="2752"/>
      <c r="L141" s="2753"/>
    </row>
    <row r="142" spans="1:12" x14ac:dyDescent="0.2">
      <c r="B142" s="2751"/>
      <c r="C142" s="2752"/>
      <c r="D142" s="2752"/>
      <c r="E142" s="2752"/>
      <c r="F142" s="2752"/>
      <c r="G142" s="2752"/>
      <c r="H142" s="2752"/>
      <c r="I142" s="2752"/>
      <c r="J142" s="2752"/>
      <c r="K142" s="2752"/>
      <c r="L142" s="2753"/>
    </row>
    <row r="143" spans="1:12" ht="14.25" customHeight="1" x14ac:dyDescent="0.2">
      <c r="B143" s="2754" t="s">
        <v>569</v>
      </c>
      <c r="C143" s="2755"/>
      <c r="D143" s="2755"/>
      <c r="E143" s="2755"/>
      <c r="F143" s="2755"/>
      <c r="G143" s="2755"/>
      <c r="H143" s="2755"/>
      <c r="I143" s="2755"/>
      <c r="J143" s="2755"/>
      <c r="K143" s="2755"/>
      <c r="L143" s="2756"/>
    </row>
    <row r="144" spans="1:12" ht="14.25" customHeight="1" x14ac:dyDescent="0.2">
      <c r="B144" s="2754"/>
      <c r="C144" s="2755"/>
      <c r="D144" s="2755"/>
      <c r="E144" s="2755"/>
      <c r="F144" s="2755"/>
      <c r="G144" s="2755"/>
      <c r="H144" s="2755"/>
      <c r="I144" s="2755"/>
      <c r="J144" s="2755"/>
      <c r="K144" s="2755"/>
      <c r="L144" s="2756"/>
    </row>
    <row r="145" spans="2:12" x14ac:dyDescent="0.2">
      <c r="B145" s="721"/>
      <c r="C145" s="722" t="s">
        <v>570</v>
      </c>
      <c r="D145" s="723">
        <v>9.86</v>
      </c>
      <c r="E145" s="724"/>
      <c r="F145" s="722" t="s">
        <v>571</v>
      </c>
      <c r="G145" s="723">
        <v>5.694</v>
      </c>
      <c r="H145" s="724"/>
      <c r="I145" s="725" t="s">
        <v>572</v>
      </c>
      <c r="J145" s="723">
        <f>D145*G145</f>
        <v>56.14284</v>
      </c>
      <c r="K145" s="722" t="s">
        <v>573</v>
      </c>
      <c r="L145" s="726">
        <v>56.14284</v>
      </c>
    </row>
    <row r="146" spans="2:12" x14ac:dyDescent="0.2">
      <c r="B146" s="423"/>
      <c r="C146" s="85"/>
      <c r="D146" s="85"/>
      <c r="E146" s="85"/>
      <c r="F146" s="85"/>
      <c r="G146" s="85"/>
      <c r="H146" s="85"/>
      <c r="I146" s="85"/>
      <c r="J146" s="85"/>
      <c r="K146" s="85"/>
      <c r="L146" s="280"/>
    </row>
    <row r="147" spans="2:12" ht="14.25" x14ac:dyDescent="0.25">
      <c r="B147" s="719"/>
      <c r="C147" s="727" t="s">
        <v>574</v>
      </c>
      <c r="D147" s="85"/>
      <c r="E147" s="85"/>
      <c r="F147" s="85"/>
      <c r="G147" s="85"/>
      <c r="H147" s="85"/>
      <c r="I147" s="85"/>
      <c r="J147" s="85"/>
      <c r="K147" s="85"/>
      <c r="L147" s="280"/>
    </row>
    <row r="148" spans="2:12" ht="14.25" x14ac:dyDescent="0.25">
      <c r="B148" s="719"/>
      <c r="C148" s="727" t="s">
        <v>575</v>
      </c>
      <c r="D148" s="85"/>
      <c r="E148" s="85"/>
      <c r="F148" s="85"/>
      <c r="G148" s="85"/>
      <c r="H148" s="85"/>
      <c r="I148" s="85"/>
      <c r="J148" s="85"/>
      <c r="K148" s="85"/>
      <c r="L148" s="280"/>
    </row>
    <row r="149" spans="2:12" ht="14.25" x14ac:dyDescent="0.25">
      <c r="B149" s="719"/>
      <c r="C149" s="727" t="s">
        <v>576</v>
      </c>
      <c r="D149" s="85"/>
      <c r="E149" s="85"/>
      <c r="F149" s="85"/>
      <c r="G149" s="85"/>
      <c r="H149" s="85"/>
      <c r="I149" s="85"/>
      <c r="J149" s="85"/>
      <c r="K149" s="85"/>
      <c r="L149" s="280"/>
    </row>
    <row r="150" spans="2:12" ht="14.25" x14ac:dyDescent="0.25">
      <c r="B150" s="719"/>
      <c r="C150" s="727" t="s">
        <v>577</v>
      </c>
      <c r="D150" s="85"/>
      <c r="E150" s="85"/>
      <c r="F150" s="85"/>
      <c r="G150" s="85"/>
      <c r="H150" s="85"/>
      <c r="I150" s="85"/>
      <c r="J150" s="85"/>
      <c r="K150" s="85"/>
      <c r="L150" s="280"/>
    </row>
    <row r="151" spans="2:12" x14ac:dyDescent="0.2">
      <c r="B151" s="2745" t="s">
        <v>578</v>
      </c>
      <c r="C151" s="2746"/>
      <c r="D151" s="2746"/>
      <c r="E151" s="2746"/>
      <c r="F151" s="2746"/>
      <c r="G151" s="2746"/>
      <c r="H151" s="2746"/>
      <c r="I151" s="2746"/>
      <c r="J151" s="2746"/>
      <c r="K151" s="2746"/>
      <c r="L151" s="2747"/>
    </row>
    <row r="152" spans="2:12" x14ac:dyDescent="0.2">
      <c r="B152" s="2745"/>
      <c r="C152" s="2746"/>
      <c r="D152" s="2746"/>
      <c r="E152" s="2746"/>
      <c r="F152" s="2746"/>
      <c r="G152" s="2746"/>
      <c r="H152" s="2746"/>
      <c r="I152" s="2746"/>
      <c r="J152" s="2746"/>
      <c r="K152" s="2746"/>
      <c r="L152" s="2747"/>
    </row>
    <row r="153" spans="2:12" x14ac:dyDescent="0.2">
      <c r="B153" s="2745" t="s">
        <v>579</v>
      </c>
      <c r="C153" s="2746"/>
      <c r="D153" s="2746"/>
      <c r="E153" s="2746"/>
      <c r="F153" s="2746"/>
      <c r="G153" s="2746"/>
      <c r="H153" s="2746"/>
      <c r="I153" s="2746"/>
      <c r="J153" s="2746"/>
      <c r="K153" s="2746"/>
      <c r="L153" s="2747"/>
    </row>
    <row r="154" spans="2:12" x14ac:dyDescent="0.2">
      <c r="B154" s="2745"/>
      <c r="C154" s="2746"/>
      <c r="D154" s="2746"/>
      <c r="E154" s="2746"/>
      <c r="F154" s="2746"/>
      <c r="G154" s="2746"/>
      <c r="H154" s="2746"/>
      <c r="I154" s="2746"/>
      <c r="J154" s="2746"/>
      <c r="K154" s="2746"/>
      <c r="L154" s="2747"/>
    </row>
    <row r="155" spans="2:12" ht="14.25" x14ac:dyDescent="0.25">
      <c r="B155" s="719"/>
      <c r="C155" s="727" t="s">
        <v>580</v>
      </c>
      <c r="D155" s="85"/>
      <c r="E155" s="85"/>
      <c r="F155" s="85"/>
      <c r="G155" s="85"/>
      <c r="H155" s="85"/>
      <c r="I155" s="85"/>
      <c r="J155" s="85"/>
      <c r="K155" s="85"/>
      <c r="L155" s="280"/>
    </row>
    <row r="156" spans="2:12" ht="14.25" x14ac:dyDescent="0.25">
      <c r="B156" s="719"/>
      <c r="C156" s="727" t="s">
        <v>581</v>
      </c>
      <c r="D156" s="85"/>
      <c r="E156" s="85"/>
      <c r="F156" s="85"/>
      <c r="G156" s="85"/>
      <c r="H156" s="85"/>
      <c r="I156" s="85"/>
      <c r="J156" s="85"/>
      <c r="K156" s="85"/>
      <c r="L156" s="280"/>
    </row>
    <row r="157" spans="2:12" ht="15" x14ac:dyDescent="0.25">
      <c r="B157" s="4"/>
      <c r="C157" s="29"/>
      <c r="D157" s="85"/>
      <c r="E157" s="85"/>
      <c r="F157" s="85"/>
      <c r="G157" s="85"/>
      <c r="H157" s="85"/>
      <c r="I157" s="85"/>
      <c r="J157" s="85"/>
      <c r="K157" s="85"/>
      <c r="L157" s="280"/>
    </row>
    <row r="158" spans="2:12" ht="14.25" x14ac:dyDescent="0.25">
      <c r="B158" s="719"/>
      <c r="C158" s="727" t="s">
        <v>582</v>
      </c>
      <c r="D158" s="85"/>
      <c r="E158" s="85"/>
      <c r="F158" s="85"/>
      <c r="G158" s="85"/>
      <c r="H158" s="85"/>
      <c r="I158" s="85"/>
      <c r="J158" s="85"/>
      <c r="K158" s="85"/>
      <c r="L158" s="280"/>
    </row>
    <row r="159" spans="2:12" ht="14.25" x14ac:dyDescent="0.25">
      <c r="B159" s="719"/>
      <c r="C159" s="727" t="s">
        <v>583</v>
      </c>
      <c r="D159" s="85"/>
      <c r="E159" s="85"/>
      <c r="F159" s="85"/>
      <c r="G159" s="85"/>
      <c r="H159" s="85"/>
      <c r="I159" s="85"/>
      <c r="J159" s="85"/>
      <c r="K159" s="85"/>
      <c r="L159" s="280"/>
    </row>
    <row r="160" spans="2:12" ht="14.25" x14ac:dyDescent="0.25">
      <c r="B160" s="719"/>
      <c r="C160" s="727" t="s">
        <v>584</v>
      </c>
      <c r="D160" s="85"/>
      <c r="E160" s="85"/>
      <c r="F160" s="85"/>
      <c r="G160" s="85"/>
      <c r="H160" s="85"/>
      <c r="I160" s="85"/>
      <c r="J160" s="85"/>
      <c r="K160" s="85"/>
      <c r="L160" s="280"/>
    </row>
    <row r="161" spans="2:12" ht="14.25" x14ac:dyDescent="0.25">
      <c r="B161" s="719"/>
      <c r="C161" s="727" t="s">
        <v>585</v>
      </c>
      <c r="D161" s="85"/>
      <c r="E161" s="85"/>
      <c r="F161" s="85"/>
      <c r="G161" s="85"/>
      <c r="H161" s="85"/>
      <c r="I161" s="85"/>
      <c r="J161" s="85"/>
      <c r="K161" s="85"/>
      <c r="L161" s="280"/>
    </row>
    <row r="162" spans="2:12" x14ac:dyDescent="0.2">
      <c r="B162" s="2745" t="s">
        <v>586</v>
      </c>
      <c r="C162" s="2746"/>
      <c r="D162" s="2746"/>
      <c r="E162" s="2746"/>
      <c r="F162" s="2746"/>
      <c r="G162" s="2746"/>
      <c r="H162" s="2746"/>
      <c r="I162" s="2746"/>
      <c r="J162" s="2746"/>
      <c r="K162" s="2746"/>
      <c r="L162" s="2747"/>
    </row>
    <row r="163" spans="2:12" x14ac:dyDescent="0.2">
      <c r="B163" s="2745"/>
      <c r="C163" s="2746"/>
      <c r="D163" s="2746"/>
      <c r="E163" s="2746"/>
      <c r="F163" s="2746"/>
      <c r="G163" s="2746"/>
      <c r="H163" s="2746"/>
      <c r="I163" s="2746"/>
      <c r="J163" s="2746"/>
      <c r="K163" s="2746"/>
      <c r="L163" s="2747"/>
    </row>
    <row r="164" spans="2:12" ht="15" x14ac:dyDescent="0.2">
      <c r="B164" s="728" t="s">
        <v>587</v>
      </c>
      <c r="C164" s="85"/>
      <c r="D164" s="85"/>
      <c r="E164" s="85"/>
      <c r="F164" s="85"/>
      <c r="G164" s="85"/>
      <c r="H164" s="85"/>
      <c r="I164" s="85"/>
      <c r="J164" s="85"/>
      <c r="K164" s="85"/>
      <c r="L164" s="280"/>
    </row>
    <row r="165" spans="2:12" ht="13.5" thickBot="1" x14ac:dyDescent="0.25">
      <c r="B165" s="593"/>
      <c r="C165" s="150"/>
      <c r="D165" s="150"/>
      <c r="E165" s="150"/>
      <c r="F165" s="150"/>
      <c r="G165" s="150"/>
      <c r="H165" s="150"/>
      <c r="I165" s="150"/>
      <c r="J165" s="150"/>
      <c r="K165" s="150"/>
      <c r="L165" s="322"/>
    </row>
  </sheetData>
  <mergeCells count="165">
    <mergeCell ref="B7:I7"/>
    <mergeCell ref="K7:M7"/>
    <mergeCell ref="O7:Q7"/>
    <mergeCell ref="S7:T7"/>
    <mergeCell ref="B8:I8"/>
    <mergeCell ref="K8:M8"/>
    <mergeCell ref="O8:Q8"/>
    <mergeCell ref="S8:T8"/>
    <mergeCell ref="B2:Q2"/>
    <mergeCell ref="B3:Q4"/>
    <mergeCell ref="B5:T5"/>
    <mergeCell ref="B6:I6"/>
    <mergeCell ref="K6:M6"/>
    <mergeCell ref="O6:Q6"/>
    <mergeCell ref="S6:T6"/>
    <mergeCell ref="B11:I11"/>
    <mergeCell ref="K11:M11"/>
    <mergeCell ref="O11:Q11"/>
    <mergeCell ref="S11:T11"/>
    <mergeCell ref="B12:I12"/>
    <mergeCell ref="K12:M12"/>
    <mergeCell ref="O12:Q12"/>
    <mergeCell ref="S12:T12"/>
    <mergeCell ref="B9:I9"/>
    <mergeCell ref="K9:M9"/>
    <mergeCell ref="O9:Q10"/>
    <mergeCell ref="S9:T9"/>
    <mergeCell ref="B10:I10"/>
    <mergeCell ref="K10:M10"/>
    <mergeCell ref="S10:T10"/>
    <mergeCell ref="B15:I15"/>
    <mergeCell ref="K15:M15"/>
    <mergeCell ref="O15:Q15"/>
    <mergeCell ref="S15:T15"/>
    <mergeCell ref="S16:T16"/>
    <mergeCell ref="B13:I13"/>
    <mergeCell ref="K13:M13"/>
    <mergeCell ref="O13:Q13"/>
    <mergeCell ref="S13:T13"/>
    <mergeCell ref="B14:I14"/>
    <mergeCell ref="K14:M14"/>
    <mergeCell ref="O14:Q14"/>
    <mergeCell ref="S14:T14"/>
    <mergeCell ref="B17:U17"/>
    <mergeCell ref="B26:D32"/>
    <mergeCell ref="B37:I39"/>
    <mergeCell ref="K37:U37"/>
    <mergeCell ref="A38:A64"/>
    <mergeCell ref="N38:U40"/>
    <mergeCell ref="B46:I46"/>
    <mergeCell ref="K48:Q48"/>
    <mergeCell ref="B58:C59"/>
    <mergeCell ref="D58:E59"/>
    <mergeCell ref="B55:C56"/>
    <mergeCell ref="D55:E56"/>
    <mergeCell ref="F55:F56"/>
    <mergeCell ref="G55:H56"/>
    <mergeCell ref="B63:I64"/>
    <mergeCell ref="F58:F59"/>
    <mergeCell ref="G58:H59"/>
    <mergeCell ref="B60:I61"/>
    <mergeCell ref="H53:I53"/>
    <mergeCell ref="B54:C54"/>
    <mergeCell ref="H52:I52"/>
    <mergeCell ref="H20:K20"/>
    <mergeCell ref="H18:K18"/>
    <mergeCell ref="M20:P20"/>
    <mergeCell ref="R20:U20"/>
    <mergeCell ref="A72:A86"/>
    <mergeCell ref="B72:C72"/>
    <mergeCell ref="D72:E72"/>
    <mergeCell ref="F72:G72"/>
    <mergeCell ref="H72:I72"/>
    <mergeCell ref="J72:K72"/>
    <mergeCell ref="B73:C74"/>
    <mergeCell ref="D73:E74"/>
    <mergeCell ref="F73:G74"/>
    <mergeCell ref="H73:I74"/>
    <mergeCell ref="B68:L69"/>
    <mergeCell ref="O68:S68"/>
    <mergeCell ref="N69:N80"/>
    <mergeCell ref="O69:S70"/>
    <mergeCell ref="B70:L71"/>
    <mergeCell ref="O71:S77"/>
    <mergeCell ref="J73:K74"/>
    <mergeCell ref="B75:L76"/>
    <mergeCell ref="B77:C78"/>
    <mergeCell ref="D77:E78"/>
    <mergeCell ref="F77:G78"/>
    <mergeCell ref="H77:I78"/>
    <mergeCell ref="J77:K78"/>
    <mergeCell ref="A90:A108"/>
    <mergeCell ref="B92:C93"/>
    <mergeCell ref="D92:E93"/>
    <mergeCell ref="F92:G93"/>
    <mergeCell ref="H92:I93"/>
    <mergeCell ref="J92:K93"/>
    <mergeCell ref="B94:C95"/>
    <mergeCell ref="O78:S80"/>
    <mergeCell ref="B79:C79"/>
    <mergeCell ref="D79:E79"/>
    <mergeCell ref="F79:G79"/>
    <mergeCell ref="H79:I79"/>
    <mergeCell ref="J79:K79"/>
    <mergeCell ref="B80:L80"/>
    <mergeCell ref="D94:E95"/>
    <mergeCell ref="F94:G95"/>
    <mergeCell ref="H94:I95"/>
    <mergeCell ref="J94:K95"/>
    <mergeCell ref="B96:C97"/>
    <mergeCell ref="D96:E97"/>
    <mergeCell ref="F96:G97"/>
    <mergeCell ref="J96:K97"/>
    <mergeCell ref="C84:L84"/>
    <mergeCell ref="B85:L86"/>
    <mergeCell ref="B89:K91"/>
    <mergeCell ref="B102:C103"/>
    <mergeCell ref="D102:E103"/>
    <mergeCell ref="F102:G103"/>
    <mergeCell ref="H102:I103"/>
    <mergeCell ref="J102:K103"/>
    <mergeCell ref="B105:K105"/>
    <mergeCell ref="B98:C99"/>
    <mergeCell ref="D98:E99"/>
    <mergeCell ref="F98:G99"/>
    <mergeCell ref="H98:I99"/>
    <mergeCell ref="J98:K99"/>
    <mergeCell ref="B100:C101"/>
    <mergeCell ref="D100:E101"/>
    <mergeCell ref="F100:G101"/>
    <mergeCell ref="H100:I101"/>
    <mergeCell ref="J100:K101"/>
    <mergeCell ref="B115:C116"/>
    <mergeCell ref="D115:E116"/>
    <mergeCell ref="F115:G116"/>
    <mergeCell ref="H115:I116"/>
    <mergeCell ref="J115:K116"/>
    <mergeCell ref="B111:K112"/>
    <mergeCell ref="B113:C114"/>
    <mergeCell ref="D113:E114"/>
    <mergeCell ref="F113:G114"/>
    <mergeCell ref="H113:I114"/>
    <mergeCell ref="J113:K114"/>
    <mergeCell ref="B153:L154"/>
    <mergeCell ref="B162:L163"/>
    <mergeCell ref="B136:L136"/>
    <mergeCell ref="B137:L138"/>
    <mergeCell ref="B141:L142"/>
    <mergeCell ref="B143:L144"/>
    <mergeCell ref="B151:L152"/>
    <mergeCell ref="B118:K118"/>
    <mergeCell ref="A125:A134"/>
    <mergeCell ref="B125:B128"/>
    <mergeCell ref="C125:C128"/>
    <mergeCell ref="D125:E126"/>
    <mergeCell ref="F125:F126"/>
    <mergeCell ref="G125:G126"/>
    <mergeCell ref="H125:H126"/>
    <mergeCell ref="D127:E128"/>
    <mergeCell ref="F127:F128"/>
    <mergeCell ref="G127:G128"/>
    <mergeCell ref="H127:H128"/>
    <mergeCell ref="B130:H130"/>
    <mergeCell ref="B124:H124"/>
    <mergeCell ref="B133:H134"/>
  </mergeCells>
  <conditionalFormatting sqref="A37">
    <cfRule type="expression" dxfId="5" priority="112" stopIfTrue="1">
      <formula>OR(ROW()=CELL("ligne"),COLUMN()=CELL("colonne"))</formula>
    </cfRule>
  </conditionalFormatting>
  <conditionalFormatting sqref="A68:A71">
    <cfRule type="expression" dxfId="4" priority="111" stopIfTrue="1">
      <formula>OR(ROW()=CELL("ligne"),COLUMN()=CELL("colonne"))</formula>
    </cfRule>
  </conditionalFormatting>
  <conditionalFormatting sqref="A89">
    <cfRule type="expression" dxfId="3" priority="110" stopIfTrue="1">
      <formula>OR(ROW()=CELL("ligne"),COLUMN()=CELL("colonne"))</formula>
    </cfRule>
  </conditionalFormatting>
  <conditionalFormatting sqref="A111">
    <cfRule type="expression" dxfId="2" priority="109" stopIfTrue="1">
      <formula>OR(ROW()=CELL("ligne"),COLUMN()=CELL("colonne"))</formula>
    </cfRule>
  </conditionalFormatting>
  <conditionalFormatting sqref="A124">
    <cfRule type="expression" dxfId="1" priority="104" stopIfTrue="1">
      <formula>OR(ROW()=CELL("ligne"),COLUMN()=CELL("colonne"))</formula>
    </cfRule>
  </conditionalFormatting>
  <conditionalFormatting sqref="N68">
    <cfRule type="expression" dxfId="0" priority="26" stopIfTrue="1">
      <formula>OR(ROW()=CELL("ligne"),COLUMN()=CELL("colonne"))</formula>
    </cfRule>
  </conditionalFormatting>
  <hyperlinks>
    <hyperlink ref="C84" r:id="rId1"/>
    <hyperlink ref="B164" r:id="rId2"/>
    <hyperlink ref="B6" r:id="rId3"/>
    <hyperlink ref="B11" r:id="rId4" location="6" display="http://matoumatheux.ac-rennes.fr/num/numeration/doigt.htm - 6"/>
    <hyperlink ref="B12" r:id="rId5" location="6" display="http://matoumatheux.ac-rennes.fr/num/probleme/classer.htm - 6"/>
    <hyperlink ref="B13" r:id="rId6" location="6" display="http://matoumatheux.ac-rennes.fr/num/probleme/seringue.htm - 6"/>
    <hyperlink ref="B14" r:id="rId7" location="6" display="http://matoumatheux.ac-rennes.fr/num/probleme/etiquettes.htm - 6"/>
    <hyperlink ref="K6" r:id="rId8" location="6" display="http://matoumatheux.ac-rennes.fr/num/fractions/6/menthe1.htm - 6"/>
    <hyperlink ref="K8" r:id="rId9" location="6" display="http://matoumatheux.ac-rennes.fr/num/fractions/6/cocktail2.htm - 6"/>
    <hyperlink ref="K7" r:id="rId10" location="6" display="http://matoumatheux.ac-rennes.fr/num/fractions/6/cocktail1.htm - 6"/>
    <hyperlink ref="K9" r:id="rId11" location="6" display="http://matoumatheux.ac-rennes.fr/num/fractions/6/cocktail3.htm - 6"/>
    <hyperlink ref="K10" r:id="rId12" location="6" display="http://matoumatheux.ac-rennes.fr/num/fractions/6/cocktail4.htm - 6"/>
    <hyperlink ref="K12" r:id="rId13" location="6" display="http://matoumatheux.ac-rennes.fr/num/fractions/6/fractionsM.htm - 6"/>
    <hyperlink ref="K13" r:id="rId14" location="6" display="http://matoumatheux.ac-rennes.fr/num/fractions/6/fractionsM2.htm - 6"/>
    <hyperlink ref="K11" r:id="rId15" location="6" display="http://matoumatheux.ac-rennes.fr/num/fractions/6/menthe.htm - 6"/>
    <hyperlink ref="K14" r:id="rId16" location="6" display="http://matoumatheux.ac-rennes.fr/num/fractions/6/poisson.htm - 6"/>
    <hyperlink ref="K15" r:id="rId17" location="6" display="http://matoumatheux.ac-rennes.fr/num/proportionnalite/6/creme.htm - 6"/>
    <hyperlink ref="O6" r:id="rId18" location="6" display="http://matoumatheux.ac-rennes.fr/num/proportionnalite/6/gateauriz.htm - 6"/>
    <hyperlink ref="O7" r:id="rId19" location="6" display="http://matoumatheux.ac-rennes.fr/num/proportionnalite/6/far.htm - 6"/>
    <hyperlink ref="O8" r:id="rId20" location="6" display="http://matoumatheux.ac-rennes.fr/num/proportionnalite/6/boulangerie.htm - 6"/>
    <hyperlink ref="B15" r:id="rId21" location="6" display="http://matoumatheux.ac-rennes.fr/geom/unite/mesureur.htm - 6"/>
    <hyperlink ref="O11" r:id="rId22" location="6" display="http://matoumatheux.ac-rennes.fr/cours/mesures/convlong.htm - 6"/>
    <hyperlink ref="O12" r:id="rId23" location="6" display="http://matoumatheux.ac-rennes.fr/cours/mesures/convmasse.htm - 6"/>
    <hyperlink ref="O13" r:id="rId24" location="6" display="http://matoumatheux.ac-rennes.fr/geom/cercle/Bebert11.htm - 6"/>
    <hyperlink ref="O14" r:id="rId25" location="6" display="http://matoumatheux.ac-rennes.fr/geom/cercle/Bebert21.htm - 6"/>
    <hyperlink ref="O15" r:id="rId26" location="6" display="http://matoumatheux.ac-rennes.fr/geom/cercle/chien.htm - 6"/>
    <hyperlink ref="S6" r:id="rId27" location="6" display="http://matoumatheux.ac-rennes.fr/geom/solides/6/ruban.htm - 6"/>
    <hyperlink ref="S7" r:id="rId28" location="5" display="http://matoumatheux.ac-rennes.fr/geom/cercle/5/aire.htm - 5"/>
    <hyperlink ref="S8" r:id="rId29" location="5" display="http://matoumatheux.ac-rennes.fr/geom/cercle/5/rayon.htm - 5"/>
    <hyperlink ref="S9" r:id="rId30" location="5" display="http://matoumatheux.ac-rennes.fr/geom/cercle/5/couronne.htm - 5"/>
    <hyperlink ref="S10" r:id="rId31" location="5" display="http://matoumatheux.ac-rennes.fr/geom/solides/5/airecylindre.htm - 5"/>
    <hyperlink ref="S11" r:id="rId32" location="5" display="http://matoumatheux.ac-rennes.fr/geom/solides/5/volcylindre.htm - 5"/>
    <hyperlink ref="S13" r:id="rId33" location="4" display="http://matoumatheux.ac-rennes.fr/num/puissances/gateau.htm - 4"/>
    <hyperlink ref="S12" r:id="rId34" location="4" display="http://matoumatheux.ac-rennes.fr/cours/volume/cylindre.htm - 4"/>
    <hyperlink ref="S14" r:id="rId35" location="4" display="http://matoumatheux.ac-rennes.fr/cours/aire/airerect.htm - 4"/>
    <hyperlink ref="S15" r:id="rId36" location="3" display="http://matoumatheux.ac-rennes.fr/num/diviseur/probleme1.htm - 3"/>
    <hyperlink ref="S16" r:id="rId37" location="3" display="http://matoumatheux.ac-rennes.fr/num/courbe/casserole.htm - 3"/>
    <hyperlink ref="B20" r:id="rId38"/>
    <hyperlink ref="H20" r:id="rId39"/>
    <hyperlink ref="M20" r:id="rId40"/>
    <hyperlink ref="R20" r:id="rId41" location="q=RECETTES+PATISSERIE"/>
    <hyperlink ref="E26" r:id="rId42"/>
    <hyperlink ref="E28" r:id="rId43"/>
    <hyperlink ref="E30" r:id="rId44"/>
    <hyperlink ref="E32" r:id="rId45"/>
  </hyperlinks>
  <pageMargins left="0.7" right="0.7" top="0.75" bottom="0.75" header="0.3" footer="0.3"/>
  <pageSetup paperSize="9" orientation="portrait" r:id="rId46"/>
  <drawing r:id="rId4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L482"/>
  <sheetViews>
    <sheetView workbookViewId="0">
      <selection activeCell="J24" sqref="J24"/>
    </sheetView>
  </sheetViews>
  <sheetFormatPr baseColWidth="10" defaultRowHeight="15" x14ac:dyDescent="0.25"/>
  <cols>
    <col min="1" max="1" width="3.42578125" style="28" customWidth="1"/>
    <col min="2" max="14" width="9.7109375" style="28" customWidth="1"/>
    <col min="15" max="15" width="11.42578125" style="28"/>
    <col min="16" max="16" width="3.42578125" style="28" customWidth="1"/>
    <col min="17" max="17" width="32" style="28" customWidth="1"/>
    <col min="18" max="29" width="9.7109375" style="28" customWidth="1"/>
    <col min="30" max="16384" width="11.42578125" style="28"/>
  </cols>
  <sheetData>
    <row r="1" spans="1:1312" s="2847" customFormat="1" ht="12" thickBot="1" x14ac:dyDescent="0.3">
      <c r="A1" s="2844">
        <v>2.71</v>
      </c>
      <c r="B1" s="2845">
        <v>9</v>
      </c>
      <c r="C1" s="2845">
        <v>9</v>
      </c>
      <c r="D1" s="2845">
        <v>9</v>
      </c>
      <c r="E1" s="2845">
        <v>9</v>
      </c>
      <c r="F1" s="2845">
        <v>9</v>
      </c>
      <c r="G1" s="2845">
        <v>9</v>
      </c>
      <c r="H1" s="2845">
        <v>9</v>
      </c>
      <c r="I1" s="2845">
        <v>9</v>
      </c>
      <c r="J1" s="2845">
        <v>9</v>
      </c>
      <c r="K1" s="2845">
        <v>9</v>
      </c>
      <c r="L1" s="2845">
        <v>9</v>
      </c>
      <c r="M1" s="2845">
        <v>9</v>
      </c>
      <c r="N1" s="2845">
        <v>9</v>
      </c>
      <c r="O1" s="2845"/>
      <c r="P1" s="2844">
        <v>2.71</v>
      </c>
      <c r="Q1" s="2845">
        <v>9</v>
      </c>
      <c r="R1" s="2845">
        <v>9</v>
      </c>
      <c r="S1" s="2845">
        <v>9</v>
      </c>
      <c r="T1" s="2845">
        <v>9</v>
      </c>
      <c r="U1" s="2845">
        <v>9</v>
      </c>
      <c r="V1" s="2845">
        <v>9</v>
      </c>
      <c r="W1" s="2845">
        <v>9</v>
      </c>
      <c r="X1" s="2845">
        <v>9</v>
      </c>
      <c r="Y1" s="2845">
        <v>9</v>
      </c>
      <c r="Z1" s="2845">
        <v>9</v>
      </c>
      <c r="AA1" s="2845">
        <v>9</v>
      </c>
      <c r="AB1" s="2845">
        <v>9</v>
      </c>
      <c r="AC1" s="2845">
        <v>9</v>
      </c>
      <c r="AD1" s="2846"/>
      <c r="AE1" s="2846"/>
      <c r="AF1" s="2846"/>
      <c r="AG1" s="2846"/>
      <c r="AH1" s="2846"/>
      <c r="AI1" s="2846"/>
      <c r="AJ1" s="2846"/>
      <c r="AK1" s="2846"/>
      <c r="AL1" s="2846"/>
      <c r="AM1" s="2846"/>
      <c r="AN1" s="2846"/>
      <c r="AO1" s="2846"/>
      <c r="AP1" s="2846"/>
      <c r="AQ1" s="2846"/>
      <c r="AR1" s="2846"/>
      <c r="AS1" s="2846"/>
      <c r="AT1" s="2846"/>
      <c r="AU1" s="2846"/>
      <c r="AV1" s="2846"/>
      <c r="AW1" s="2846"/>
      <c r="AX1" s="2846"/>
      <c r="AY1" s="2846"/>
      <c r="AZ1" s="2846"/>
      <c r="BA1" s="2846"/>
      <c r="BB1" s="2846"/>
      <c r="BC1" s="2846"/>
      <c r="BD1" s="2846"/>
      <c r="BE1" s="2846"/>
      <c r="BF1" s="2846"/>
      <c r="BG1" s="2846"/>
      <c r="BH1" s="2846"/>
      <c r="BI1" s="2846"/>
      <c r="BJ1" s="2846"/>
      <c r="BK1" s="2846"/>
      <c r="BL1" s="2846"/>
      <c r="BM1" s="2846"/>
      <c r="BN1" s="2846"/>
      <c r="BO1" s="2846"/>
      <c r="BP1" s="2846"/>
      <c r="BQ1" s="2846"/>
      <c r="BR1" s="2846"/>
      <c r="BS1" s="2846"/>
      <c r="BT1" s="2846"/>
      <c r="BU1" s="2846"/>
      <c r="BV1" s="2846"/>
      <c r="BW1" s="2846"/>
      <c r="BX1" s="2846"/>
      <c r="BY1" s="2846"/>
      <c r="BZ1" s="2846"/>
      <c r="CA1" s="2846"/>
      <c r="CB1" s="2846"/>
      <c r="CC1" s="2846"/>
      <c r="CD1" s="2846"/>
      <c r="CE1" s="2846"/>
      <c r="CF1" s="2846"/>
      <c r="CG1" s="2846"/>
      <c r="CH1" s="2846"/>
      <c r="CI1" s="2846"/>
      <c r="CJ1" s="2846"/>
      <c r="CK1" s="2846"/>
      <c r="CL1" s="2846"/>
      <c r="CM1" s="2846"/>
      <c r="CN1" s="2846"/>
      <c r="CO1" s="2846"/>
      <c r="CP1" s="2846"/>
      <c r="CQ1" s="2846"/>
      <c r="CR1" s="2846"/>
      <c r="CS1" s="2846"/>
      <c r="CT1" s="2846"/>
      <c r="CU1" s="2846"/>
      <c r="CV1" s="2846"/>
      <c r="CW1" s="2846"/>
      <c r="CX1" s="2846"/>
      <c r="CY1" s="2846"/>
      <c r="CZ1" s="2846"/>
      <c r="DA1" s="2846"/>
      <c r="DB1" s="2846"/>
      <c r="DC1" s="2846"/>
      <c r="DD1" s="2846"/>
      <c r="DE1" s="2846"/>
      <c r="DF1" s="2846"/>
      <c r="DG1" s="2846"/>
      <c r="DH1" s="2846"/>
      <c r="DI1" s="2846"/>
      <c r="DJ1" s="2846"/>
      <c r="DK1" s="2846"/>
      <c r="DL1" s="2846"/>
      <c r="DM1" s="2846"/>
      <c r="DN1" s="2846"/>
      <c r="DO1" s="2846"/>
      <c r="DP1" s="2846"/>
      <c r="DQ1" s="2846"/>
      <c r="DR1" s="2846"/>
      <c r="DS1" s="2846"/>
      <c r="DT1" s="2846"/>
      <c r="DU1" s="2846"/>
      <c r="DV1" s="2846"/>
      <c r="DW1" s="2846"/>
      <c r="DX1" s="2846"/>
      <c r="DY1" s="2846"/>
      <c r="DZ1" s="2846"/>
      <c r="EA1" s="2846"/>
      <c r="EB1" s="2846"/>
      <c r="EC1" s="2846"/>
      <c r="ED1" s="2846"/>
      <c r="EE1" s="2846"/>
      <c r="EF1" s="2846"/>
      <c r="EG1" s="2846"/>
      <c r="EH1" s="2846"/>
      <c r="EI1" s="2846"/>
      <c r="EJ1" s="2846"/>
      <c r="EK1" s="2846"/>
      <c r="EL1" s="2846"/>
      <c r="EM1" s="2846"/>
      <c r="EN1" s="2846"/>
      <c r="EO1" s="2846"/>
      <c r="EP1" s="2846"/>
      <c r="EQ1" s="2846"/>
      <c r="ER1" s="2846"/>
      <c r="ES1" s="2846"/>
      <c r="ET1" s="2846"/>
      <c r="EU1" s="2846"/>
      <c r="EV1" s="2846"/>
      <c r="EW1" s="2846"/>
      <c r="EX1" s="2846"/>
      <c r="EY1" s="2846"/>
      <c r="EZ1" s="2846"/>
      <c r="FA1" s="2846"/>
      <c r="FB1" s="2846"/>
      <c r="FC1" s="2846"/>
      <c r="FD1" s="2846"/>
      <c r="FE1" s="2846"/>
      <c r="FF1" s="2846"/>
      <c r="FG1" s="2846"/>
      <c r="FH1" s="2846"/>
      <c r="FI1" s="2846"/>
      <c r="FJ1" s="2846"/>
      <c r="FK1" s="2846"/>
      <c r="FL1" s="2846"/>
      <c r="FM1" s="2846"/>
      <c r="FN1" s="2846"/>
      <c r="FO1" s="2846"/>
      <c r="FP1" s="2846"/>
      <c r="FQ1" s="2846"/>
      <c r="FR1" s="2846"/>
      <c r="FS1" s="2846"/>
      <c r="FT1" s="2846"/>
      <c r="FU1" s="2846"/>
      <c r="FV1" s="2846"/>
      <c r="FW1" s="2846"/>
      <c r="FX1" s="2846"/>
      <c r="FY1" s="2846"/>
      <c r="FZ1" s="2846"/>
      <c r="GA1" s="2846"/>
      <c r="GB1" s="2846"/>
      <c r="GC1" s="2846"/>
      <c r="GD1" s="2846"/>
      <c r="GE1" s="2846"/>
      <c r="GF1" s="2846"/>
      <c r="GG1" s="2846"/>
      <c r="GH1" s="2846"/>
      <c r="GI1" s="2846"/>
      <c r="GJ1" s="2846"/>
      <c r="GK1" s="2846"/>
      <c r="GL1" s="2846"/>
      <c r="GM1" s="2846"/>
      <c r="GN1" s="2846"/>
      <c r="GO1" s="2846"/>
      <c r="GP1" s="2846"/>
      <c r="GQ1" s="2846"/>
      <c r="GR1" s="2846"/>
      <c r="GS1" s="2846"/>
      <c r="GT1" s="2846"/>
      <c r="GU1" s="2846"/>
      <c r="GV1" s="2846"/>
      <c r="GW1" s="2846"/>
      <c r="GX1" s="2846"/>
      <c r="GY1" s="2846"/>
      <c r="GZ1" s="2846"/>
      <c r="HA1" s="2846"/>
      <c r="HB1" s="2846"/>
      <c r="HC1" s="2846"/>
      <c r="HD1" s="2846"/>
      <c r="HE1" s="2846"/>
      <c r="HF1" s="2846"/>
      <c r="HG1" s="2846"/>
      <c r="HH1" s="2846"/>
      <c r="HI1" s="2846"/>
      <c r="HJ1" s="2846"/>
      <c r="HK1" s="2846"/>
      <c r="HL1" s="2846"/>
      <c r="HM1" s="2846"/>
      <c r="HN1" s="2846"/>
      <c r="HO1" s="2846"/>
      <c r="HP1" s="2846"/>
      <c r="HQ1" s="2846"/>
      <c r="HR1" s="2846"/>
      <c r="HS1" s="2846"/>
      <c r="HT1" s="2846"/>
      <c r="HU1" s="2846"/>
      <c r="HV1" s="2846"/>
      <c r="HW1" s="2846"/>
      <c r="HX1" s="2846"/>
      <c r="HY1" s="2846"/>
      <c r="HZ1" s="2846"/>
      <c r="IA1" s="2846"/>
      <c r="IB1" s="2846"/>
      <c r="IC1" s="2846"/>
      <c r="ID1" s="2846"/>
      <c r="IE1" s="2846"/>
      <c r="IF1" s="2846"/>
      <c r="IG1" s="2846"/>
      <c r="IH1" s="2846"/>
      <c r="II1" s="2846"/>
      <c r="IJ1" s="2846"/>
      <c r="IK1" s="2846"/>
      <c r="IL1" s="2846"/>
      <c r="IM1" s="2846"/>
      <c r="IN1" s="2846"/>
      <c r="IO1" s="2846"/>
      <c r="IP1" s="2846"/>
      <c r="IQ1" s="2846"/>
      <c r="IR1" s="2846"/>
      <c r="IS1" s="2846"/>
      <c r="IT1" s="2846"/>
      <c r="IU1" s="2846"/>
      <c r="IV1" s="2846"/>
      <c r="IW1" s="2846"/>
      <c r="IX1" s="2846"/>
      <c r="IY1" s="2846"/>
      <c r="IZ1" s="2846"/>
      <c r="JA1" s="2846"/>
      <c r="JB1" s="2846"/>
      <c r="JC1" s="2846"/>
      <c r="JD1" s="2846"/>
      <c r="JE1" s="2846"/>
      <c r="JF1" s="2846"/>
      <c r="JG1" s="2846"/>
      <c r="JH1" s="2846"/>
      <c r="JI1" s="2846"/>
      <c r="JJ1" s="2846"/>
      <c r="JK1" s="2846"/>
      <c r="JL1" s="2846"/>
      <c r="JM1" s="2846"/>
      <c r="JN1" s="2846"/>
      <c r="JO1" s="2846"/>
      <c r="JP1" s="2846"/>
      <c r="JQ1" s="2846"/>
      <c r="JR1" s="2846"/>
      <c r="JS1" s="2846"/>
      <c r="JT1" s="2846"/>
      <c r="JU1" s="2846"/>
      <c r="JV1" s="2846"/>
      <c r="JW1" s="2846"/>
      <c r="JX1" s="2846"/>
      <c r="JY1" s="2846"/>
      <c r="JZ1" s="2846"/>
      <c r="KA1" s="2846"/>
      <c r="KB1" s="2846"/>
      <c r="KC1" s="2846"/>
      <c r="KD1" s="2846"/>
      <c r="KE1" s="2846"/>
      <c r="KF1" s="2846"/>
      <c r="KG1" s="2846"/>
      <c r="KH1" s="2846"/>
      <c r="KI1" s="2846"/>
      <c r="KJ1" s="2846"/>
      <c r="KK1" s="2846"/>
      <c r="KL1" s="2846"/>
      <c r="KM1" s="2846"/>
      <c r="KN1" s="2846"/>
      <c r="KO1" s="2846"/>
      <c r="KP1" s="2846"/>
      <c r="KQ1" s="2846"/>
      <c r="KR1" s="2846"/>
      <c r="KS1" s="2846"/>
      <c r="KT1" s="2846"/>
      <c r="KU1" s="2846"/>
      <c r="KV1" s="2846"/>
      <c r="KW1" s="2846"/>
      <c r="KX1" s="2846"/>
      <c r="KY1" s="2846"/>
      <c r="KZ1" s="2846"/>
      <c r="LA1" s="2846"/>
      <c r="LB1" s="2846"/>
      <c r="LC1" s="2846"/>
      <c r="LD1" s="2846"/>
      <c r="LE1" s="2846"/>
      <c r="LF1" s="2846"/>
      <c r="LG1" s="2846"/>
      <c r="LH1" s="2846"/>
      <c r="LI1" s="2846"/>
      <c r="LJ1" s="2846"/>
      <c r="LK1" s="2846"/>
      <c r="LL1" s="2846"/>
      <c r="LM1" s="2846"/>
      <c r="LN1" s="2846"/>
      <c r="LO1" s="2846"/>
      <c r="LP1" s="2846"/>
      <c r="LQ1" s="2846"/>
      <c r="LR1" s="2846"/>
      <c r="LS1" s="2846"/>
      <c r="LT1" s="2846"/>
      <c r="LU1" s="2846"/>
      <c r="LV1" s="2846"/>
      <c r="LW1" s="2846"/>
      <c r="LX1" s="2846"/>
      <c r="LY1" s="2846"/>
      <c r="LZ1" s="2846"/>
      <c r="MA1" s="2846"/>
      <c r="MB1" s="2846"/>
      <c r="MC1" s="2846"/>
      <c r="MD1" s="2846"/>
      <c r="ME1" s="2846"/>
      <c r="MF1" s="2846"/>
      <c r="MG1" s="2846"/>
      <c r="MH1" s="2846"/>
      <c r="MI1" s="2846"/>
      <c r="MJ1" s="2846"/>
      <c r="MK1" s="2846"/>
      <c r="ML1" s="2846"/>
      <c r="MM1" s="2846"/>
      <c r="MN1" s="2846"/>
      <c r="MO1" s="2846"/>
      <c r="MP1" s="2846"/>
      <c r="MQ1" s="2846"/>
      <c r="MR1" s="2846"/>
      <c r="MS1" s="2846"/>
      <c r="MT1" s="2846"/>
      <c r="MU1" s="2846"/>
      <c r="MV1" s="2846"/>
      <c r="MW1" s="2846"/>
      <c r="MX1" s="2846"/>
      <c r="MY1" s="2846"/>
      <c r="MZ1" s="2846"/>
      <c r="NA1" s="2846"/>
      <c r="NB1" s="2846"/>
      <c r="NC1" s="2846"/>
      <c r="ND1" s="2846"/>
      <c r="NE1" s="2846"/>
      <c r="NF1" s="2846"/>
      <c r="NG1" s="2846"/>
      <c r="NH1" s="2846"/>
      <c r="NI1" s="2846"/>
      <c r="NJ1" s="2846"/>
      <c r="NK1" s="2846"/>
      <c r="NL1" s="2846"/>
      <c r="NM1" s="2846"/>
      <c r="NN1" s="2846"/>
      <c r="NO1" s="2846"/>
      <c r="NP1" s="2846"/>
      <c r="NQ1" s="2846"/>
      <c r="NR1" s="2846"/>
      <c r="NS1" s="2846"/>
      <c r="NT1" s="2846"/>
      <c r="NU1" s="2846"/>
      <c r="NV1" s="2846"/>
      <c r="NW1" s="2846"/>
      <c r="NX1" s="2846"/>
      <c r="NY1" s="2846"/>
      <c r="NZ1" s="2846"/>
      <c r="OA1" s="2846"/>
      <c r="OB1" s="2846"/>
      <c r="OC1" s="2846"/>
      <c r="OD1" s="2846"/>
      <c r="OE1" s="2846"/>
      <c r="OF1" s="2846"/>
      <c r="OG1" s="2846"/>
      <c r="OH1" s="2846"/>
      <c r="OI1" s="2846"/>
      <c r="OJ1" s="2846"/>
      <c r="OK1" s="2846"/>
      <c r="OL1" s="2846"/>
      <c r="OM1" s="2846"/>
      <c r="ON1" s="2846"/>
      <c r="OO1" s="2846"/>
      <c r="OP1" s="2846"/>
      <c r="OQ1" s="2846"/>
      <c r="OR1" s="2846"/>
      <c r="OS1" s="2846"/>
      <c r="OT1" s="2846"/>
      <c r="OU1" s="2846"/>
      <c r="OV1" s="2846"/>
      <c r="OW1" s="2846"/>
      <c r="OX1" s="2846"/>
      <c r="OY1" s="2846"/>
      <c r="OZ1" s="2846"/>
      <c r="PA1" s="2846"/>
      <c r="PB1" s="2846"/>
      <c r="PC1" s="2846"/>
      <c r="PD1" s="2846"/>
      <c r="PE1" s="2846"/>
      <c r="PF1" s="2846"/>
      <c r="PG1" s="2846"/>
      <c r="PH1" s="2846"/>
      <c r="PI1" s="2846"/>
      <c r="PJ1" s="2846"/>
      <c r="PK1" s="2846"/>
      <c r="PL1" s="2846"/>
      <c r="PM1" s="2846"/>
      <c r="PN1" s="2846"/>
      <c r="PO1" s="2846"/>
      <c r="PP1" s="2846"/>
      <c r="PQ1" s="2846"/>
      <c r="PR1" s="2846"/>
      <c r="PS1" s="2846"/>
      <c r="PT1" s="2846"/>
      <c r="PU1" s="2846"/>
      <c r="PV1" s="2846"/>
      <c r="PW1" s="2846"/>
      <c r="PX1" s="2846"/>
      <c r="PY1" s="2846"/>
      <c r="PZ1" s="2846"/>
      <c r="QA1" s="2846"/>
      <c r="QB1" s="2846"/>
      <c r="QC1" s="2846"/>
      <c r="QD1" s="2846"/>
      <c r="QE1" s="2846"/>
      <c r="QF1" s="2846"/>
      <c r="QG1" s="2846"/>
      <c r="QH1" s="2846"/>
      <c r="QI1" s="2846"/>
      <c r="QJ1" s="2846"/>
      <c r="QK1" s="2846"/>
      <c r="QL1" s="2846"/>
      <c r="QM1" s="2846"/>
      <c r="QN1" s="2846"/>
      <c r="QO1" s="2846"/>
      <c r="QP1" s="2846"/>
      <c r="QQ1" s="2846"/>
      <c r="QR1" s="2846"/>
      <c r="QS1" s="2846"/>
      <c r="QT1" s="2846"/>
      <c r="QU1" s="2846"/>
      <c r="QV1" s="2846"/>
      <c r="QW1" s="2846"/>
      <c r="QX1" s="2846"/>
      <c r="QY1" s="2846"/>
      <c r="QZ1" s="2846"/>
      <c r="RA1" s="2846"/>
      <c r="RB1" s="2846"/>
      <c r="RC1" s="2846"/>
      <c r="RD1" s="2846"/>
      <c r="RE1" s="2846"/>
      <c r="RF1" s="2846"/>
      <c r="RG1" s="2846"/>
      <c r="RH1" s="2846"/>
      <c r="RI1" s="2846"/>
      <c r="RJ1" s="2846"/>
      <c r="RK1" s="2846"/>
      <c r="RL1" s="2846"/>
      <c r="RM1" s="2846"/>
      <c r="RN1" s="2846"/>
      <c r="RO1" s="2846"/>
      <c r="RP1" s="2846"/>
      <c r="RQ1" s="2846"/>
      <c r="RR1" s="2846"/>
      <c r="RS1" s="2846"/>
      <c r="RT1" s="2846"/>
      <c r="RU1" s="2846"/>
      <c r="RV1" s="2846"/>
      <c r="RW1" s="2846"/>
      <c r="RX1" s="2846"/>
      <c r="RY1" s="2846"/>
      <c r="RZ1" s="2846"/>
      <c r="SA1" s="2846"/>
      <c r="SB1" s="2846"/>
      <c r="SC1" s="2846"/>
      <c r="SD1" s="2846"/>
      <c r="SE1" s="2846"/>
      <c r="SF1" s="2846"/>
      <c r="SG1" s="2846"/>
      <c r="SH1" s="2846"/>
      <c r="SI1" s="2846"/>
      <c r="SJ1" s="2846"/>
      <c r="SK1" s="2846"/>
      <c r="SL1" s="2846"/>
      <c r="SM1" s="2846"/>
      <c r="SN1" s="2846"/>
      <c r="SO1" s="2846"/>
      <c r="SP1" s="2846"/>
      <c r="SQ1" s="2846"/>
      <c r="SR1" s="2846"/>
      <c r="SS1" s="2846"/>
      <c r="ST1" s="2846"/>
      <c r="SU1" s="2846"/>
      <c r="SV1" s="2846"/>
      <c r="SW1" s="2846"/>
      <c r="SX1" s="2846"/>
      <c r="SY1" s="2846"/>
      <c r="SZ1" s="2846"/>
      <c r="TA1" s="2846"/>
      <c r="TB1" s="2846"/>
      <c r="TC1" s="2846"/>
      <c r="TD1" s="2846"/>
      <c r="TE1" s="2846"/>
      <c r="TF1" s="2846"/>
      <c r="TG1" s="2846"/>
      <c r="TH1" s="2846"/>
      <c r="TI1" s="2846"/>
      <c r="TJ1" s="2846"/>
      <c r="TK1" s="2846"/>
      <c r="TL1" s="2846"/>
      <c r="TM1" s="2846"/>
      <c r="TN1" s="2846"/>
      <c r="TO1" s="2846"/>
      <c r="TP1" s="2846"/>
      <c r="TQ1" s="2846"/>
      <c r="TR1" s="2846"/>
      <c r="TS1" s="2846"/>
      <c r="TT1" s="2846"/>
      <c r="TU1" s="2846"/>
      <c r="TV1" s="2846"/>
      <c r="TW1" s="2846"/>
      <c r="TX1" s="2846"/>
      <c r="TY1" s="2846"/>
      <c r="TZ1" s="2846"/>
      <c r="UA1" s="2846"/>
      <c r="UB1" s="2846"/>
      <c r="UC1" s="2846"/>
      <c r="UD1" s="2846"/>
      <c r="UE1" s="2846"/>
      <c r="UF1" s="2846"/>
      <c r="UG1" s="2846"/>
      <c r="UH1" s="2846"/>
      <c r="UI1" s="2846"/>
      <c r="UJ1" s="2846"/>
      <c r="UK1" s="2846"/>
      <c r="UL1" s="2846"/>
      <c r="UM1" s="2846"/>
      <c r="UN1" s="2846"/>
      <c r="UO1" s="2846"/>
      <c r="UP1" s="2846"/>
      <c r="UQ1" s="2846"/>
      <c r="UR1" s="2846"/>
      <c r="US1" s="2846"/>
      <c r="UT1" s="2846"/>
      <c r="UU1" s="2846"/>
      <c r="UV1" s="2846"/>
      <c r="UW1" s="2846"/>
      <c r="UX1" s="2846"/>
      <c r="UY1" s="2846"/>
      <c r="UZ1" s="2846"/>
      <c r="VA1" s="2846"/>
      <c r="VB1" s="2846"/>
      <c r="VC1" s="2846"/>
      <c r="VD1" s="2846"/>
      <c r="VE1" s="2846"/>
      <c r="VF1" s="2846"/>
      <c r="VG1" s="2846"/>
      <c r="VH1" s="2846"/>
      <c r="VI1" s="2846"/>
      <c r="VJ1" s="2846"/>
      <c r="VK1" s="2846"/>
      <c r="VL1" s="2846"/>
      <c r="VM1" s="2846"/>
      <c r="VN1" s="2846"/>
      <c r="VO1" s="2846"/>
      <c r="VP1" s="2846"/>
      <c r="VQ1" s="2846"/>
      <c r="VR1" s="2846"/>
      <c r="VS1" s="2846"/>
      <c r="VT1" s="2846"/>
      <c r="VU1" s="2846"/>
      <c r="VV1" s="2846"/>
      <c r="VW1" s="2846"/>
      <c r="VX1" s="2846"/>
      <c r="VY1" s="2846"/>
      <c r="VZ1" s="2846"/>
      <c r="WA1" s="2846"/>
      <c r="WB1" s="2846"/>
      <c r="WC1" s="2846"/>
      <c r="WD1" s="2846"/>
      <c r="WE1" s="2846"/>
      <c r="WF1" s="2846"/>
      <c r="WG1" s="2846"/>
      <c r="WH1" s="2846"/>
      <c r="WI1" s="2846"/>
      <c r="WJ1" s="2846"/>
      <c r="WK1" s="2846"/>
      <c r="WL1" s="2846"/>
      <c r="WM1" s="2846"/>
      <c r="WN1" s="2846"/>
      <c r="WO1" s="2846"/>
      <c r="WP1" s="2846"/>
      <c r="WQ1" s="2846"/>
      <c r="WR1" s="2846"/>
      <c r="WS1" s="2846"/>
      <c r="WT1" s="2846"/>
      <c r="WU1" s="2846"/>
      <c r="WV1" s="2846"/>
      <c r="WW1" s="2846"/>
      <c r="WX1" s="2846"/>
      <c r="WY1" s="2846"/>
      <c r="WZ1" s="2846"/>
      <c r="XA1" s="2846"/>
      <c r="XB1" s="2846"/>
      <c r="XC1" s="2846"/>
      <c r="XD1" s="2846"/>
      <c r="XE1" s="2846"/>
      <c r="XF1" s="2846"/>
      <c r="XG1" s="2846"/>
      <c r="XH1" s="2846"/>
      <c r="XI1" s="2846"/>
      <c r="XJ1" s="2846"/>
      <c r="XK1" s="2846"/>
      <c r="XL1" s="2846"/>
      <c r="XM1" s="2846"/>
      <c r="XN1" s="2846"/>
      <c r="XO1" s="2846"/>
      <c r="XP1" s="2846"/>
      <c r="XQ1" s="2846"/>
      <c r="XR1" s="2846"/>
      <c r="XS1" s="2846"/>
      <c r="XT1" s="2846"/>
      <c r="XU1" s="2846"/>
      <c r="XV1" s="2846"/>
      <c r="XW1" s="2846"/>
      <c r="XX1" s="2846"/>
      <c r="XY1" s="2846"/>
      <c r="XZ1" s="2846"/>
      <c r="YA1" s="2846"/>
      <c r="YB1" s="2846"/>
      <c r="YC1" s="2846"/>
      <c r="YD1" s="2846"/>
      <c r="YE1" s="2846"/>
      <c r="YF1" s="2846"/>
      <c r="YG1" s="2846"/>
      <c r="YH1" s="2846"/>
      <c r="YI1" s="2846"/>
      <c r="YJ1" s="2846"/>
      <c r="YK1" s="2846"/>
      <c r="YL1" s="2846"/>
      <c r="YM1" s="2846"/>
      <c r="YN1" s="2846"/>
      <c r="YO1" s="2846"/>
      <c r="YP1" s="2846"/>
      <c r="YQ1" s="2846"/>
      <c r="YR1" s="2846"/>
      <c r="YS1" s="2846"/>
      <c r="YT1" s="2846"/>
      <c r="YU1" s="2846"/>
      <c r="YV1" s="2846"/>
      <c r="YW1" s="2846"/>
      <c r="YX1" s="2846"/>
      <c r="YY1" s="2846"/>
      <c r="YZ1" s="2846"/>
      <c r="ZA1" s="2846"/>
      <c r="ZB1" s="2846"/>
      <c r="ZC1" s="2846"/>
      <c r="ZD1" s="2846"/>
      <c r="ZE1" s="2846"/>
      <c r="ZF1" s="2846"/>
      <c r="ZG1" s="2846"/>
      <c r="ZH1" s="2846"/>
      <c r="ZI1" s="2846"/>
      <c r="ZJ1" s="2846"/>
      <c r="ZK1" s="2846"/>
      <c r="ZL1" s="2846"/>
      <c r="ZM1" s="2846"/>
      <c r="ZN1" s="2846"/>
      <c r="ZO1" s="2846"/>
      <c r="ZP1" s="2846"/>
      <c r="ZQ1" s="2846"/>
      <c r="ZR1" s="2846"/>
      <c r="ZS1" s="2846"/>
      <c r="ZT1" s="2846"/>
      <c r="ZU1" s="2846"/>
      <c r="ZV1" s="2846"/>
      <c r="ZW1" s="2846"/>
      <c r="ZX1" s="2846"/>
      <c r="ZY1" s="2846"/>
      <c r="ZZ1" s="2846"/>
      <c r="AAA1" s="2846"/>
      <c r="AAB1" s="2846"/>
      <c r="AAC1" s="2846"/>
      <c r="AAD1" s="2846"/>
      <c r="AAE1" s="2846"/>
      <c r="AAF1" s="2846"/>
      <c r="AAG1" s="2846"/>
      <c r="AAH1" s="2846"/>
      <c r="AAI1" s="2846"/>
      <c r="AAJ1" s="2846"/>
      <c r="AAK1" s="2846"/>
      <c r="AAL1" s="2846"/>
      <c r="AAM1" s="2846"/>
      <c r="AAN1" s="2846"/>
      <c r="AAO1" s="2846"/>
      <c r="AAP1" s="2846"/>
      <c r="AAQ1" s="2846"/>
      <c r="AAR1" s="2846"/>
      <c r="AAS1" s="2846"/>
      <c r="AAT1" s="2846"/>
      <c r="AAU1" s="2846"/>
      <c r="AAV1" s="2846"/>
      <c r="AAW1" s="2846"/>
      <c r="AAX1" s="2846"/>
      <c r="AAY1" s="2846"/>
      <c r="AAZ1" s="2846"/>
      <c r="ABA1" s="2846"/>
      <c r="ABB1" s="2846"/>
      <c r="ABC1" s="2846"/>
      <c r="ABD1" s="2846"/>
      <c r="ABE1" s="2846"/>
      <c r="ABF1" s="2846"/>
      <c r="ABG1" s="2846"/>
      <c r="ABH1" s="2846"/>
      <c r="ABI1" s="2846"/>
      <c r="ABJ1" s="2846"/>
      <c r="ABK1" s="2846"/>
      <c r="ABL1" s="2846"/>
      <c r="ABM1" s="2846"/>
      <c r="ABN1" s="2846"/>
      <c r="ABO1" s="2846"/>
      <c r="ABP1" s="2846"/>
      <c r="ABQ1" s="2846"/>
      <c r="ABR1" s="2846"/>
      <c r="ABS1" s="2846"/>
      <c r="ABT1" s="2846"/>
      <c r="ABU1" s="2846"/>
      <c r="ABV1" s="2846"/>
      <c r="ABW1" s="2846"/>
      <c r="ABX1" s="2846"/>
      <c r="ABY1" s="2846"/>
      <c r="ABZ1" s="2846"/>
      <c r="ACA1" s="2846"/>
      <c r="ACB1" s="2846"/>
      <c r="ACC1" s="2846"/>
      <c r="ACD1" s="2846"/>
      <c r="ACE1" s="2846"/>
      <c r="ACF1" s="2846"/>
      <c r="ACG1" s="2846"/>
      <c r="ACH1" s="2846"/>
      <c r="ACI1" s="2846"/>
      <c r="ACJ1" s="2846"/>
      <c r="ACK1" s="2846"/>
      <c r="ACL1" s="2846"/>
      <c r="ACM1" s="2846"/>
      <c r="ACN1" s="2846"/>
      <c r="ACO1" s="2846"/>
      <c r="ACP1" s="2846"/>
      <c r="ACQ1" s="2846"/>
      <c r="ACR1" s="2846"/>
      <c r="ACS1" s="2846"/>
      <c r="ACT1" s="2846"/>
      <c r="ACU1" s="2846"/>
      <c r="ACV1" s="2846"/>
      <c r="ACW1" s="2846"/>
      <c r="ACX1" s="2846"/>
      <c r="ACY1" s="2846"/>
      <c r="ACZ1" s="2846"/>
      <c r="ADA1" s="2846"/>
      <c r="ADB1" s="2846"/>
      <c r="ADC1" s="2846"/>
      <c r="ADD1" s="2846"/>
      <c r="ADE1" s="2846"/>
      <c r="ADF1" s="2846"/>
      <c r="ADG1" s="2846"/>
      <c r="ADH1" s="2846"/>
      <c r="ADI1" s="2846"/>
      <c r="ADJ1" s="2846"/>
      <c r="ADK1" s="2846"/>
      <c r="ADL1" s="2846"/>
      <c r="ADM1" s="2846"/>
      <c r="ADN1" s="2846"/>
      <c r="ADO1" s="2846"/>
      <c r="ADP1" s="2846"/>
      <c r="ADQ1" s="2846"/>
      <c r="ADR1" s="2846"/>
      <c r="ADS1" s="2846"/>
      <c r="ADT1" s="2846"/>
      <c r="ADU1" s="2846"/>
      <c r="ADV1" s="2846"/>
      <c r="ADW1" s="2846"/>
      <c r="ADX1" s="2846"/>
      <c r="ADY1" s="2846"/>
      <c r="ADZ1" s="2846"/>
      <c r="AEA1" s="2846"/>
      <c r="AEB1" s="2846"/>
      <c r="AEC1" s="2846"/>
      <c r="AED1" s="2846"/>
      <c r="AEE1" s="2846"/>
      <c r="AEF1" s="2846"/>
      <c r="AEG1" s="2846"/>
      <c r="AEH1" s="2846"/>
      <c r="AEI1" s="2846"/>
      <c r="AEJ1" s="2846"/>
      <c r="AEK1" s="2846"/>
      <c r="AEL1" s="2846"/>
      <c r="AEM1" s="2846"/>
      <c r="AEN1" s="2846"/>
      <c r="AEO1" s="2846"/>
      <c r="AEP1" s="2846"/>
      <c r="AEQ1" s="2846"/>
      <c r="AER1" s="2846"/>
      <c r="AES1" s="2846"/>
      <c r="AET1" s="2846"/>
      <c r="AEU1" s="2846"/>
      <c r="AEV1" s="2846"/>
      <c r="AEW1" s="2846"/>
      <c r="AEX1" s="2846"/>
      <c r="AEY1" s="2846"/>
      <c r="AEZ1" s="2846"/>
      <c r="AFA1" s="2846"/>
      <c r="AFB1" s="2846"/>
      <c r="AFC1" s="2846"/>
      <c r="AFD1" s="2846"/>
      <c r="AFE1" s="2846"/>
      <c r="AFF1" s="2846"/>
      <c r="AFG1" s="2846"/>
      <c r="AFH1" s="2846"/>
      <c r="AFI1" s="2846"/>
      <c r="AFJ1" s="2846"/>
      <c r="AFK1" s="2846"/>
      <c r="AFL1" s="2846"/>
      <c r="AFM1" s="2846"/>
      <c r="AFN1" s="2846"/>
      <c r="AFO1" s="2846"/>
      <c r="AFP1" s="2846"/>
      <c r="AFQ1" s="2846"/>
      <c r="AFR1" s="2846"/>
      <c r="AFS1" s="2846"/>
      <c r="AFT1" s="2846"/>
      <c r="AFU1" s="2846"/>
      <c r="AFV1" s="2846"/>
      <c r="AFW1" s="2846"/>
      <c r="AFX1" s="2846"/>
      <c r="AFY1" s="2846"/>
      <c r="AFZ1" s="2846"/>
      <c r="AGA1" s="2846"/>
      <c r="AGB1" s="2846"/>
      <c r="AGC1" s="2846"/>
      <c r="AGD1" s="2846"/>
      <c r="AGE1" s="2846"/>
      <c r="AGF1" s="2846"/>
      <c r="AGG1" s="2846"/>
      <c r="AGH1" s="2846"/>
      <c r="AGI1" s="2846"/>
      <c r="AGJ1" s="2846"/>
      <c r="AGK1" s="2846"/>
      <c r="AGL1" s="2846"/>
      <c r="AGM1" s="2846"/>
      <c r="AGN1" s="2846"/>
      <c r="AGO1" s="2846"/>
      <c r="AGP1" s="2846"/>
      <c r="AGQ1" s="2846"/>
      <c r="AGR1" s="2846"/>
      <c r="AGS1" s="2846"/>
      <c r="AGT1" s="2846"/>
      <c r="AGU1" s="2846"/>
      <c r="AGV1" s="2846"/>
      <c r="AGW1" s="2846"/>
      <c r="AGX1" s="2846"/>
      <c r="AGY1" s="2846"/>
      <c r="AGZ1" s="2846"/>
      <c r="AHA1" s="2846"/>
      <c r="AHB1" s="2846"/>
      <c r="AHC1" s="2846"/>
      <c r="AHD1" s="2846"/>
      <c r="AHE1" s="2846"/>
      <c r="AHF1" s="2846"/>
      <c r="AHG1" s="2846"/>
      <c r="AHH1" s="2846"/>
      <c r="AHI1" s="2846"/>
      <c r="AHJ1" s="2846"/>
      <c r="AHK1" s="2846"/>
      <c r="AHL1" s="2846"/>
      <c r="AHM1" s="2846"/>
      <c r="AHN1" s="2846"/>
      <c r="AHO1" s="2846"/>
      <c r="AHP1" s="2846"/>
      <c r="AHQ1" s="2846"/>
      <c r="AHR1" s="2846"/>
      <c r="AHS1" s="2846"/>
      <c r="AHT1" s="2846"/>
      <c r="AHU1" s="2846"/>
      <c r="AHV1" s="2846"/>
      <c r="AHW1" s="2846"/>
      <c r="AHX1" s="2846"/>
      <c r="AHY1" s="2846"/>
      <c r="AHZ1" s="2846"/>
      <c r="AIA1" s="2846"/>
      <c r="AIB1" s="2846"/>
      <c r="AIC1" s="2846"/>
      <c r="AID1" s="2846"/>
      <c r="AIE1" s="2846"/>
      <c r="AIF1" s="2846"/>
      <c r="AIG1" s="2846"/>
      <c r="AIH1" s="2846"/>
      <c r="AII1" s="2846"/>
      <c r="AIJ1" s="2846"/>
      <c r="AIK1" s="2846"/>
      <c r="AIL1" s="2846"/>
      <c r="AIM1" s="2846"/>
      <c r="AIN1" s="2846"/>
      <c r="AIO1" s="2846"/>
      <c r="AIP1" s="2846"/>
      <c r="AIQ1" s="2846"/>
      <c r="AIR1" s="2846"/>
      <c r="AIS1" s="2846"/>
      <c r="AIT1" s="2846"/>
      <c r="AIU1" s="2846"/>
      <c r="AIV1" s="2846"/>
      <c r="AIW1" s="2846"/>
      <c r="AIX1" s="2846"/>
      <c r="AIY1" s="2846"/>
      <c r="AIZ1" s="2846"/>
      <c r="AJA1" s="2846"/>
      <c r="AJB1" s="2846"/>
      <c r="AJC1" s="2846"/>
      <c r="AJD1" s="2846"/>
      <c r="AJE1" s="2846"/>
      <c r="AJF1" s="2846"/>
      <c r="AJG1" s="2846"/>
      <c r="AJH1" s="2846"/>
      <c r="AJI1" s="2846"/>
      <c r="AJJ1" s="2846"/>
      <c r="AJK1" s="2846"/>
      <c r="AJL1" s="2846"/>
      <c r="AJM1" s="2846"/>
      <c r="AJN1" s="2846"/>
      <c r="AJO1" s="2846"/>
      <c r="AJP1" s="2846"/>
      <c r="AJQ1" s="2846"/>
      <c r="AJR1" s="2846"/>
      <c r="AJS1" s="2846"/>
      <c r="AJT1" s="2846"/>
      <c r="AJU1" s="2846"/>
      <c r="AJV1" s="2846"/>
      <c r="AJW1" s="2846"/>
      <c r="AJX1" s="2846"/>
      <c r="AJY1" s="2846"/>
      <c r="AJZ1" s="2846"/>
      <c r="AKA1" s="2846"/>
      <c r="AKB1" s="2846"/>
      <c r="AKC1" s="2846"/>
      <c r="AKD1" s="2846"/>
      <c r="AKE1" s="2846"/>
      <c r="AKF1" s="2846"/>
      <c r="AKG1" s="2846"/>
      <c r="AKH1" s="2846"/>
      <c r="AKI1" s="2846"/>
      <c r="AKJ1" s="2846"/>
      <c r="AKK1" s="2846"/>
      <c r="AKL1" s="2846"/>
      <c r="AKM1" s="2846"/>
      <c r="AKN1" s="2846"/>
      <c r="AKO1" s="2846"/>
      <c r="AKP1" s="2846"/>
      <c r="AKQ1" s="2846"/>
      <c r="AKR1" s="2846"/>
      <c r="AKS1" s="2846"/>
      <c r="AKT1" s="2846"/>
      <c r="AKU1" s="2846"/>
      <c r="AKV1" s="2846"/>
      <c r="AKW1" s="2846"/>
      <c r="AKX1" s="2846"/>
      <c r="AKY1" s="2846"/>
      <c r="AKZ1" s="2846"/>
      <c r="ALA1" s="2846"/>
      <c r="ALB1" s="2846"/>
      <c r="ALC1" s="2846"/>
      <c r="ALD1" s="2846"/>
      <c r="ALE1" s="2846"/>
      <c r="ALF1" s="2846"/>
      <c r="ALG1" s="2846"/>
      <c r="ALH1" s="2846"/>
      <c r="ALI1" s="2846"/>
      <c r="ALJ1" s="2846"/>
      <c r="ALK1" s="2846"/>
      <c r="ALL1" s="2846"/>
      <c r="ALM1" s="2846"/>
      <c r="ALN1" s="2846"/>
      <c r="ALO1" s="2846"/>
      <c r="ALP1" s="2846"/>
      <c r="ALQ1" s="2846"/>
      <c r="ALR1" s="2846"/>
      <c r="ALS1" s="2846"/>
      <c r="ALT1" s="2846"/>
      <c r="ALU1" s="2846"/>
      <c r="ALV1" s="2846"/>
      <c r="ALW1" s="2846"/>
      <c r="ALX1" s="2846"/>
      <c r="ALY1" s="2846"/>
      <c r="ALZ1" s="2846"/>
      <c r="AMA1" s="2846"/>
      <c r="AMB1" s="2846"/>
      <c r="AMC1" s="2846"/>
      <c r="AMD1" s="2846"/>
      <c r="AME1" s="2846"/>
      <c r="AMF1" s="2846"/>
      <c r="AMG1" s="2846"/>
      <c r="AMH1" s="2846"/>
      <c r="AMI1" s="2846"/>
      <c r="AMJ1" s="2846"/>
      <c r="AMK1" s="2846"/>
      <c r="AML1" s="2846"/>
      <c r="AMM1" s="2846"/>
      <c r="AMN1" s="2846"/>
      <c r="AMO1" s="2846"/>
      <c r="AMP1" s="2846"/>
      <c r="AMQ1" s="2846"/>
      <c r="AMR1" s="2846"/>
      <c r="AMS1" s="2846"/>
      <c r="AMT1" s="2846"/>
      <c r="AMU1" s="2846"/>
      <c r="AMV1" s="2846"/>
      <c r="AMW1" s="2846"/>
      <c r="AMX1" s="2846"/>
      <c r="AMY1" s="2846"/>
      <c r="AMZ1" s="2846"/>
      <c r="ANA1" s="2846"/>
      <c r="ANB1" s="2846"/>
      <c r="ANC1" s="2846"/>
      <c r="AND1" s="2846"/>
      <c r="ANE1" s="2846"/>
      <c r="ANF1" s="2846"/>
      <c r="ANG1" s="2846"/>
      <c r="ANH1" s="2846"/>
      <c r="ANI1" s="2846"/>
      <c r="ANJ1" s="2846"/>
      <c r="ANK1" s="2846"/>
      <c r="ANL1" s="2846"/>
      <c r="ANM1" s="2846"/>
      <c r="ANN1" s="2846"/>
      <c r="ANO1" s="2846"/>
      <c r="ANP1" s="2846"/>
      <c r="ANQ1" s="2846"/>
      <c r="ANR1" s="2846"/>
      <c r="ANS1" s="2846"/>
      <c r="ANT1" s="2846"/>
      <c r="ANU1" s="2846"/>
      <c r="ANV1" s="2846"/>
      <c r="ANW1" s="2846"/>
      <c r="ANX1" s="2846"/>
      <c r="ANY1" s="2846"/>
      <c r="ANZ1" s="2846"/>
      <c r="AOA1" s="2846"/>
      <c r="AOB1" s="2846"/>
      <c r="AOC1" s="2846"/>
      <c r="AOD1" s="2846"/>
      <c r="AOE1" s="2846"/>
      <c r="AOF1" s="2846"/>
      <c r="AOG1" s="2846"/>
      <c r="AOH1" s="2846"/>
      <c r="AOI1" s="2846"/>
      <c r="AOJ1" s="2846"/>
      <c r="AOK1" s="2846"/>
      <c r="AOL1" s="2846"/>
      <c r="AOM1" s="2846"/>
      <c r="AON1" s="2846"/>
      <c r="AOO1" s="2846"/>
      <c r="AOP1" s="2846"/>
      <c r="AOQ1" s="2846"/>
      <c r="AOR1" s="2846"/>
      <c r="AOS1" s="2846"/>
      <c r="AOT1" s="2846"/>
      <c r="AOU1" s="2846"/>
      <c r="AOV1" s="2846"/>
      <c r="AOW1" s="2846"/>
      <c r="AOX1" s="2846"/>
      <c r="AOY1" s="2846"/>
      <c r="AOZ1" s="2846"/>
      <c r="APA1" s="2846"/>
      <c r="APB1" s="2846"/>
      <c r="APC1" s="2846"/>
      <c r="APD1" s="2846"/>
      <c r="APE1" s="2846"/>
      <c r="APF1" s="2846"/>
      <c r="APG1" s="2846"/>
      <c r="APH1" s="2846"/>
      <c r="API1" s="2846"/>
      <c r="APJ1" s="2846"/>
      <c r="APK1" s="2846"/>
      <c r="APL1" s="2846"/>
      <c r="APM1" s="2846"/>
      <c r="APN1" s="2846"/>
      <c r="APO1" s="2846"/>
      <c r="APP1" s="2846"/>
      <c r="APQ1" s="2846"/>
      <c r="APR1" s="2846"/>
      <c r="APS1" s="2846"/>
      <c r="APT1" s="2846"/>
      <c r="APU1" s="2846"/>
      <c r="APV1" s="2846"/>
      <c r="APW1" s="2846"/>
      <c r="APX1" s="2846"/>
      <c r="APY1" s="2846"/>
      <c r="APZ1" s="2846"/>
      <c r="AQA1" s="2846"/>
      <c r="AQB1" s="2846"/>
      <c r="AQC1" s="2846"/>
      <c r="AQD1" s="2846"/>
      <c r="AQE1" s="2846"/>
      <c r="AQF1" s="2846"/>
      <c r="AQG1" s="2846"/>
      <c r="AQH1" s="2846"/>
      <c r="AQI1" s="2846"/>
      <c r="AQJ1" s="2846"/>
      <c r="AQK1" s="2846"/>
      <c r="AQL1" s="2846"/>
      <c r="AQM1" s="2846"/>
      <c r="AQN1" s="2846"/>
      <c r="AQO1" s="2846"/>
      <c r="AQP1" s="2846"/>
      <c r="AQQ1" s="2846"/>
      <c r="AQR1" s="2846"/>
      <c r="AQS1" s="2846"/>
      <c r="AQT1" s="2846"/>
      <c r="AQU1" s="2846"/>
      <c r="AQV1" s="2846"/>
      <c r="AQW1" s="2846"/>
      <c r="AQX1" s="2846"/>
      <c r="AQY1" s="2846"/>
      <c r="AQZ1" s="2846"/>
      <c r="ARA1" s="2846"/>
      <c r="ARB1" s="2846"/>
      <c r="ARC1" s="2846"/>
      <c r="ARD1" s="2846"/>
      <c r="ARE1" s="2846"/>
      <c r="ARF1" s="2846"/>
      <c r="ARG1" s="2846"/>
      <c r="ARH1" s="2846"/>
      <c r="ARI1" s="2846"/>
      <c r="ARJ1" s="2846"/>
      <c r="ARK1" s="2846"/>
      <c r="ARL1" s="2846"/>
      <c r="ARM1" s="2846"/>
      <c r="ARN1" s="2846"/>
      <c r="ARO1" s="2846"/>
      <c r="ARP1" s="2846"/>
      <c r="ARQ1" s="2846"/>
      <c r="ARR1" s="2846"/>
      <c r="ARS1" s="2846"/>
      <c r="ART1" s="2846"/>
      <c r="ARU1" s="2846"/>
      <c r="ARV1" s="2846"/>
      <c r="ARW1" s="2846"/>
      <c r="ARX1" s="2846"/>
      <c r="ARY1" s="2846"/>
      <c r="ARZ1" s="2846"/>
      <c r="ASA1" s="2846"/>
      <c r="ASB1" s="2846"/>
      <c r="ASC1" s="2846"/>
      <c r="ASD1" s="2846"/>
      <c r="ASE1" s="2846"/>
      <c r="ASF1" s="2846"/>
      <c r="ASG1" s="2846"/>
      <c r="ASH1" s="2846"/>
      <c r="ASI1" s="2846"/>
      <c r="ASJ1" s="2846"/>
      <c r="ASK1" s="2846"/>
      <c r="ASL1" s="2846"/>
      <c r="ASM1" s="2846"/>
      <c r="ASN1" s="2846"/>
      <c r="ASO1" s="2846"/>
      <c r="ASP1" s="2846"/>
      <c r="ASQ1" s="2846"/>
      <c r="ASR1" s="2846"/>
      <c r="ASS1" s="2846"/>
      <c r="AST1" s="2846"/>
      <c r="ASU1" s="2846"/>
      <c r="ASV1" s="2846"/>
      <c r="ASW1" s="2846"/>
      <c r="ASX1" s="2846"/>
      <c r="ASY1" s="2846"/>
      <c r="ASZ1" s="2846"/>
      <c r="ATA1" s="2846"/>
      <c r="ATB1" s="2846"/>
      <c r="ATC1" s="2846"/>
      <c r="ATD1" s="2846"/>
      <c r="ATE1" s="2846"/>
      <c r="ATF1" s="2846"/>
      <c r="ATG1" s="2846"/>
      <c r="ATH1" s="2846"/>
      <c r="ATI1" s="2846"/>
      <c r="ATJ1" s="2846"/>
      <c r="ATK1" s="2846"/>
      <c r="ATL1" s="2846"/>
      <c r="ATM1" s="2846"/>
      <c r="ATN1" s="2846"/>
      <c r="ATO1" s="2846"/>
      <c r="ATP1" s="2846"/>
      <c r="ATQ1" s="2846"/>
      <c r="ATR1" s="2846"/>
      <c r="ATS1" s="2846"/>
      <c r="ATT1" s="2846"/>
      <c r="ATU1" s="2846"/>
      <c r="ATV1" s="2846"/>
      <c r="ATW1" s="2846"/>
      <c r="ATX1" s="2846"/>
      <c r="ATY1" s="2846"/>
      <c r="ATZ1" s="2846"/>
      <c r="AUA1" s="2846"/>
      <c r="AUB1" s="2846"/>
      <c r="AUC1" s="2846"/>
      <c r="AUD1" s="2846"/>
      <c r="AUE1" s="2846"/>
      <c r="AUF1" s="2846"/>
      <c r="AUG1" s="2846"/>
      <c r="AUH1" s="2846"/>
      <c r="AUI1" s="2846"/>
      <c r="AUJ1" s="2846"/>
      <c r="AUK1" s="2846"/>
      <c r="AUL1" s="2846"/>
      <c r="AUM1" s="2846"/>
      <c r="AUN1" s="2846"/>
      <c r="AUO1" s="2846"/>
      <c r="AUP1" s="2846"/>
      <c r="AUQ1" s="2846"/>
      <c r="AUR1" s="2846"/>
      <c r="AUS1" s="2846"/>
      <c r="AUT1" s="2846"/>
      <c r="AUU1" s="2846"/>
      <c r="AUV1" s="2846"/>
      <c r="AUW1" s="2846"/>
      <c r="AUX1" s="2846"/>
      <c r="AUY1" s="2846"/>
      <c r="AUZ1" s="2846"/>
      <c r="AVA1" s="2846"/>
      <c r="AVB1" s="2846"/>
      <c r="AVC1" s="2846"/>
      <c r="AVD1" s="2846"/>
      <c r="AVE1" s="2846"/>
      <c r="AVF1" s="2846"/>
      <c r="AVG1" s="2846"/>
      <c r="AVH1" s="2846"/>
      <c r="AVI1" s="2846"/>
      <c r="AVJ1" s="2846"/>
      <c r="AVK1" s="2846"/>
      <c r="AVL1" s="2846"/>
      <c r="AVM1" s="2846"/>
      <c r="AVN1" s="2846"/>
      <c r="AVO1" s="2846"/>
      <c r="AVP1" s="2846"/>
      <c r="AVQ1" s="2846"/>
      <c r="AVR1" s="2846"/>
      <c r="AVS1" s="2846"/>
      <c r="AVT1" s="2846"/>
      <c r="AVU1" s="2846"/>
      <c r="AVV1" s="2846"/>
      <c r="AVW1" s="2846"/>
      <c r="AVX1" s="2846"/>
      <c r="AVY1" s="2846"/>
      <c r="AVZ1" s="2846"/>
      <c r="AWA1" s="2846"/>
      <c r="AWB1" s="2846"/>
      <c r="AWC1" s="2846"/>
      <c r="AWD1" s="2846"/>
      <c r="AWE1" s="2846"/>
      <c r="AWF1" s="2846"/>
      <c r="AWG1" s="2846"/>
      <c r="AWH1" s="2846"/>
      <c r="AWI1" s="2846"/>
      <c r="AWJ1" s="2846"/>
      <c r="AWK1" s="2846"/>
      <c r="AWL1" s="2846"/>
      <c r="AWM1" s="2846"/>
      <c r="AWN1" s="2846"/>
      <c r="AWO1" s="2846"/>
      <c r="AWP1" s="2846"/>
      <c r="AWQ1" s="2846"/>
      <c r="AWR1" s="2846"/>
      <c r="AWS1" s="2846"/>
      <c r="AWT1" s="2846"/>
      <c r="AWU1" s="2846"/>
      <c r="AWV1" s="2846"/>
      <c r="AWW1" s="2846"/>
      <c r="AWX1" s="2846"/>
      <c r="AWY1" s="2846"/>
      <c r="AWZ1" s="2846"/>
      <c r="AXA1" s="2846"/>
      <c r="AXB1" s="2846"/>
      <c r="AXC1" s="2846"/>
      <c r="AXD1" s="2846"/>
      <c r="AXE1" s="2846"/>
      <c r="AXF1" s="2846"/>
      <c r="AXG1" s="2846"/>
      <c r="AXH1" s="2846"/>
      <c r="AXI1" s="2846"/>
      <c r="AXJ1" s="2846"/>
      <c r="AXK1" s="2846"/>
      <c r="AXL1" s="2846"/>
    </row>
    <row r="2" spans="1:1312" ht="20.25" customHeight="1" x14ac:dyDescent="0.25">
      <c r="B2" s="2848" t="s">
        <v>666</v>
      </c>
      <c r="C2" s="2849"/>
      <c r="D2" s="2849"/>
      <c r="E2" s="2849"/>
      <c r="F2" s="2849"/>
      <c r="G2" s="2849"/>
      <c r="H2" s="2849"/>
      <c r="I2" s="2849"/>
      <c r="J2" s="2849"/>
      <c r="K2" s="2849"/>
      <c r="L2" s="2849"/>
      <c r="M2" s="2849"/>
      <c r="N2" s="2850"/>
      <c r="O2" s="2851"/>
      <c r="P2" s="2852"/>
      <c r="Q2" s="2852"/>
      <c r="R2" s="2852"/>
      <c r="S2" s="2852"/>
      <c r="T2" s="2852"/>
      <c r="U2" s="2852"/>
      <c r="V2" s="2852"/>
      <c r="W2" s="2852"/>
      <c r="X2" s="2852"/>
      <c r="Y2" s="2852"/>
      <c r="Z2" s="2852"/>
      <c r="AA2" s="2852"/>
      <c r="AB2" s="2852"/>
      <c r="AC2" s="2852"/>
    </row>
    <row r="3" spans="1:1312" ht="15.75" customHeight="1" thickBot="1" x14ac:dyDescent="0.3">
      <c r="B3" s="2853"/>
      <c r="C3" s="2854"/>
      <c r="D3" s="2854"/>
      <c r="E3" s="2854"/>
      <c r="F3" s="2854"/>
      <c r="G3" s="2854"/>
      <c r="H3" s="2854"/>
      <c r="I3" s="2854"/>
      <c r="J3" s="2854"/>
      <c r="K3" s="2854"/>
      <c r="L3" s="2854"/>
      <c r="M3" s="2854"/>
      <c r="N3" s="2855"/>
      <c r="O3" s="2851"/>
      <c r="P3" s="2852"/>
      <c r="Q3" s="2852"/>
      <c r="R3" s="2852"/>
      <c r="S3" s="2852"/>
      <c r="T3" s="2852"/>
      <c r="U3" s="2852"/>
      <c r="V3" s="2852"/>
      <c r="W3" s="2852"/>
      <c r="X3" s="2852"/>
      <c r="Y3" s="2852"/>
      <c r="Z3" s="2852"/>
      <c r="AA3" s="2852"/>
      <c r="AB3" s="2852"/>
      <c r="AC3" s="2852"/>
    </row>
    <row r="4" spans="1:1312" ht="15.75" customHeight="1" x14ac:dyDescent="0.25">
      <c r="A4" s="2856" t="str">
        <f ca="1">CELL("nomfichier",A1)</f>
        <v>F:\Bureau\[ff-fiches-apprentis-Patissiers-07-03-2016.xlsx]pates levées Divers</v>
      </c>
      <c r="B4" s="2857"/>
      <c r="C4" s="2857"/>
      <c r="D4" s="2857"/>
      <c r="E4" s="2857"/>
      <c r="F4" s="2857"/>
      <c r="G4" s="2857"/>
      <c r="H4" s="2857"/>
      <c r="I4" s="2857"/>
      <c r="J4" s="2857"/>
      <c r="K4" s="2857"/>
      <c r="L4" s="2857"/>
      <c r="M4" s="2857"/>
      <c r="N4" s="2857"/>
      <c r="O4" s="2851"/>
      <c r="P4" s="2852"/>
      <c r="Q4" s="2852"/>
      <c r="R4" s="2852"/>
      <c r="S4" s="2852"/>
      <c r="T4" s="2852"/>
      <c r="U4" s="2852"/>
      <c r="V4" s="2852"/>
      <c r="W4" s="2852"/>
      <c r="X4" s="2852"/>
      <c r="Y4" s="2852"/>
      <c r="Z4" s="2852"/>
      <c r="AA4" s="2852"/>
      <c r="AB4" s="2852"/>
      <c r="AC4" s="2852"/>
    </row>
    <row r="5" spans="1:1312" ht="15.75" customHeight="1" x14ac:dyDescent="0.25">
      <c r="B5" s="2858" t="s">
        <v>667</v>
      </c>
      <c r="C5" s="2858"/>
      <c r="D5" s="2858"/>
      <c r="E5" s="2858"/>
      <c r="F5" s="2858"/>
      <c r="G5" s="2858"/>
      <c r="H5" s="2858"/>
      <c r="I5" s="2858"/>
      <c r="J5" s="2858"/>
      <c r="K5" s="2858"/>
      <c r="L5" s="2858"/>
      <c r="M5" s="2858"/>
      <c r="N5" s="2858"/>
      <c r="O5" s="2851"/>
      <c r="P5" s="2859"/>
      <c r="Q5" s="2859"/>
      <c r="R5" s="2859"/>
      <c r="S5" s="2859"/>
      <c r="T5" s="2852"/>
      <c r="U5" s="2852"/>
      <c r="V5" s="2852"/>
      <c r="W5" s="2852"/>
      <c r="X5" s="2852"/>
      <c r="Y5" s="2852"/>
      <c r="Z5" s="2852"/>
      <c r="AA5" s="2852"/>
      <c r="AB5" s="2852"/>
      <c r="AC5" s="2852"/>
    </row>
    <row r="6" spans="1:1312" ht="15.75" x14ac:dyDescent="0.25">
      <c r="B6" s="2860" t="s">
        <v>668</v>
      </c>
      <c r="C6" s="2860"/>
      <c r="D6" s="2860"/>
      <c r="E6" s="2860"/>
      <c r="F6" s="2860"/>
      <c r="G6" s="2860"/>
      <c r="H6" s="2860"/>
      <c r="I6" s="2860"/>
      <c r="J6" s="2860"/>
      <c r="K6" s="2860"/>
      <c r="L6" s="2860"/>
      <c r="M6" s="2860"/>
      <c r="N6" s="2860"/>
      <c r="O6" s="2851"/>
      <c r="P6" s="2861"/>
      <c r="Q6" s="2861"/>
      <c r="R6" s="2861"/>
      <c r="S6" s="2861"/>
      <c r="T6" s="2852"/>
      <c r="U6" s="2852"/>
      <c r="V6" s="2852"/>
      <c r="W6" s="2852"/>
      <c r="X6" s="2852"/>
      <c r="Y6" s="2852"/>
      <c r="Z6" s="2852"/>
      <c r="AA6" s="2852"/>
      <c r="AB6" s="2852"/>
      <c r="AC6" s="2852"/>
    </row>
    <row r="7" spans="1:1312" ht="15.75" customHeight="1" x14ac:dyDescent="0.25">
      <c r="B7" s="2860" t="s">
        <v>669</v>
      </c>
      <c r="C7" s="2860"/>
      <c r="D7" s="2860"/>
      <c r="E7" s="2860"/>
      <c r="F7" s="2860"/>
      <c r="G7" s="2860"/>
      <c r="H7" s="2860"/>
      <c r="I7" s="2860"/>
      <c r="J7" s="2860"/>
      <c r="K7" s="2860"/>
      <c r="L7" s="2860"/>
      <c r="M7" s="2860"/>
      <c r="N7" s="2860"/>
      <c r="O7" s="2851"/>
      <c r="P7" s="2861"/>
      <c r="Q7" s="2861"/>
      <c r="R7" s="2861"/>
      <c r="S7" s="2861"/>
      <c r="T7" s="2852"/>
      <c r="U7" s="2852"/>
      <c r="V7" s="2852"/>
      <c r="W7" s="2852"/>
      <c r="X7" s="2852"/>
      <c r="Y7" s="2852"/>
      <c r="Z7" s="2852"/>
      <c r="AA7" s="2852"/>
      <c r="AB7" s="2852"/>
      <c r="AC7" s="2852"/>
    </row>
    <row r="8" spans="1:1312" ht="15.75" customHeight="1" x14ac:dyDescent="0.25">
      <c r="B8" s="2860" t="s">
        <v>670</v>
      </c>
      <c r="C8" s="2860"/>
      <c r="D8" s="2860"/>
      <c r="E8" s="2860"/>
      <c r="F8" s="2860"/>
      <c r="G8" s="2860"/>
      <c r="H8" s="2860"/>
      <c r="I8" s="2860"/>
      <c r="J8" s="2860"/>
      <c r="K8" s="2860"/>
      <c r="L8" s="2860"/>
      <c r="M8" s="2860"/>
      <c r="N8" s="2860"/>
      <c r="O8" s="2851"/>
      <c r="P8" s="2861"/>
      <c r="Q8" s="2861"/>
      <c r="R8" s="2861"/>
      <c r="S8" s="2861"/>
      <c r="T8" s="2852"/>
      <c r="U8" s="2852"/>
      <c r="V8" s="2852"/>
      <c r="W8" s="2852"/>
      <c r="X8" s="2852"/>
      <c r="Y8" s="2852"/>
      <c r="Z8" s="2852"/>
      <c r="AA8" s="2852"/>
      <c r="AB8" s="2852"/>
      <c r="AC8" s="2852"/>
    </row>
    <row r="9" spans="1:1312" ht="15.75" customHeight="1" x14ac:dyDescent="0.25">
      <c r="B9" s="2862" t="s">
        <v>671</v>
      </c>
      <c r="C9" s="2862"/>
      <c r="D9" s="2862"/>
      <c r="E9" s="2862"/>
      <c r="F9" s="2862"/>
      <c r="G9" s="2862"/>
      <c r="H9" s="2862"/>
      <c r="I9" s="2862"/>
      <c r="J9" s="2862"/>
      <c r="K9" s="2862"/>
      <c r="L9" s="2862"/>
      <c r="M9" s="2862"/>
      <c r="N9" s="2862"/>
      <c r="O9" s="2851"/>
      <c r="P9" s="2863"/>
      <c r="Q9" s="2863"/>
      <c r="R9" s="2863"/>
      <c r="S9" s="2863"/>
      <c r="T9" s="2852"/>
      <c r="U9" s="2852"/>
      <c r="V9" s="2852"/>
      <c r="W9" s="2852"/>
      <c r="X9" s="2852"/>
      <c r="Y9" s="2852"/>
      <c r="Z9" s="2852"/>
      <c r="AA9" s="2852"/>
      <c r="AB9" s="2852"/>
      <c r="AC9" s="2852"/>
    </row>
    <row r="10" spans="1:1312" x14ac:dyDescent="0.25">
      <c r="B10" s="2862"/>
      <c r="C10" s="2862"/>
      <c r="D10" s="2862"/>
      <c r="E10" s="2862"/>
      <c r="F10" s="2862"/>
      <c r="G10" s="2862"/>
      <c r="H10" s="2862"/>
      <c r="I10" s="2862"/>
      <c r="J10" s="2862"/>
      <c r="K10" s="2862"/>
      <c r="L10" s="2862"/>
      <c r="M10" s="2862"/>
      <c r="N10" s="2862"/>
      <c r="O10" s="2851"/>
      <c r="P10" s="2852"/>
      <c r="Q10" s="2852"/>
      <c r="R10" s="2852"/>
      <c r="S10" s="2852"/>
      <c r="T10" s="2852"/>
      <c r="U10" s="2852"/>
      <c r="V10" s="2852"/>
      <c r="W10" s="2852"/>
      <c r="X10" s="2852"/>
      <c r="Y10" s="2852"/>
      <c r="Z10" s="2852"/>
      <c r="AA10" s="2852"/>
      <c r="AB10" s="2852"/>
      <c r="AC10" s="2852"/>
    </row>
    <row r="11" spans="1:1312" x14ac:dyDescent="0.25">
      <c r="A11" s="2851"/>
      <c r="B11" s="2864"/>
      <c r="C11" s="2864"/>
      <c r="D11" s="2864"/>
      <c r="E11" s="2864"/>
      <c r="F11" s="2864"/>
      <c r="G11" s="2864"/>
      <c r="H11" s="2864"/>
      <c r="I11" s="2864"/>
      <c r="J11" s="2864"/>
      <c r="K11" s="2864"/>
      <c r="L11" s="2864"/>
      <c r="M11" s="2864"/>
      <c r="N11" s="2864"/>
      <c r="O11" s="2851"/>
      <c r="P11" s="2852"/>
      <c r="Q11" s="2852"/>
      <c r="R11" s="2852"/>
      <c r="S11" s="2852"/>
      <c r="T11" s="2852"/>
      <c r="U11" s="2852"/>
      <c r="V11" s="2852"/>
      <c r="W11" s="2852"/>
      <c r="X11" s="2852"/>
      <c r="Y11" s="2852"/>
      <c r="Z11" s="2852"/>
      <c r="AA11" s="2852"/>
      <c r="AB11" s="2852"/>
      <c r="AC11" s="2852"/>
    </row>
    <row r="12" spans="1:1312" x14ac:dyDescent="0.25">
      <c r="A12" s="2851"/>
      <c r="B12" s="2865"/>
      <c r="C12" s="2866" t="s">
        <v>672</v>
      </c>
      <c r="D12" s="2851"/>
      <c r="E12" s="2851"/>
      <c r="F12" s="2851"/>
      <c r="G12" s="2867"/>
      <c r="H12" s="2866" t="s">
        <v>673</v>
      </c>
      <c r="L12" s="2851"/>
      <c r="M12" s="2851"/>
      <c r="N12" s="2851"/>
      <c r="O12" s="2851"/>
      <c r="P12" s="2852"/>
      <c r="Q12" s="2852"/>
      <c r="R12" s="2852"/>
      <c r="S12" s="2852"/>
      <c r="T12" s="2852"/>
      <c r="U12" s="2852"/>
      <c r="V12" s="2852"/>
      <c r="W12" s="2852"/>
      <c r="X12" s="2852"/>
      <c r="Y12" s="2852"/>
      <c r="Z12" s="2852"/>
      <c r="AA12" s="2852"/>
      <c r="AB12" s="2852"/>
      <c r="AC12" s="2852"/>
    </row>
    <row r="13" spans="1:1312" ht="15.75" thickBot="1" x14ac:dyDescent="0.3">
      <c r="B13" s="2868"/>
      <c r="C13" s="2868"/>
      <c r="D13" s="2868"/>
      <c r="E13" s="2868"/>
      <c r="F13" s="2868"/>
      <c r="G13" s="2868"/>
      <c r="H13" s="2868"/>
      <c r="I13" s="2868"/>
      <c r="J13" s="2868"/>
      <c r="K13" s="2868"/>
      <c r="L13" s="2868"/>
      <c r="M13" s="2868"/>
      <c r="N13" s="2868"/>
      <c r="O13" s="2851"/>
      <c r="P13" s="2852"/>
      <c r="Q13" s="2852"/>
      <c r="R13" s="2852"/>
      <c r="S13" s="2852"/>
      <c r="T13" s="2852"/>
      <c r="U13" s="2852"/>
      <c r="V13" s="2852"/>
      <c r="W13" s="2852"/>
      <c r="X13" s="2852"/>
      <c r="Y13" s="2852"/>
      <c r="Z13" s="2852"/>
      <c r="AA13" s="2852"/>
      <c r="AB13" s="2852"/>
      <c r="AC13" s="2852"/>
    </row>
    <row r="14" spans="1:1312" ht="20.25" customHeight="1" x14ac:dyDescent="0.25">
      <c r="B14" s="2869" t="s">
        <v>674</v>
      </c>
      <c r="C14" s="30"/>
      <c r="D14" s="30"/>
      <c r="E14" s="30"/>
      <c r="F14" s="30"/>
      <c r="G14" s="30"/>
      <c r="H14" s="30"/>
      <c r="I14" s="30"/>
      <c r="J14" s="30"/>
      <c r="K14" s="30"/>
      <c r="L14" s="30"/>
      <c r="M14" s="30"/>
      <c r="N14" s="30"/>
      <c r="O14" s="2851"/>
      <c r="P14" s="2870" t="s">
        <v>675</v>
      </c>
      <c r="Q14" s="2871"/>
      <c r="R14" s="2871"/>
      <c r="S14" s="2871"/>
      <c r="T14" s="2871"/>
      <c r="U14" s="2871"/>
      <c r="V14" s="2871"/>
      <c r="W14" s="2871"/>
      <c r="X14" s="2871"/>
      <c r="Y14" s="2871"/>
      <c r="Z14" s="2871"/>
      <c r="AA14" s="2871"/>
      <c r="AB14" s="2871"/>
      <c r="AC14" s="2872"/>
    </row>
    <row r="15" spans="1:1312" ht="15" customHeight="1" x14ac:dyDescent="0.25">
      <c r="B15" s="30"/>
      <c r="C15" s="30"/>
      <c r="D15" s="30"/>
      <c r="E15" s="30"/>
      <c r="F15" s="30"/>
      <c r="G15" s="30"/>
      <c r="H15" s="30"/>
      <c r="I15" s="30"/>
      <c r="J15" s="30"/>
      <c r="K15" s="30"/>
      <c r="L15" s="30"/>
      <c r="M15" s="30"/>
      <c r="N15" s="30"/>
      <c r="O15" s="2851"/>
      <c r="P15" s="2873"/>
      <c r="Q15" s="2874"/>
      <c r="R15" s="2874"/>
      <c r="S15" s="2874"/>
      <c r="T15" s="2874"/>
      <c r="U15" s="2874"/>
      <c r="V15" s="2874"/>
      <c r="W15" s="2874"/>
      <c r="X15" s="2874"/>
      <c r="Y15" s="2874"/>
      <c r="Z15" s="2874"/>
      <c r="AA15" s="2874"/>
      <c r="AB15" s="2874"/>
      <c r="AC15" s="2875"/>
    </row>
    <row r="16" spans="1:1312" ht="15" customHeight="1" thickBot="1" x14ac:dyDescent="0.3">
      <c r="B16" s="2876" t="s">
        <v>676</v>
      </c>
      <c r="C16" s="2877"/>
      <c r="D16" s="2877"/>
      <c r="E16" s="2877"/>
      <c r="F16" s="2877"/>
      <c r="G16" s="2877"/>
      <c r="H16" s="2877"/>
      <c r="I16" s="2877"/>
      <c r="J16" s="2877"/>
      <c r="K16" s="2877"/>
      <c r="L16" s="2877"/>
      <c r="M16" s="2877"/>
      <c r="N16" s="2877"/>
      <c r="O16" s="2851"/>
      <c r="P16" s="2878"/>
      <c r="Q16" s="2879"/>
      <c r="R16" s="2879"/>
      <c r="S16" s="2879"/>
      <c r="T16" s="2879"/>
      <c r="U16" s="2879"/>
      <c r="V16" s="2879"/>
      <c r="W16" s="2879"/>
      <c r="X16" s="2879"/>
      <c r="Y16" s="2879"/>
      <c r="Z16" s="2879"/>
      <c r="AA16" s="2879"/>
      <c r="AB16" s="2879"/>
      <c r="AC16" s="2880"/>
    </row>
    <row r="17" spans="2:29" x14ac:dyDescent="0.25">
      <c r="B17" s="2881" t="s">
        <v>677</v>
      </c>
      <c r="C17" s="2877"/>
      <c r="D17" s="2877"/>
      <c r="E17" s="2877"/>
      <c r="F17" s="2877"/>
      <c r="G17" s="2877"/>
      <c r="H17" s="2877"/>
      <c r="I17" s="2877"/>
      <c r="J17" s="2877"/>
      <c r="K17" s="2877"/>
      <c r="L17" s="2877"/>
      <c r="M17" s="2877"/>
      <c r="N17" s="2877"/>
      <c r="O17" s="2851"/>
      <c r="P17" s="2852"/>
      <c r="Q17" s="2852"/>
      <c r="R17" s="2852"/>
      <c r="S17" s="2852"/>
      <c r="T17" s="2852"/>
      <c r="U17" s="2852"/>
      <c r="V17" s="2852"/>
      <c r="W17" s="2852"/>
      <c r="X17" s="2852"/>
      <c r="Y17" s="2852"/>
      <c r="Z17" s="2852"/>
      <c r="AA17" s="2852"/>
      <c r="AB17" s="2852"/>
      <c r="AC17" s="2852"/>
    </row>
    <row r="18" spans="2:29" x14ac:dyDescent="0.25">
      <c r="B18" s="2881"/>
      <c r="C18" s="2877"/>
      <c r="D18" s="2877"/>
      <c r="E18" s="2877"/>
      <c r="F18" s="2877"/>
      <c r="G18" s="2877"/>
      <c r="H18" s="2877"/>
      <c r="I18" s="2877"/>
      <c r="J18" s="2877"/>
      <c r="K18" s="2877"/>
      <c r="L18" s="2877"/>
      <c r="M18" s="2877"/>
      <c r="N18" s="2877"/>
      <c r="O18" s="2851"/>
      <c r="P18" s="2852"/>
      <c r="Q18" s="2852"/>
      <c r="R18" s="2852"/>
      <c r="S18" s="2852"/>
      <c r="T18" s="2852"/>
      <c r="U18" s="2852"/>
      <c r="V18" s="2852"/>
      <c r="W18" s="2852"/>
      <c r="X18" s="2852"/>
      <c r="Y18" s="2852"/>
      <c r="Z18" s="2852"/>
      <c r="AA18" s="2852"/>
      <c r="AB18" s="2852"/>
      <c r="AC18" s="2852"/>
    </row>
    <row r="19" spans="2:29" x14ac:dyDescent="0.25">
      <c r="B19" s="2876" t="s">
        <v>678</v>
      </c>
      <c r="C19" s="2877"/>
      <c r="D19" s="2877"/>
      <c r="E19" s="2877"/>
      <c r="F19" s="2877"/>
      <c r="G19" s="2877"/>
      <c r="H19" s="2877"/>
      <c r="I19" s="2877"/>
      <c r="J19" s="2877"/>
      <c r="K19" s="2877"/>
      <c r="L19" s="2877"/>
      <c r="M19" s="2877"/>
      <c r="N19" s="2877"/>
      <c r="O19" s="2851"/>
      <c r="P19" s="2852"/>
      <c r="Q19" s="2852"/>
      <c r="R19" s="2852"/>
      <c r="S19" s="2852"/>
      <c r="T19" s="2852"/>
      <c r="U19" s="2852"/>
      <c r="V19" s="2852"/>
      <c r="W19" s="2852"/>
      <c r="X19" s="2852"/>
      <c r="Y19" s="2852"/>
      <c r="Z19" s="2852"/>
      <c r="AA19" s="2852"/>
      <c r="AB19" s="2852"/>
      <c r="AC19" s="2852"/>
    </row>
    <row r="20" spans="2:29" x14ac:dyDescent="0.25">
      <c r="B20" s="2882" t="s">
        <v>679</v>
      </c>
      <c r="C20" s="2882"/>
      <c r="D20" s="2882"/>
      <c r="E20" s="2882"/>
      <c r="F20" s="2882"/>
      <c r="G20" s="2882"/>
      <c r="H20" s="2882"/>
      <c r="I20" s="2882"/>
      <c r="J20" s="2882"/>
      <c r="K20" s="2882"/>
      <c r="L20" s="2882"/>
      <c r="M20" s="2882"/>
      <c r="N20" s="2882"/>
      <c r="O20" s="2851"/>
      <c r="P20" s="2852"/>
      <c r="Q20" s="2852"/>
      <c r="R20" s="2852"/>
      <c r="S20" s="2852"/>
      <c r="T20" s="2852"/>
      <c r="U20" s="2852"/>
      <c r="V20" s="2852"/>
      <c r="W20" s="2852"/>
      <c r="X20" s="2852"/>
      <c r="Y20" s="2852"/>
      <c r="Z20" s="2852"/>
      <c r="AA20" s="2852"/>
      <c r="AB20" s="2852"/>
      <c r="AC20" s="2852"/>
    </row>
    <row r="21" spans="2:29" x14ac:dyDescent="0.25">
      <c r="B21" s="2882"/>
      <c r="C21" s="2882"/>
      <c r="D21" s="2882"/>
      <c r="E21" s="2882"/>
      <c r="F21" s="2882"/>
      <c r="G21" s="2882"/>
      <c r="H21" s="2882"/>
      <c r="I21" s="2882"/>
      <c r="J21" s="2882"/>
      <c r="K21" s="2882"/>
      <c r="L21" s="2882"/>
      <c r="M21" s="2882"/>
      <c r="N21" s="2882"/>
      <c r="O21" s="2851"/>
      <c r="P21" s="2852"/>
      <c r="Q21" s="2852"/>
      <c r="R21" s="2852"/>
      <c r="S21" s="2852"/>
      <c r="T21" s="2852"/>
      <c r="U21" s="2852"/>
      <c r="V21" s="2852"/>
      <c r="W21" s="2852"/>
      <c r="X21" s="2852"/>
      <c r="Y21" s="2852"/>
      <c r="Z21" s="2852"/>
      <c r="AA21" s="2852"/>
      <c r="AB21" s="2852"/>
      <c r="AC21" s="2852"/>
    </row>
    <row r="22" spans="2:29" x14ac:dyDescent="0.25">
      <c r="B22" s="2876" t="s">
        <v>680</v>
      </c>
      <c r="C22" s="2877"/>
      <c r="D22" s="2877"/>
      <c r="E22" s="2877"/>
      <c r="F22" s="2877"/>
      <c r="G22" s="2877"/>
      <c r="H22" s="2877"/>
      <c r="I22" s="2877"/>
      <c r="J22" s="2877"/>
      <c r="K22" s="2877"/>
      <c r="L22" s="2877"/>
      <c r="M22" s="2877"/>
      <c r="N22" s="2877"/>
      <c r="O22" s="2851"/>
      <c r="P22" s="2852"/>
      <c r="Q22" s="2852"/>
      <c r="R22" s="2852"/>
      <c r="S22" s="2852"/>
      <c r="T22" s="2852"/>
      <c r="U22" s="2852"/>
      <c r="V22" s="2852"/>
      <c r="W22" s="2852"/>
      <c r="X22" s="2852"/>
      <c r="Y22" s="2852"/>
      <c r="Z22" s="2852"/>
      <c r="AA22" s="2852"/>
      <c r="AB22" s="2852"/>
      <c r="AC22" s="2852"/>
    </row>
    <row r="23" spans="2:29" x14ac:dyDescent="0.25">
      <c r="B23" s="2881" t="s">
        <v>681</v>
      </c>
      <c r="C23" s="2883"/>
      <c r="D23" s="2877"/>
      <c r="E23" s="2877"/>
      <c r="F23" s="2877"/>
      <c r="G23" s="2877"/>
      <c r="H23" s="2877"/>
      <c r="I23" s="2877"/>
      <c r="J23" s="2877"/>
      <c r="K23" s="2877"/>
      <c r="L23" s="2877"/>
      <c r="M23" s="2877"/>
      <c r="N23" s="2877"/>
      <c r="O23" s="2851"/>
      <c r="P23" s="2852"/>
      <c r="Q23" s="2852"/>
      <c r="R23" s="2852"/>
      <c r="S23" s="2852"/>
      <c r="T23" s="2852"/>
      <c r="U23" s="2852"/>
      <c r="V23" s="2852"/>
      <c r="W23" s="2852"/>
      <c r="X23" s="2852"/>
      <c r="Y23" s="2852"/>
      <c r="Z23" s="2852"/>
      <c r="AA23" s="2852"/>
      <c r="AB23" s="2852"/>
      <c r="AC23" s="2852"/>
    </row>
    <row r="24" spans="2:29" x14ac:dyDescent="0.25">
      <c r="B24" s="2876" t="s">
        <v>682</v>
      </c>
      <c r="C24" s="2877"/>
      <c r="D24" s="2877"/>
      <c r="E24" s="2877"/>
      <c r="F24" s="2877"/>
      <c r="G24" s="2877"/>
      <c r="H24" s="2877"/>
      <c r="I24" s="2877"/>
      <c r="J24" s="2877"/>
      <c r="K24" s="2877"/>
      <c r="L24" s="2877"/>
      <c r="M24" s="2877"/>
      <c r="N24" s="2877"/>
      <c r="O24" s="2851"/>
      <c r="P24" s="2852"/>
      <c r="Q24" s="2852"/>
      <c r="R24" s="2852"/>
      <c r="S24" s="2852"/>
      <c r="T24" s="2852"/>
      <c r="U24" s="2852"/>
      <c r="V24" s="2852"/>
      <c r="W24" s="2852"/>
      <c r="X24" s="2852"/>
      <c r="Y24" s="2852"/>
      <c r="Z24" s="2852"/>
      <c r="AA24" s="2852"/>
      <c r="AB24" s="2852"/>
      <c r="AC24" s="2852"/>
    </row>
    <row r="25" spans="2:29" x14ac:dyDescent="0.25">
      <c r="B25" s="2881" t="s">
        <v>683</v>
      </c>
      <c r="C25" s="2877"/>
      <c r="D25" s="2877"/>
      <c r="E25" s="2877"/>
      <c r="F25" s="2877"/>
      <c r="G25" s="2877"/>
      <c r="H25" s="2877"/>
      <c r="I25" s="2877"/>
      <c r="J25" s="2877"/>
      <c r="K25" s="2877"/>
      <c r="L25" s="2877"/>
      <c r="M25" s="2877"/>
      <c r="N25" s="2877"/>
      <c r="O25" s="2851"/>
      <c r="P25" s="2852"/>
      <c r="Q25" s="2852"/>
      <c r="R25" s="2852"/>
      <c r="S25" s="2852"/>
      <c r="T25" s="2852"/>
      <c r="U25" s="2852"/>
      <c r="V25" s="2852"/>
      <c r="W25" s="2852"/>
      <c r="X25" s="2852"/>
      <c r="Y25" s="2852"/>
      <c r="Z25" s="2852"/>
      <c r="AA25" s="2852"/>
      <c r="AB25" s="2852"/>
      <c r="AC25" s="2852"/>
    </row>
    <row r="26" spans="2:29" x14ac:dyDescent="0.25">
      <c r="B26" s="2881"/>
      <c r="C26" s="2877"/>
      <c r="D26" s="2877"/>
      <c r="E26" s="2877"/>
      <c r="F26" s="2877"/>
      <c r="G26" s="2877"/>
      <c r="H26" s="2877"/>
      <c r="I26" s="2877"/>
      <c r="J26" s="2877"/>
      <c r="K26" s="2877"/>
      <c r="L26" s="2877"/>
      <c r="M26" s="2877"/>
      <c r="N26" s="2877"/>
      <c r="O26" s="2851"/>
      <c r="P26" s="2852"/>
      <c r="Q26" s="2852"/>
      <c r="R26" s="2852"/>
      <c r="S26" s="2852"/>
      <c r="T26" s="2852"/>
      <c r="U26" s="2852"/>
      <c r="V26" s="2852"/>
      <c r="W26" s="2852"/>
      <c r="X26" s="2852"/>
      <c r="Y26" s="2852"/>
      <c r="Z26" s="2852"/>
      <c r="AA26" s="2852"/>
      <c r="AB26" s="2852"/>
      <c r="AC26" s="2852"/>
    </row>
    <row r="27" spans="2:29" x14ac:dyDescent="0.25">
      <c r="B27" s="2876" t="s">
        <v>684</v>
      </c>
      <c r="C27" s="2877"/>
      <c r="D27" s="2877"/>
      <c r="E27" s="2877"/>
      <c r="F27" s="2877"/>
      <c r="G27" s="2877"/>
      <c r="H27" s="2877"/>
      <c r="I27" s="2877"/>
      <c r="J27" s="2877"/>
      <c r="K27" s="2877"/>
      <c r="L27" s="2877"/>
      <c r="M27" s="2877"/>
      <c r="N27" s="2877"/>
      <c r="O27" s="2851"/>
      <c r="P27" s="2852"/>
      <c r="Q27" s="2852"/>
      <c r="R27" s="2852"/>
      <c r="S27" s="2852"/>
      <c r="T27" s="2852"/>
      <c r="U27" s="2852"/>
      <c r="V27" s="2852"/>
      <c r="W27" s="2852"/>
      <c r="X27" s="2852"/>
      <c r="Y27" s="2852"/>
      <c r="Z27" s="2852"/>
      <c r="AA27" s="2852"/>
      <c r="AB27" s="2852"/>
      <c r="AC27" s="2852"/>
    </row>
    <row r="28" spans="2:29" x14ac:dyDescent="0.25">
      <c r="B28" s="2882" t="s">
        <v>685</v>
      </c>
      <c r="C28" s="2882"/>
      <c r="D28" s="2882"/>
      <c r="E28" s="2882"/>
      <c r="F28" s="2882"/>
      <c r="G28" s="2882"/>
      <c r="H28" s="2882"/>
      <c r="I28" s="2882"/>
      <c r="J28" s="2882"/>
      <c r="K28" s="2882"/>
      <c r="L28" s="2882"/>
      <c r="M28" s="2882"/>
      <c r="N28" s="2882"/>
      <c r="O28" s="2851"/>
      <c r="P28" s="2852"/>
      <c r="Q28" s="2852"/>
      <c r="R28" s="2852"/>
      <c r="S28" s="2852"/>
      <c r="T28" s="2852"/>
      <c r="U28" s="2852"/>
      <c r="V28" s="2852"/>
      <c r="W28" s="2852"/>
      <c r="X28" s="2852"/>
      <c r="Y28" s="2852"/>
      <c r="Z28" s="2852"/>
      <c r="AA28" s="2852"/>
      <c r="AB28" s="2852"/>
      <c r="AC28" s="2852"/>
    </row>
    <row r="29" spans="2:29" x14ac:dyDescent="0.25">
      <c r="B29" s="2882"/>
      <c r="C29" s="2882"/>
      <c r="D29" s="2882"/>
      <c r="E29" s="2882"/>
      <c r="F29" s="2882"/>
      <c r="G29" s="2882"/>
      <c r="H29" s="2882"/>
      <c r="I29" s="2882"/>
      <c r="J29" s="2882"/>
      <c r="K29" s="2882"/>
      <c r="L29" s="2882"/>
      <c r="M29" s="2882"/>
      <c r="N29" s="2882"/>
      <c r="O29" s="2851"/>
      <c r="P29" s="2852"/>
      <c r="Q29" s="2852"/>
      <c r="R29" s="2852"/>
      <c r="S29" s="2852"/>
      <c r="T29" s="2852"/>
      <c r="U29" s="2852"/>
      <c r="V29" s="2852"/>
      <c r="W29" s="2852"/>
      <c r="X29" s="2852"/>
      <c r="Y29" s="2852"/>
      <c r="Z29" s="2852"/>
      <c r="AA29" s="2852"/>
      <c r="AB29" s="2852"/>
      <c r="AC29" s="2852"/>
    </row>
    <row r="30" spans="2:29" x14ac:dyDescent="0.25">
      <c r="B30" s="2884" t="s">
        <v>686</v>
      </c>
      <c r="C30" s="2877"/>
      <c r="D30" s="2877"/>
      <c r="E30" s="2877"/>
      <c r="F30" s="2877"/>
      <c r="G30" s="2877"/>
      <c r="H30" s="2877"/>
      <c r="I30" s="2877"/>
      <c r="J30" s="2877"/>
      <c r="K30" s="2877"/>
      <c r="L30" s="2877"/>
      <c r="M30" s="2877"/>
      <c r="N30" s="2877"/>
      <c r="O30" s="2851"/>
      <c r="P30" s="2852"/>
      <c r="Q30" s="2852"/>
      <c r="R30" s="2852"/>
      <c r="S30" s="2852"/>
      <c r="T30" s="2852"/>
      <c r="U30" s="2852"/>
      <c r="V30" s="2852"/>
      <c r="W30" s="2852"/>
      <c r="X30" s="2852"/>
      <c r="Y30" s="2852"/>
      <c r="Z30" s="2852"/>
      <c r="AA30" s="2852"/>
      <c r="AB30" s="2852"/>
      <c r="AC30" s="2852"/>
    </row>
    <row r="31" spans="2:29" ht="15" customHeight="1" x14ac:dyDescent="0.25">
      <c r="B31" s="2882" t="s">
        <v>687</v>
      </c>
      <c r="C31" s="2882"/>
      <c r="D31" s="2882"/>
      <c r="E31" s="2882"/>
      <c r="F31" s="2882"/>
      <c r="G31" s="2882"/>
      <c r="H31" s="2882"/>
      <c r="I31" s="2882"/>
      <c r="J31" s="2882"/>
      <c r="K31" s="2882"/>
      <c r="L31" s="2882"/>
      <c r="M31" s="2882"/>
      <c r="N31" s="2882"/>
      <c r="O31" s="2851"/>
      <c r="P31" s="2852"/>
      <c r="Q31" s="2852"/>
      <c r="R31" s="2852"/>
      <c r="S31" s="2852"/>
      <c r="T31" s="2852"/>
      <c r="U31" s="2852"/>
      <c r="V31" s="2852"/>
      <c r="W31" s="2852"/>
      <c r="X31" s="2852"/>
      <c r="Y31" s="2852"/>
      <c r="Z31" s="2852"/>
      <c r="AA31" s="2852"/>
      <c r="AB31" s="2852"/>
      <c r="AC31" s="2852"/>
    </row>
    <row r="32" spans="2:29" x14ac:dyDescent="0.25">
      <c r="B32" s="2882"/>
      <c r="C32" s="2882"/>
      <c r="D32" s="2882"/>
      <c r="E32" s="2882"/>
      <c r="F32" s="2882"/>
      <c r="G32" s="2882"/>
      <c r="H32" s="2882"/>
      <c r="I32" s="2882"/>
      <c r="J32" s="2882"/>
      <c r="K32" s="2882"/>
      <c r="L32" s="2882"/>
      <c r="M32" s="2882"/>
      <c r="N32" s="2882"/>
      <c r="O32" s="2851"/>
      <c r="P32" s="2852"/>
      <c r="Q32" s="2852"/>
      <c r="R32" s="2852"/>
      <c r="S32" s="2852"/>
      <c r="T32" s="2852"/>
      <c r="U32" s="2852"/>
      <c r="V32" s="2852"/>
      <c r="W32" s="2852"/>
      <c r="X32" s="2852"/>
      <c r="Y32" s="2852"/>
      <c r="Z32" s="2852"/>
      <c r="AA32" s="2852"/>
      <c r="AB32" s="2852"/>
      <c r="AC32" s="2852"/>
    </row>
    <row r="33" spans="1:29" x14ac:dyDescent="0.25">
      <c r="B33" s="2876" t="s">
        <v>688</v>
      </c>
      <c r="C33" s="2877"/>
      <c r="D33" s="2877"/>
      <c r="E33" s="2877"/>
      <c r="F33" s="2877"/>
      <c r="G33" s="2877"/>
      <c r="H33" s="2877"/>
      <c r="I33" s="2877"/>
      <c r="J33" s="2877"/>
      <c r="K33" s="2877"/>
      <c r="L33" s="2877"/>
      <c r="M33" s="2877"/>
      <c r="N33" s="2877"/>
      <c r="O33" s="2851"/>
      <c r="P33" s="2852"/>
      <c r="Q33" s="2852"/>
      <c r="R33" s="2852"/>
      <c r="S33" s="2852"/>
      <c r="T33" s="2852"/>
      <c r="U33" s="2852"/>
      <c r="V33" s="2852"/>
      <c r="W33" s="2852"/>
      <c r="X33" s="2852"/>
      <c r="Y33" s="2852"/>
      <c r="Z33" s="2852"/>
      <c r="AA33" s="2852"/>
      <c r="AB33" s="2852"/>
      <c r="AC33" s="2852"/>
    </row>
    <row r="34" spans="1:29" x14ac:dyDescent="0.25">
      <c r="B34" s="2881" t="s">
        <v>689</v>
      </c>
      <c r="C34" s="2877"/>
      <c r="D34" s="2877"/>
      <c r="E34" s="2877"/>
      <c r="F34" s="2877"/>
      <c r="G34" s="2877"/>
      <c r="H34" s="2877"/>
      <c r="I34" s="2877"/>
      <c r="J34" s="2877"/>
      <c r="K34" s="2877"/>
      <c r="L34" s="2877"/>
      <c r="M34" s="2877"/>
      <c r="N34" s="2877"/>
      <c r="O34" s="2851"/>
      <c r="P34" s="2852"/>
      <c r="Q34" s="2852"/>
      <c r="R34" s="2852"/>
      <c r="S34" s="2852"/>
      <c r="T34" s="2852"/>
      <c r="U34" s="2852"/>
      <c r="V34" s="2852"/>
      <c r="W34" s="2852"/>
      <c r="X34" s="2852"/>
      <c r="Y34" s="2852"/>
      <c r="Z34" s="2852"/>
      <c r="AA34" s="2852"/>
      <c r="AB34" s="2852"/>
      <c r="AC34" s="2852"/>
    </row>
    <row r="35" spans="1:29" x14ac:dyDescent="0.25">
      <c r="B35" s="2876" t="s">
        <v>690</v>
      </c>
      <c r="C35" s="2877"/>
      <c r="D35" s="2877"/>
      <c r="E35" s="2877"/>
      <c r="F35" s="2877"/>
      <c r="G35" s="2877"/>
      <c r="H35" s="2877"/>
      <c r="I35" s="2877"/>
      <c r="J35" s="2877"/>
      <c r="K35" s="2877"/>
      <c r="L35" s="2877"/>
      <c r="M35" s="2877"/>
      <c r="N35" s="2877"/>
      <c r="O35" s="2851"/>
      <c r="P35" s="2852"/>
      <c r="Q35" s="2852"/>
      <c r="R35" s="2852"/>
      <c r="S35" s="2852"/>
      <c r="T35" s="2852"/>
      <c r="U35" s="2852"/>
      <c r="V35" s="2852"/>
      <c r="W35" s="2852"/>
      <c r="X35" s="2852"/>
      <c r="Y35" s="2852"/>
      <c r="Z35" s="2852"/>
      <c r="AA35" s="2852"/>
      <c r="AB35" s="2852"/>
      <c r="AC35" s="2852"/>
    </row>
    <row r="36" spans="1:29" x14ac:dyDescent="0.25">
      <c r="B36" s="2881" t="s">
        <v>691</v>
      </c>
      <c r="C36" s="2877"/>
      <c r="D36" s="2877"/>
      <c r="E36" s="2877"/>
      <c r="F36" s="2877"/>
      <c r="G36" s="2877"/>
      <c r="H36" s="2877"/>
      <c r="I36" s="2877"/>
      <c r="J36" s="2877"/>
      <c r="K36" s="2877"/>
      <c r="L36" s="2877"/>
      <c r="M36" s="2877"/>
      <c r="N36" s="2877"/>
      <c r="O36" s="2851"/>
      <c r="P36" s="2852"/>
      <c r="Q36" s="2852"/>
      <c r="R36" s="2852"/>
      <c r="S36" s="2852"/>
      <c r="T36" s="2852"/>
      <c r="U36" s="2852"/>
      <c r="V36" s="2852"/>
      <c r="W36" s="2852"/>
      <c r="X36" s="2852"/>
      <c r="Y36" s="2852"/>
      <c r="Z36" s="2852"/>
      <c r="AA36" s="2852"/>
      <c r="AB36" s="2852"/>
      <c r="AC36" s="2852"/>
    </row>
    <row r="37" spans="1:29" x14ac:dyDescent="0.25">
      <c r="B37" s="30"/>
      <c r="C37" s="30"/>
      <c r="D37" s="30"/>
      <c r="E37" s="30"/>
      <c r="F37" s="30"/>
      <c r="G37" s="30"/>
      <c r="H37" s="30"/>
      <c r="I37" s="30"/>
      <c r="J37" s="30"/>
      <c r="K37" s="30"/>
      <c r="L37" s="30"/>
      <c r="M37" s="30"/>
      <c r="N37" s="30"/>
      <c r="O37" s="2851"/>
      <c r="P37" s="2852"/>
      <c r="Q37" s="2852"/>
      <c r="R37" s="2852"/>
      <c r="S37" s="2852"/>
      <c r="T37" s="2852"/>
      <c r="U37" s="2852"/>
      <c r="V37" s="2852"/>
      <c r="W37" s="2852"/>
      <c r="X37" s="2852"/>
      <c r="Y37" s="2852"/>
      <c r="Z37" s="2852"/>
      <c r="AA37" s="2852"/>
      <c r="AB37" s="2852"/>
      <c r="AC37" s="2852"/>
    </row>
    <row r="38" spans="1:29" x14ac:dyDescent="0.25">
      <c r="A38" s="929" t="s">
        <v>0</v>
      </c>
      <c r="B38" s="2885" t="str">
        <f>B41</f>
        <v>PAINS AUX RAISINS</v>
      </c>
      <c r="C38" s="2885"/>
      <c r="D38" s="2885"/>
      <c r="E38" s="2885"/>
      <c r="F38" s="2885"/>
      <c r="G38" s="2885"/>
      <c r="H38" s="2885"/>
      <c r="I38" s="2885"/>
      <c r="J38" s="2885"/>
      <c r="K38" s="2885"/>
      <c r="L38" s="2885"/>
      <c r="M38" s="2885"/>
      <c r="N38" s="2885"/>
      <c r="O38" s="2851"/>
    </row>
    <row r="39" spans="1:29" ht="15" customHeight="1" x14ac:dyDescent="0.25">
      <c r="A39" s="2886" t="str">
        <f>B41</f>
        <v>PAINS AUX RAISINS</v>
      </c>
      <c r="B39" s="2887" t="s">
        <v>692</v>
      </c>
      <c r="C39" s="1677"/>
      <c r="D39" s="1677"/>
      <c r="E39" s="1677"/>
      <c r="F39" s="1677"/>
      <c r="G39" s="1677"/>
      <c r="H39" s="1677"/>
      <c r="I39" s="1677"/>
      <c r="J39" s="1677"/>
      <c r="K39" s="1677"/>
      <c r="L39" s="1677"/>
      <c r="M39" s="1677"/>
      <c r="N39" s="2888"/>
      <c r="O39" s="2851"/>
    </row>
    <row r="40" spans="1:29" ht="15.75" thickBot="1" x14ac:dyDescent="0.3">
      <c r="A40" s="2886"/>
      <c r="B40" s="2887"/>
      <c r="C40" s="1677"/>
      <c r="D40" s="1677"/>
      <c r="E40" s="1677"/>
      <c r="F40" s="1677"/>
      <c r="G40" s="1677"/>
      <c r="H40" s="1677"/>
      <c r="I40" s="1677"/>
      <c r="J40" s="1677"/>
      <c r="K40" s="1677"/>
      <c r="L40" s="1677"/>
      <c r="M40" s="1677"/>
      <c r="N40" s="2888"/>
      <c r="O40" s="2851"/>
    </row>
    <row r="41" spans="1:29" ht="23.25" customHeight="1" x14ac:dyDescent="0.25">
      <c r="A41" s="2886"/>
      <c r="B41" s="2889" t="s">
        <v>693</v>
      </c>
      <c r="C41" s="2890"/>
      <c r="D41" s="2890"/>
      <c r="E41" s="2890"/>
      <c r="F41" s="2890"/>
      <c r="G41" s="2890"/>
      <c r="H41" s="2890"/>
      <c r="I41" s="2890"/>
      <c r="J41" s="2891" t="s">
        <v>694</v>
      </c>
      <c r="K41" s="2892"/>
      <c r="L41" s="2892"/>
      <c r="M41" s="2893">
        <v>25</v>
      </c>
      <c r="N41" s="2894" t="s">
        <v>695</v>
      </c>
      <c r="O41" s="2851"/>
    </row>
    <row r="42" spans="1:29" ht="23.25" customHeight="1" x14ac:dyDescent="0.25">
      <c r="A42" s="2886"/>
      <c r="B42" s="2895"/>
      <c r="C42" s="2896"/>
      <c r="D42" s="2896"/>
      <c r="E42" s="2896"/>
      <c r="F42" s="2896"/>
      <c r="G42" s="2896"/>
      <c r="H42" s="2896"/>
      <c r="I42" s="2896"/>
      <c r="J42" s="2897"/>
      <c r="K42" s="2898"/>
      <c r="L42" s="2898"/>
      <c r="M42" s="2899"/>
      <c r="N42" s="2900"/>
      <c r="O42" s="2851"/>
    </row>
    <row r="43" spans="1:29" ht="15.75" customHeight="1" thickBot="1" x14ac:dyDescent="0.3">
      <c r="A43" s="2886"/>
      <c r="B43" s="2901"/>
      <c r="C43" s="2902"/>
      <c r="D43" s="2902"/>
      <c r="E43" s="2902"/>
      <c r="F43" s="2902"/>
      <c r="G43" s="2902"/>
      <c r="H43" s="2902"/>
      <c r="I43" s="2902"/>
      <c r="J43" s="2903"/>
      <c r="K43" s="2904"/>
      <c r="L43" s="2904"/>
      <c r="M43" s="2905"/>
      <c r="N43" s="2906"/>
      <c r="O43" s="2851"/>
    </row>
    <row r="44" spans="1:29" ht="15.75" customHeight="1" x14ac:dyDescent="0.25">
      <c r="A44" s="2886"/>
      <c r="B44" s="30"/>
      <c r="C44" s="2907" t="s">
        <v>696</v>
      </c>
      <c r="D44" s="2907"/>
      <c r="E44" s="2908"/>
      <c r="F44" s="2909"/>
      <c r="G44" s="2909"/>
      <c r="H44" s="2909"/>
      <c r="I44" s="30"/>
      <c r="J44" s="30"/>
      <c r="K44" s="30"/>
      <c r="L44" s="30"/>
      <c r="M44" s="30"/>
      <c r="N44" s="2910"/>
      <c r="O44" s="2851"/>
    </row>
    <row r="45" spans="1:29" ht="15" customHeight="1" x14ac:dyDescent="0.25">
      <c r="A45" s="2886"/>
      <c r="B45" s="30"/>
      <c r="C45" s="2911"/>
      <c r="D45" s="2911"/>
      <c r="E45" s="2908"/>
      <c r="F45" s="2909"/>
      <c r="G45" s="2909"/>
      <c r="H45" s="2909"/>
      <c r="I45" s="2912" t="s">
        <v>697</v>
      </c>
      <c r="L45" s="30"/>
      <c r="M45" s="30"/>
      <c r="N45" s="2910"/>
      <c r="O45" s="2851"/>
    </row>
    <row r="46" spans="1:29" ht="18.75" customHeight="1" x14ac:dyDescent="0.25">
      <c r="A46" s="2886"/>
      <c r="B46" s="30"/>
      <c r="C46" s="2913" t="s">
        <v>698</v>
      </c>
      <c r="D46" s="2914">
        <v>10</v>
      </c>
      <c r="E46" s="2915" t="s">
        <v>699</v>
      </c>
      <c r="F46" s="2916"/>
      <c r="G46" s="2917"/>
      <c r="H46" s="30"/>
      <c r="I46" s="2918" t="s">
        <v>700</v>
      </c>
      <c r="J46" s="2919"/>
      <c r="K46" s="973"/>
      <c r="L46" s="2920" t="s">
        <v>701</v>
      </c>
      <c r="M46" s="30"/>
      <c r="N46" s="2910"/>
      <c r="O46" s="2851"/>
    </row>
    <row r="47" spans="1:29" ht="15.75" x14ac:dyDescent="0.25">
      <c r="A47" s="2886"/>
      <c r="B47" s="30"/>
      <c r="C47" s="2913"/>
      <c r="D47" s="2921" t="s">
        <v>1</v>
      </c>
      <c r="E47" s="30"/>
      <c r="F47" s="2922"/>
      <c r="G47" s="2922"/>
      <c r="H47" s="30"/>
      <c r="I47" s="2923"/>
      <c r="J47" s="2924"/>
      <c r="K47" s="943"/>
      <c r="L47" s="2920"/>
      <c r="M47" s="30"/>
      <c r="N47" s="2925"/>
      <c r="O47" s="2851"/>
    </row>
    <row r="48" spans="1:29" ht="15.75" x14ac:dyDescent="0.25">
      <c r="A48" s="2886"/>
      <c r="B48" s="30"/>
      <c r="C48" s="2926">
        <f>D48/D46</f>
        <v>0.04</v>
      </c>
      <c r="D48" s="2927">
        <v>0.4</v>
      </c>
      <c r="E48" s="2928" t="s">
        <v>702</v>
      </c>
      <c r="F48" s="2928"/>
      <c r="G48" s="1203">
        <f>(D48/D46)*M41</f>
        <v>1</v>
      </c>
      <c r="H48" s="30"/>
      <c r="I48" s="2923"/>
      <c r="J48" s="2924"/>
      <c r="K48" s="943"/>
      <c r="L48" s="2920"/>
      <c r="M48" s="30"/>
      <c r="N48" s="2925"/>
      <c r="O48" s="2851"/>
    </row>
    <row r="49" spans="1:15" ht="15.75" x14ac:dyDescent="0.25">
      <c r="A49" s="2886"/>
      <c r="B49" s="30"/>
      <c r="C49" s="2926">
        <f>D49/D46</f>
        <v>1.2500000000000001E-2</v>
      </c>
      <c r="D49" s="2927">
        <v>0.125</v>
      </c>
      <c r="E49" s="2928" t="s">
        <v>14</v>
      </c>
      <c r="F49" s="2928"/>
      <c r="G49" s="1203">
        <f>(D49/D46)*M41</f>
        <v>0.3125</v>
      </c>
      <c r="H49" s="30"/>
      <c r="I49" s="2923"/>
      <c r="J49" s="2924"/>
      <c r="K49" s="943"/>
      <c r="L49" s="2920"/>
      <c r="M49" s="30"/>
      <c r="N49" s="2925"/>
      <c r="O49" s="2851"/>
    </row>
    <row r="50" spans="1:15" ht="15.75" x14ac:dyDescent="0.25">
      <c r="A50" s="2886"/>
      <c r="B50" s="30"/>
      <c r="C50" s="2926">
        <f>D50/D46</f>
        <v>1.6E-2</v>
      </c>
      <c r="D50" s="2927">
        <v>0.16</v>
      </c>
      <c r="E50" s="2928" t="s">
        <v>703</v>
      </c>
      <c r="F50" s="2928"/>
      <c r="G50" s="1203">
        <f>(D50/D46)*M41</f>
        <v>0.4</v>
      </c>
      <c r="H50" s="30"/>
      <c r="I50" s="2923"/>
      <c r="J50" s="2924"/>
      <c r="K50" s="943"/>
      <c r="L50" s="2920"/>
      <c r="M50" s="30"/>
      <c r="N50" s="2925"/>
      <c r="O50" s="2851"/>
    </row>
    <row r="51" spans="1:15" ht="15.75" x14ac:dyDescent="0.25">
      <c r="A51" s="2886"/>
      <c r="B51" s="30"/>
      <c r="C51" s="2926">
        <f>D51/D46</f>
        <v>1.2E-2</v>
      </c>
      <c r="D51" s="2927">
        <v>0.12</v>
      </c>
      <c r="E51" s="2928" t="s">
        <v>704</v>
      </c>
      <c r="F51" s="2928"/>
      <c r="G51" s="1203">
        <f>(D51/D46)*M41</f>
        <v>0.3</v>
      </c>
      <c r="H51" s="30"/>
      <c r="I51" s="2923"/>
      <c r="J51" s="2924"/>
      <c r="K51" s="943"/>
      <c r="L51" s="2920"/>
      <c r="M51" s="30"/>
      <c r="N51" s="2925"/>
      <c r="O51" s="2851"/>
    </row>
    <row r="52" spans="1:15" ht="15.75" x14ac:dyDescent="0.25">
      <c r="A52" s="2886"/>
      <c r="B52" s="2929"/>
      <c r="C52" s="2930"/>
      <c r="D52" s="2930"/>
      <c r="E52" s="2929"/>
      <c r="F52" s="2931"/>
      <c r="G52" s="2932"/>
      <c r="H52" s="30"/>
      <c r="I52" s="2923"/>
      <c r="J52" s="2924"/>
      <c r="K52" s="943"/>
      <c r="L52" s="2920"/>
      <c r="M52" s="30"/>
      <c r="N52" s="2925"/>
      <c r="O52" s="2851"/>
    </row>
    <row r="53" spans="1:15" ht="15.75" x14ac:dyDescent="0.25">
      <c r="A53" s="2886"/>
      <c r="B53" s="2933"/>
      <c r="C53" s="1203">
        <f>SUM(C48:C52)</f>
        <v>8.0500000000000002E-2</v>
      </c>
      <c r="D53" s="2934">
        <f>SUM(D48:D52)</f>
        <v>0.80500000000000005</v>
      </c>
      <c r="E53" s="2935"/>
      <c r="F53" s="2935"/>
      <c r="G53" s="2936">
        <f>SUM(G48:G52)</f>
        <v>2.0124999999999997</v>
      </c>
      <c r="H53" s="30"/>
      <c r="I53" s="2937"/>
      <c r="J53" s="2938" t="s">
        <v>705</v>
      </c>
      <c r="K53" s="2939"/>
      <c r="L53" s="2920"/>
      <c r="M53" s="30"/>
      <c r="N53" s="2925"/>
      <c r="O53" s="2851"/>
    </row>
    <row r="54" spans="1:15" ht="15.75" x14ac:dyDescent="0.25">
      <c r="A54" s="2886"/>
      <c r="B54" s="2933"/>
      <c r="C54" s="2940"/>
      <c r="D54" s="2941" t="s">
        <v>706</v>
      </c>
      <c r="E54" s="2940"/>
      <c r="F54" s="2940"/>
      <c r="G54" s="2942"/>
      <c r="H54" s="30"/>
      <c r="I54" s="2943" t="s">
        <v>2</v>
      </c>
      <c r="J54" s="2944"/>
      <c r="K54" s="2944"/>
      <c r="L54" s="2944"/>
      <c r="M54" s="30"/>
      <c r="N54" s="2925"/>
      <c r="O54" s="2851"/>
    </row>
    <row r="55" spans="1:15" ht="15" customHeight="1" x14ac:dyDescent="0.25">
      <c r="A55" s="2886"/>
      <c r="B55" s="2933"/>
      <c r="C55" s="2945"/>
      <c r="D55" s="2946"/>
      <c r="E55" s="2922"/>
      <c r="F55" s="2940"/>
      <c r="G55" s="2942"/>
      <c r="H55" s="2947"/>
      <c r="I55" s="2948" t="s">
        <v>707</v>
      </c>
      <c r="J55" s="2946"/>
      <c r="K55" s="2949"/>
      <c r="L55" s="2949"/>
      <c r="M55" s="2949"/>
      <c r="N55" s="2925"/>
      <c r="O55" s="2851"/>
    </row>
    <row r="56" spans="1:15" x14ac:dyDescent="0.25">
      <c r="A56" s="2886"/>
      <c r="B56" s="2950" t="s">
        <v>1</v>
      </c>
      <c r="C56" s="2951" t="s">
        <v>708</v>
      </c>
      <c r="D56" s="2952"/>
      <c r="E56" s="2952"/>
      <c r="F56" s="2952"/>
      <c r="G56" s="2952"/>
      <c r="H56" s="2952"/>
      <c r="I56" s="2952"/>
      <c r="J56" s="2952"/>
      <c r="K56" s="2952"/>
      <c r="L56" s="2952"/>
      <c r="M56" s="2952"/>
      <c r="N56" s="2953"/>
      <c r="O56" s="2851"/>
    </row>
    <row r="57" spans="1:15" x14ac:dyDescent="0.25">
      <c r="A57" s="2886"/>
      <c r="B57" s="2954" t="s">
        <v>2</v>
      </c>
      <c r="C57" s="2955" t="s">
        <v>709</v>
      </c>
      <c r="D57" s="2956"/>
      <c r="E57" s="2956"/>
      <c r="F57" s="2956"/>
      <c r="G57" s="2956"/>
      <c r="H57" s="2956"/>
      <c r="I57" s="2956"/>
      <c r="J57" s="2956"/>
      <c r="K57" s="2956"/>
      <c r="L57" s="2956"/>
      <c r="M57" s="2957" t="s">
        <v>710</v>
      </c>
      <c r="N57" s="2958"/>
      <c r="O57" s="2851"/>
    </row>
    <row r="58" spans="1:15" ht="15.75" thickBot="1" x14ac:dyDescent="0.3">
      <c r="A58" s="2886"/>
      <c r="B58" s="2954"/>
      <c r="C58" s="2959" t="s">
        <v>711</v>
      </c>
      <c r="D58" s="2956"/>
      <c r="E58" s="2956"/>
      <c r="F58" s="2956"/>
      <c r="G58" s="2956"/>
      <c r="H58" s="2956"/>
      <c r="I58" s="2956"/>
      <c r="J58" s="2956"/>
      <c r="K58" s="2956"/>
      <c r="L58" s="2956"/>
      <c r="M58" s="2956"/>
      <c r="N58" s="2958"/>
      <c r="O58" s="2851"/>
    </row>
    <row r="59" spans="1:15" x14ac:dyDescent="0.25">
      <c r="A59" s="2886"/>
      <c r="B59" s="2960" t="s">
        <v>712</v>
      </c>
      <c r="C59" s="2961"/>
      <c r="D59" s="2961"/>
      <c r="E59" s="2961"/>
      <c r="F59" s="2961"/>
      <c r="G59" s="2961"/>
      <c r="H59" s="2961"/>
      <c r="I59" s="2961"/>
      <c r="J59" s="2961"/>
      <c r="K59" s="2961"/>
      <c r="L59" s="2961"/>
      <c r="M59" s="2961"/>
      <c r="N59" s="2962"/>
      <c r="O59" s="2851"/>
    </row>
    <row r="60" spans="1:15" ht="15.75" thickBot="1" x14ac:dyDescent="0.3">
      <c r="A60" s="2886"/>
      <c r="B60" s="2963"/>
      <c r="C60" s="2964"/>
      <c r="D60" s="2964"/>
      <c r="E60" s="2964"/>
      <c r="F60" s="2964"/>
      <c r="G60" s="2964"/>
      <c r="H60" s="2964"/>
      <c r="I60" s="2964"/>
      <c r="J60" s="2964"/>
      <c r="K60" s="2964"/>
      <c r="L60" s="2964"/>
      <c r="M60" s="2964"/>
      <c r="N60" s="2965"/>
      <c r="O60" s="2851"/>
    </row>
    <row r="61" spans="1:15" ht="16.5" customHeight="1" x14ac:dyDescent="0.25"/>
    <row r="62" spans="1:15" x14ac:dyDescent="0.25">
      <c r="A62" s="929" t="s">
        <v>0</v>
      </c>
      <c r="B62" s="2885" t="str">
        <f>B65</f>
        <v>DIPLOMATE</v>
      </c>
      <c r="C62" s="2885"/>
      <c r="D62" s="2885"/>
      <c r="E62" s="2885"/>
      <c r="F62" s="2885"/>
      <c r="G62" s="2885"/>
      <c r="H62" s="2885"/>
      <c r="I62" s="2885"/>
      <c r="J62" s="2885"/>
      <c r="K62" s="2885"/>
      <c r="L62" s="2885"/>
      <c r="M62" s="2885"/>
      <c r="N62" s="2885"/>
      <c r="O62" s="2851"/>
    </row>
    <row r="63" spans="1:15" ht="15" customHeight="1" x14ac:dyDescent="0.25">
      <c r="A63" s="2886" t="s">
        <v>713</v>
      </c>
      <c r="B63" s="2887" t="s">
        <v>692</v>
      </c>
      <c r="C63" s="1677"/>
      <c r="D63" s="1677"/>
      <c r="E63" s="1677"/>
      <c r="F63" s="1677"/>
      <c r="G63" s="1677"/>
      <c r="H63" s="1677"/>
      <c r="I63" s="1677"/>
      <c r="J63" s="1677"/>
      <c r="K63" s="1677"/>
      <c r="L63" s="1677"/>
      <c r="M63" s="1677"/>
      <c r="N63" s="2888"/>
      <c r="O63" s="2851"/>
    </row>
    <row r="64" spans="1:15" ht="15.75" thickBot="1" x14ac:dyDescent="0.3">
      <c r="A64" s="2886"/>
      <c r="B64" s="2887"/>
      <c r="C64" s="1677"/>
      <c r="D64" s="1677"/>
      <c r="E64" s="1677"/>
      <c r="F64" s="1677"/>
      <c r="G64" s="1677"/>
      <c r="H64" s="1677"/>
      <c r="I64" s="1677"/>
      <c r="J64" s="1677"/>
      <c r="K64" s="1677"/>
      <c r="L64" s="1677"/>
      <c r="M64" s="1677"/>
      <c r="N64" s="2888"/>
      <c r="O64" s="2851"/>
    </row>
    <row r="65" spans="1:29" ht="23.25" customHeight="1" x14ac:dyDescent="0.25">
      <c r="A65" s="2886"/>
      <c r="B65" s="2889" t="s">
        <v>713</v>
      </c>
      <c r="C65" s="2890"/>
      <c r="D65" s="2890"/>
      <c r="E65" s="2890"/>
      <c r="F65" s="2890"/>
      <c r="G65" s="2890"/>
      <c r="H65" s="2890"/>
      <c r="I65" s="2890"/>
      <c r="J65" s="2966"/>
      <c r="K65" s="2967" t="s">
        <v>714</v>
      </c>
      <c r="L65" s="2968"/>
      <c r="M65" s="2969" t="s">
        <v>715</v>
      </c>
      <c r="N65" s="2970"/>
      <c r="O65" s="2851"/>
    </row>
    <row r="66" spans="1:29" ht="23.25" customHeight="1" x14ac:dyDescent="0.25">
      <c r="A66" s="2886"/>
      <c r="B66" s="2895"/>
      <c r="C66" s="2896"/>
      <c r="D66" s="2896"/>
      <c r="E66" s="2896"/>
      <c r="F66" s="2896"/>
      <c r="G66" s="2896"/>
      <c r="H66" s="2896"/>
      <c r="I66" s="2896"/>
      <c r="J66" s="2971"/>
      <c r="K66" s="2972"/>
      <c r="L66" s="2973"/>
      <c r="M66" s="2974"/>
      <c r="N66" s="2975"/>
      <c r="O66" s="2851"/>
    </row>
    <row r="67" spans="1:29" ht="23.25" customHeight="1" thickBot="1" x14ac:dyDescent="0.3">
      <c r="A67" s="2886"/>
      <c r="B67" s="2895"/>
      <c r="C67" s="2896"/>
      <c r="D67" s="2896"/>
      <c r="E67" s="2896"/>
      <c r="F67" s="2896"/>
      <c r="G67" s="2896"/>
      <c r="H67" s="2896"/>
      <c r="I67" s="2896"/>
      <c r="J67" s="2971"/>
      <c r="K67" s="2976">
        <v>5</v>
      </c>
      <c r="L67" s="2977"/>
      <c r="M67" s="2899">
        <v>40</v>
      </c>
      <c r="N67" s="2977"/>
      <c r="O67" s="2851"/>
    </row>
    <row r="68" spans="1:29" ht="18.75" customHeight="1" thickBot="1" x14ac:dyDescent="0.3">
      <c r="A68" s="2886"/>
      <c r="B68" s="2978" t="s">
        <v>716</v>
      </c>
      <c r="C68" s="2979"/>
      <c r="D68" s="2980"/>
      <c r="E68" s="2981"/>
      <c r="F68" s="2982"/>
      <c r="G68" s="2983"/>
      <c r="H68" s="2983"/>
      <c r="I68" s="2982"/>
      <c r="J68" s="2984"/>
      <c r="K68" s="2985" t="s">
        <v>2</v>
      </c>
      <c r="L68" s="2986"/>
      <c r="M68" s="2987" t="s">
        <v>3</v>
      </c>
      <c r="N68" s="2988"/>
      <c r="O68" s="2851"/>
      <c r="P68" s="2870" t="s">
        <v>675</v>
      </c>
      <c r="Q68" s="2871"/>
      <c r="R68" s="2871"/>
      <c r="S68" s="2871"/>
      <c r="T68" s="2871"/>
      <c r="U68" s="2871"/>
      <c r="V68" s="2871"/>
      <c r="W68" s="2871"/>
      <c r="X68" s="2871"/>
      <c r="Y68" s="2871"/>
      <c r="Z68" s="2871"/>
      <c r="AA68" s="2871"/>
      <c r="AB68" s="2871"/>
      <c r="AC68" s="2872"/>
    </row>
    <row r="69" spans="1:29" ht="15.75" customHeight="1" thickBot="1" x14ac:dyDescent="0.3">
      <c r="A69" s="2886"/>
      <c r="B69" s="2989" t="s">
        <v>717</v>
      </c>
      <c r="C69" s="2990">
        <v>24</v>
      </c>
      <c r="D69" s="30"/>
      <c r="E69" s="30"/>
      <c r="F69" s="2922"/>
      <c r="G69" s="693" t="s">
        <v>699</v>
      </c>
      <c r="H69" s="2991"/>
      <c r="I69" s="2992"/>
      <c r="J69" s="2992"/>
      <c r="K69" s="30"/>
      <c r="L69" s="2993"/>
      <c r="M69" s="2993"/>
      <c r="N69" s="2925"/>
      <c r="O69" s="2851"/>
      <c r="P69" s="2873"/>
      <c r="Q69" s="2874"/>
      <c r="R69" s="2874"/>
      <c r="S69" s="2874"/>
      <c r="T69" s="2874"/>
      <c r="U69" s="2874"/>
      <c r="V69" s="2874"/>
      <c r="W69" s="2874"/>
      <c r="X69" s="2874"/>
      <c r="Y69" s="2874"/>
      <c r="Z69" s="2874"/>
      <c r="AA69" s="2874"/>
      <c r="AB69" s="2874"/>
      <c r="AC69" s="2875"/>
    </row>
    <row r="70" spans="1:29" ht="16.5" customHeight="1" thickBot="1" x14ac:dyDescent="0.3">
      <c r="A70" s="2886"/>
      <c r="B70" s="2994" t="s">
        <v>718</v>
      </c>
      <c r="C70" s="2995" t="s">
        <v>1</v>
      </c>
      <c r="D70" s="30"/>
      <c r="E70" s="30"/>
      <c r="F70" s="2922"/>
      <c r="G70" s="2996" t="s">
        <v>2</v>
      </c>
      <c r="H70" s="2996"/>
      <c r="I70" s="2997" t="s">
        <v>3</v>
      </c>
      <c r="J70" s="2997"/>
      <c r="K70" s="2998" t="s">
        <v>719</v>
      </c>
      <c r="L70" s="2998"/>
      <c r="M70" s="2998"/>
      <c r="N70" s="2999"/>
      <c r="O70" s="2851"/>
      <c r="P70" s="2878"/>
      <c r="Q70" s="2879"/>
      <c r="R70" s="2879"/>
      <c r="S70" s="2879"/>
      <c r="T70" s="2879"/>
      <c r="U70" s="2879"/>
      <c r="V70" s="2879"/>
      <c r="W70" s="2879"/>
      <c r="X70" s="2879"/>
      <c r="Y70" s="2879"/>
      <c r="Z70" s="2879"/>
      <c r="AA70" s="2879"/>
      <c r="AB70" s="2879"/>
      <c r="AC70" s="2880"/>
    </row>
    <row r="71" spans="1:29" ht="16.5" customHeight="1" x14ac:dyDescent="0.25">
      <c r="A71" s="2886"/>
      <c r="B71" s="2139">
        <f>C71/C69</f>
        <v>1.6666666666666666E-2</v>
      </c>
      <c r="C71" s="3000">
        <v>0.4</v>
      </c>
      <c r="D71" s="3001" t="s">
        <v>720</v>
      </c>
      <c r="E71" s="3001"/>
      <c r="F71" s="3001"/>
      <c r="G71" s="3002">
        <f>(B71*C69)*K67</f>
        <v>2</v>
      </c>
      <c r="H71" s="3002"/>
      <c r="I71" s="3002">
        <f>B71*M67</f>
        <v>0.66666666666666663</v>
      </c>
      <c r="J71" s="3002"/>
      <c r="K71" s="3003" t="s">
        <v>721</v>
      </c>
      <c r="L71" s="3003"/>
      <c r="M71" s="3003"/>
      <c r="N71" s="3004"/>
      <c r="O71" s="2851"/>
    </row>
    <row r="72" spans="1:29" ht="16.5" customHeight="1" x14ac:dyDescent="0.25">
      <c r="A72" s="2886"/>
      <c r="B72" s="2139"/>
      <c r="C72" s="3000"/>
      <c r="D72" s="3001"/>
      <c r="E72" s="3001"/>
      <c r="F72" s="3001"/>
      <c r="G72" s="3002"/>
      <c r="H72" s="3002"/>
      <c r="I72" s="3002"/>
      <c r="J72" s="3002"/>
      <c r="K72" s="3005"/>
      <c r="L72" s="3005"/>
      <c r="M72" s="3005"/>
      <c r="N72" s="3006"/>
      <c r="O72" s="2851"/>
    </row>
    <row r="73" spans="1:29" ht="15.75" x14ac:dyDescent="0.25">
      <c r="A73" s="2886"/>
      <c r="B73" s="1203">
        <f>C73/C69</f>
        <v>4.1666666666666666E-3</v>
      </c>
      <c r="C73" s="2927">
        <v>0.1</v>
      </c>
      <c r="D73" s="2928" t="s">
        <v>722</v>
      </c>
      <c r="E73" s="2928"/>
      <c r="F73" s="2928"/>
      <c r="G73" s="3002">
        <f>(B73*C69)*K67</f>
        <v>0.5</v>
      </c>
      <c r="H73" s="3002"/>
      <c r="I73" s="3002">
        <f>B73*M67</f>
        <v>0.16666666666666666</v>
      </c>
      <c r="J73" s="3002"/>
      <c r="K73" s="3003" t="s">
        <v>723</v>
      </c>
      <c r="L73" s="3003"/>
      <c r="M73" s="3003"/>
      <c r="N73" s="3004"/>
      <c r="O73" s="2851"/>
    </row>
    <row r="74" spans="1:29" ht="15.75" x14ac:dyDescent="0.25">
      <c r="A74" s="2886"/>
      <c r="B74" s="1203"/>
      <c r="C74" s="2915"/>
      <c r="D74" s="2915"/>
      <c r="E74" s="30"/>
      <c r="F74" s="2915"/>
      <c r="G74" s="2926"/>
      <c r="H74" s="3007"/>
      <c r="I74" s="2926"/>
      <c r="J74" s="3007"/>
      <c r="K74" s="3008"/>
      <c r="L74" s="2957"/>
      <c r="M74" s="2957"/>
      <c r="N74" s="2925"/>
      <c r="O74" s="2851"/>
    </row>
    <row r="75" spans="1:29" ht="15.75" x14ac:dyDescent="0.25">
      <c r="A75" s="2886"/>
      <c r="B75" s="1203"/>
      <c r="C75" s="2995" t="s">
        <v>1</v>
      </c>
      <c r="D75" s="3009" t="s">
        <v>724</v>
      </c>
      <c r="E75" s="3009"/>
      <c r="F75" s="3009"/>
      <c r="G75" s="2926"/>
      <c r="H75" s="3007"/>
      <c r="I75" s="2926"/>
      <c r="J75" s="3007"/>
      <c r="K75" s="3008"/>
      <c r="L75" s="2957"/>
      <c r="M75" s="2957"/>
      <c r="N75" s="2925"/>
      <c r="O75" s="2851"/>
    </row>
    <row r="76" spans="1:29" ht="16.5" customHeight="1" x14ac:dyDescent="0.25">
      <c r="A76" s="2886"/>
      <c r="B76" s="1203">
        <f>C76/C69</f>
        <v>8.3333333333333329E-2</v>
      </c>
      <c r="C76" s="2927">
        <v>2</v>
      </c>
      <c r="D76" s="2928" t="s">
        <v>725</v>
      </c>
      <c r="E76" s="2928"/>
      <c r="F76" s="2928"/>
      <c r="G76" s="3002">
        <f>(B76*C69)*K67</f>
        <v>10</v>
      </c>
      <c r="H76" s="3002"/>
      <c r="I76" s="3002">
        <f>B76*M67</f>
        <v>3.333333333333333</v>
      </c>
      <c r="J76" s="3002"/>
      <c r="K76" s="3010" t="s">
        <v>726</v>
      </c>
      <c r="L76" s="3010"/>
      <c r="M76" s="3010"/>
      <c r="N76" s="3011"/>
      <c r="O76" s="2851"/>
    </row>
    <row r="77" spans="1:29" ht="15.75" x14ac:dyDescent="0.25">
      <c r="A77" s="2886"/>
      <c r="B77" s="1203">
        <f>C77/C69</f>
        <v>2.4999999999999998E-2</v>
      </c>
      <c r="C77" s="2927">
        <v>0.6</v>
      </c>
      <c r="D77" s="2928" t="s">
        <v>727</v>
      </c>
      <c r="E77" s="2928"/>
      <c r="F77" s="2928"/>
      <c r="G77" s="3002">
        <f>(B77*C69)*K67</f>
        <v>3</v>
      </c>
      <c r="H77" s="3002"/>
      <c r="I77" s="3002">
        <f>B77*M67</f>
        <v>0.99999999999999989</v>
      </c>
      <c r="J77" s="3002"/>
      <c r="K77" s="3012"/>
      <c r="L77" s="3012"/>
      <c r="M77" s="3012"/>
      <c r="N77" s="3013"/>
      <c r="O77" s="2851"/>
    </row>
    <row r="78" spans="1:29" ht="15.75" x14ac:dyDescent="0.25">
      <c r="A78" s="2886"/>
      <c r="B78" s="1203">
        <f>C78/C69</f>
        <v>1.6666666666666666E-2</v>
      </c>
      <c r="C78" s="2927">
        <v>0.4</v>
      </c>
      <c r="D78" s="2928" t="s">
        <v>728</v>
      </c>
      <c r="E78" s="2928"/>
      <c r="F78" s="2928"/>
      <c r="G78" s="3002">
        <f>(B78*C69)*K67</f>
        <v>2</v>
      </c>
      <c r="H78" s="3002"/>
      <c r="I78" s="3002">
        <f>B78*M67</f>
        <v>0.66666666666666663</v>
      </c>
      <c r="J78" s="3002"/>
      <c r="K78" s="3012"/>
      <c r="L78" s="3012"/>
      <c r="M78" s="3012"/>
      <c r="N78" s="3013"/>
      <c r="O78" s="2851"/>
    </row>
    <row r="79" spans="1:29" ht="15.75" x14ac:dyDescent="0.25">
      <c r="A79" s="2886"/>
      <c r="B79" s="1203">
        <f>C79/C69</f>
        <v>8.3333333333333339E-4</v>
      </c>
      <c r="C79" s="2927">
        <v>0.02</v>
      </c>
      <c r="D79" s="2928" t="s">
        <v>729</v>
      </c>
      <c r="E79" s="2928"/>
      <c r="F79" s="2928"/>
      <c r="G79" s="3002">
        <f>(B79*C69)*K67</f>
        <v>0.1</v>
      </c>
      <c r="H79" s="3002"/>
      <c r="I79" s="3002">
        <f>B79*M67</f>
        <v>3.3333333333333333E-2</v>
      </c>
      <c r="J79" s="3002"/>
      <c r="K79" s="3014"/>
      <c r="L79" s="3014"/>
      <c r="M79" s="3014"/>
      <c r="N79" s="3015"/>
      <c r="O79" s="2851"/>
    </row>
    <row r="80" spans="1:29" ht="15.75" x14ac:dyDescent="0.25">
      <c r="A80" s="2886"/>
      <c r="B80" s="1203">
        <f>C80/C69</f>
        <v>4.1666666666666666E-3</v>
      </c>
      <c r="C80" s="2927">
        <v>0.1</v>
      </c>
      <c r="D80" s="2928" t="s">
        <v>730</v>
      </c>
      <c r="E80" s="2928"/>
      <c r="F80" s="2928"/>
      <c r="G80" s="3002">
        <f>(B80*C69)*K67</f>
        <v>0.5</v>
      </c>
      <c r="H80" s="3002"/>
      <c r="I80" s="3002">
        <f>B80*M67</f>
        <v>0.16666666666666666</v>
      </c>
      <c r="J80" s="3002"/>
      <c r="K80" s="3003" t="s">
        <v>723</v>
      </c>
      <c r="L80" s="3003"/>
      <c r="M80" s="3003"/>
      <c r="N80" s="3004"/>
      <c r="O80" s="2851"/>
    </row>
    <row r="81" spans="1:15" ht="16.5" thickBot="1" x14ac:dyDescent="0.3">
      <c r="A81" s="2886"/>
      <c r="B81" s="3016"/>
      <c r="C81" s="2930"/>
      <c r="D81" s="30"/>
      <c r="E81" s="2929"/>
      <c r="F81" s="2931"/>
      <c r="G81" s="2932"/>
      <c r="I81" s="2932"/>
      <c r="L81" s="2957"/>
      <c r="M81" s="2957"/>
      <c r="N81" s="2925"/>
      <c r="O81" s="2851"/>
    </row>
    <row r="82" spans="1:15" ht="16.5" thickBot="1" x14ac:dyDescent="0.3">
      <c r="A82" s="2886"/>
      <c r="B82" s="1202">
        <f>SUM(B71:B81)</f>
        <v>0.15083333333333332</v>
      </c>
      <c r="C82" s="3017">
        <f>SUM(C71:C81)</f>
        <v>3.62</v>
      </c>
      <c r="D82" s="2935"/>
      <c r="E82" s="2935"/>
      <c r="F82" s="2935"/>
      <c r="G82" s="3018">
        <f>SUM(G71:G81)</f>
        <v>18.100000000000001</v>
      </c>
      <c r="H82" s="3018"/>
      <c r="I82" s="3018">
        <f>SUM(I71:I81)</f>
        <v>6.0333333333333332</v>
      </c>
      <c r="J82" s="3018"/>
      <c r="K82" s="3019"/>
      <c r="L82" s="2957"/>
      <c r="M82" s="2957"/>
      <c r="N82" s="2925"/>
      <c r="O82" s="2851"/>
    </row>
    <row r="83" spans="1:15" ht="15.75" x14ac:dyDescent="0.25">
      <c r="A83" s="2886"/>
      <c r="B83" s="2933"/>
      <c r="C83" s="3020" t="s">
        <v>731</v>
      </c>
      <c r="D83" s="2940"/>
      <c r="E83" s="2940"/>
      <c r="F83" s="2940"/>
      <c r="G83" s="2942"/>
      <c r="H83" s="3021"/>
      <c r="I83" s="3022">
        <f>IF(I82=0,0,INT(I82/C82))</f>
        <v>1</v>
      </c>
      <c r="J83" s="3023">
        <f>I82-(I83*C82)</f>
        <v>2.4133333333333331</v>
      </c>
      <c r="K83" s="3024" t="s">
        <v>4</v>
      </c>
      <c r="L83" s="2957"/>
      <c r="M83" s="30"/>
      <c r="N83" s="2925"/>
      <c r="O83" s="2851"/>
    </row>
    <row r="84" spans="1:15" ht="15.75" x14ac:dyDescent="0.25">
      <c r="A84" s="2886"/>
      <c r="B84" s="2933"/>
      <c r="C84" s="3020"/>
      <c r="D84" s="2940"/>
      <c r="E84" s="2940"/>
      <c r="F84" s="2940"/>
      <c r="G84" s="2942"/>
      <c r="H84" s="3021"/>
      <c r="I84" s="3022">
        <f>IF(J83=0,0,I83+1)</f>
        <v>2</v>
      </c>
      <c r="J84" s="3025">
        <f>IF(J83=0,0,I82-(I84*C82))</f>
        <v>-1.206666666666667</v>
      </c>
      <c r="K84" s="3026" t="s">
        <v>732</v>
      </c>
      <c r="L84" s="2957"/>
      <c r="M84" s="30"/>
      <c r="N84" s="2925"/>
      <c r="O84" s="2851"/>
    </row>
    <row r="85" spans="1:15" ht="16.5" thickBot="1" x14ac:dyDescent="0.3">
      <c r="A85" s="2886"/>
      <c r="B85" s="3027" t="s">
        <v>733</v>
      </c>
      <c r="C85" s="3020"/>
      <c r="D85" s="2940"/>
      <c r="E85" s="2940"/>
      <c r="F85" s="2940"/>
      <c r="G85" s="2942"/>
      <c r="H85" s="30"/>
      <c r="I85" s="2957"/>
      <c r="J85" s="2957"/>
      <c r="K85" s="2957"/>
      <c r="L85" s="2957"/>
      <c r="M85" s="30"/>
      <c r="N85" s="2925"/>
      <c r="O85" s="2851"/>
    </row>
    <row r="86" spans="1:15" ht="15" customHeight="1" x14ac:dyDescent="0.25">
      <c r="A86" s="2886"/>
      <c r="B86" s="3028" t="s">
        <v>734</v>
      </c>
      <c r="C86" s="3029"/>
      <c r="D86" s="3029"/>
      <c r="E86" s="3029"/>
      <c r="F86" s="3029"/>
      <c r="G86" s="3029"/>
      <c r="H86" s="3029"/>
      <c r="I86" s="3029"/>
      <c r="J86" s="3029"/>
      <c r="K86" s="3029"/>
      <c r="L86" s="3029"/>
      <c r="M86" s="3029"/>
      <c r="N86" s="3030"/>
      <c r="O86" s="2851"/>
    </row>
    <row r="87" spans="1:15" ht="15.75" customHeight="1" x14ac:dyDescent="0.25">
      <c r="A87" s="2886"/>
      <c r="B87" s="3031" t="s">
        <v>735</v>
      </c>
      <c r="C87" s="3032"/>
      <c r="D87" s="3032"/>
      <c r="E87" s="3032"/>
      <c r="F87" s="3032"/>
      <c r="G87" s="3032"/>
      <c r="H87" s="3032"/>
      <c r="I87" s="3032"/>
      <c r="J87" s="3032"/>
      <c r="K87" s="3032"/>
      <c r="L87" s="3032"/>
      <c r="M87" s="3032"/>
      <c r="N87" s="3033"/>
      <c r="O87" s="2851"/>
    </row>
    <row r="88" spans="1:15" ht="15" customHeight="1" x14ac:dyDescent="0.25">
      <c r="A88" s="2886"/>
      <c r="B88" s="3031" t="s">
        <v>736</v>
      </c>
      <c r="C88" s="3032"/>
      <c r="D88" s="3032"/>
      <c r="E88" s="3032"/>
      <c r="F88" s="3032"/>
      <c r="G88" s="3032"/>
      <c r="H88" s="3032"/>
      <c r="I88" s="3032"/>
      <c r="J88" s="3032"/>
      <c r="K88" s="3032"/>
      <c r="L88" s="3032"/>
      <c r="M88" s="3032"/>
      <c r="N88" s="3033"/>
      <c r="O88" s="2851"/>
    </row>
    <row r="89" spans="1:15" ht="15.75" customHeight="1" x14ac:dyDescent="0.25">
      <c r="A89" s="2886"/>
      <c r="B89" s="3031" t="s">
        <v>737</v>
      </c>
      <c r="C89" s="3032"/>
      <c r="D89" s="3032"/>
      <c r="E89" s="3032"/>
      <c r="F89" s="3032"/>
      <c r="G89" s="3032"/>
      <c r="H89" s="3032"/>
      <c r="I89" s="3032"/>
      <c r="J89" s="3032"/>
      <c r="K89" s="3032"/>
      <c r="L89" s="3032"/>
      <c r="M89" s="3032"/>
      <c r="N89" s="3033"/>
      <c r="O89" s="2851"/>
    </row>
    <row r="90" spans="1:15" ht="15.75" customHeight="1" x14ac:dyDescent="0.25">
      <c r="A90" s="2886"/>
      <c r="B90" s="3031" t="s">
        <v>738</v>
      </c>
      <c r="C90" s="3032"/>
      <c r="D90" s="3032"/>
      <c r="E90" s="3032"/>
      <c r="F90" s="3032"/>
      <c r="G90" s="3032"/>
      <c r="H90" s="3032"/>
      <c r="I90" s="3032"/>
      <c r="J90" s="3032"/>
      <c r="K90" s="3032"/>
      <c r="L90" s="3032"/>
      <c r="M90" s="3032"/>
      <c r="N90" s="3033"/>
      <c r="O90" s="2851"/>
    </row>
    <row r="91" spans="1:15" ht="15" customHeight="1" thickBot="1" x14ac:dyDescent="0.3">
      <c r="A91" s="2886"/>
      <c r="B91" s="2933"/>
      <c r="C91" s="3034"/>
      <c r="D91" s="2946"/>
      <c r="E91" s="2922"/>
      <c r="F91" s="2940"/>
      <c r="G91" s="2942"/>
      <c r="H91" s="2947"/>
      <c r="I91" s="2957"/>
      <c r="J91" s="2957"/>
      <c r="K91" s="2957"/>
      <c r="L91" s="2957"/>
      <c r="M91" s="2949"/>
      <c r="N91" s="2925"/>
      <c r="O91" s="2851"/>
    </row>
    <row r="92" spans="1:15" x14ac:dyDescent="0.25">
      <c r="A92" s="2886"/>
      <c r="B92" s="3035" t="s">
        <v>1</v>
      </c>
      <c r="C92" s="3036" t="s">
        <v>739</v>
      </c>
      <c r="D92" s="3037"/>
      <c r="E92" s="3037"/>
      <c r="F92" s="3037"/>
      <c r="G92" s="3037"/>
      <c r="H92" s="3037"/>
      <c r="I92" s="3037"/>
      <c r="J92" s="3037"/>
      <c r="K92" s="3037"/>
      <c r="L92" s="3037"/>
      <c r="M92" s="3037"/>
      <c r="N92" s="3038"/>
      <c r="O92" s="2851"/>
    </row>
    <row r="93" spans="1:15" x14ac:dyDescent="0.25">
      <c r="A93" s="2886"/>
      <c r="B93" s="3039" t="s">
        <v>2</v>
      </c>
      <c r="C93" s="3040" t="s">
        <v>740</v>
      </c>
      <c r="D93" s="2952"/>
      <c r="E93" s="2952"/>
      <c r="F93" s="2952"/>
      <c r="G93" s="2952"/>
      <c r="H93" s="2952"/>
      <c r="I93" s="2952"/>
      <c r="J93" s="2952"/>
      <c r="K93" s="2952"/>
      <c r="L93" s="2952"/>
      <c r="M93" s="2952"/>
      <c r="N93" s="2953"/>
      <c r="O93" s="2851"/>
    </row>
    <row r="94" spans="1:15" x14ac:dyDescent="0.25">
      <c r="A94" s="2886"/>
      <c r="B94" s="3041" t="s">
        <v>3</v>
      </c>
      <c r="C94" s="3042" t="s">
        <v>741</v>
      </c>
      <c r="D94" s="2952"/>
      <c r="E94" s="2952"/>
      <c r="F94" s="2952"/>
      <c r="G94" s="2952"/>
      <c r="H94" s="2952"/>
      <c r="I94" s="2952"/>
      <c r="J94" s="2952"/>
      <c r="K94" s="2952"/>
      <c r="L94" s="2952"/>
      <c r="M94" s="2957" t="s">
        <v>710</v>
      </c>
      <c r="N94" s="2953"/>
      <c r="O94" s="2851"/>
    </row>
    <row r="95" spans="1:15" x14ac:dyDescent="0.25">
      <c r="A95" s="2886"/>
      <c r="B95" s="3043" t="s">
        <v>4</v>
      </c>
      <c r="C95" s="3044" t="s">
        <v>742</v>
      </c>
      <c r="D95" s="2952"/>
      <c r="E95" s="2952"/>
      <c r="F95" s="2952"/>
      <c r="G95" s="2952"/>
      <c r="H95" s="2952"/>
      <c r="I95" s="2952"/>
      <c r="J95" s="2952"/>
      <c r="K95" s="2952"/>
      <c r="L95" s="2952"/>
      <c r="M95" s="2952"/>
      <c r="N95" s="2953"/>
      <c r="O95" s="2851"/>
    </row>
    <row r="96" spans="1:15" ht="15" customHeight="1" x14ac:dyDescent="0.25">
      <c r="A96" s="2886"/>
      <c r="B96" s="3045" t="s">
        <v>9</v>
      </c>
      <c r="C96" s="3046"/>
      <c r="D96" s="3046"/>
      <c r="E96" s="3046"/>
      <c r="F96" s="3046"/>
      <c r="G96" s="3046"/>
      <c r="H96" s="3046"/>
      <c r="I96" s="3046"/>
      <c r="J96" s="3046"/>
      <c r="K96" s="3046"/>
      <c r="L96" s="3046"/>
      <c r="M96" s="3046"/>
      <c r="N96" s="3047"/>
      <c r="O96" s="2851"/>
    </row>
    <row r="97" spans="1:29" ht="15.75" thickBot="1" x14ac:dyDescent="0.3">
      <c r="A97" s="2886"/>
      <c r="B97" s="1331"/>
      <c r="C97" s="1216"/>
      <c r="D97" s="1216"/>
      <c r="E97" s="1216"/>
      <c r="F97" s="1216"/>
      <c r="G97" s="1216"/>
      <c r="H97" s="1216"/>
      <c r="I97" s="1216"/>
      <c r="J97" s="1216"/>
      <c r="K97" s="1216"/>
      <c r="L97" s="1216"/>
      <c r="M97" s="1216"/>
      <c r="N97" s="1217"/>
      <c r="O97" s="2851"/>
    </row>
    <row r="99" spans="1:29" ht="15.75" thickBot="1" x14ac:dyDescent="0.3">
      <c r="A99" s="929" t="s">
        <v>0</v>
      </c>
      <c r="B99" s="3048" t="str">
        <f>B100</f>
        <v>la pâte à Kougelhopf</v>
      </c>
      <c r="C99" s="3048"/>
      <c r="D99" s="3048"/>
      <c r="E99" s="3048"/>
      <c r="F99" s="3048"/>
      <c r="G99" s="3048"/>
      <c r="H99" s="3048"/>
      <c r="I99" s="3048"/>
      <c r="J99" s="3048"/>
      <c r="K99" s="3048"/>
      <c r="L99" s="3048"/>
      <c r="M99" s="3048"/>
      <c r="N99" s="3048"/>
      <c r="O99" s="2851"/>
    </row>
    <row r="100" spans="1:29" ht="23.25" customHeight="1" x14ac:dyDescent="0.25">
      <c r="A100" s="3049" t="s">
        <v>743</v>
      </c>
      <c r="B100" s="3050" t="s">
        <v>744</v>
      </c>
      <c r="C100" s="3051"/>
      <c r="D100" s="3051"/>
      <c r="E100" s="3051"/>
      <c r="F100" s="3051"/>
      <c r="G100" s="3051"/>
      <c r="H100" s="3051"/>
      <c r="I100" s="3051"/>
      <c r="J100" s="3051"/>
      <c r="K100" s="3051"/>
      <c r="L100" s="3051"/>
      <c r="M100" s="3051"/>
      <c r="N100" s="3052"/>
      <c r="O100" s="2851"/>
    </row>
    <row r="101" spans="1:29" ht="15" customHeight="1" x14ac:dyDescent="0.25">
      <c r="A101" s="3049"/>
      <c r="B101" s="3053"/>
      <c r="C101" s="3054"/>
      <c r="D101" s="3054"/>
      <c r="E101" s="3054"/>
      <c r="F101" s="3054"/>
      <c r="G101" s="3054"/>
      <c r="H101" s="3054"/>
      <c r="I101" s="3054"/>
      <c r="J101" s="3054"/>
      <c r="K101" s="3054"/>
      <c r="L101" s="3054"/>
      <c r="M101" s="3054"/>
      <c r="N101" s="3055"/>
      <c r="O101" s="2851"/>
    </row>
    <row r="102" spans="1:29" ht="15" customHeight="1" x14ac:dyDescent="0.25">
      <c r="A102" s="3049"/>
      <c r="B102" s="3056" t="s">
        <v>692</v>
      </c>
      <c r="C102" s="1677"/>
      <c r="D102" s="1677"/>
      <c r="E102" s="1677"/>
      <c r="F102" s="1677"/>
      <c r="G102" s="1677"/>
      <c r="H102" s="1677"/>
      <c r="I102" s="1677"/>
      <c r="J102" s="1677"/>
      <c r="K102" s="1677"/>
      <c r="L102" s="1677"/>
      <c r="M102" s="1677"/>
      <c r="N102" s="3057"/>
      <c r="O102" s="2851"/>
    </row>
    <row r="103" spans="1:29" ht="15" customHeight="1" x14ac:dyDescent="0.25">
      <c r="A103" s="3049"/>
      <c r="B103" s="3056"/>
      <c r="C103" s="1677"/>
      <c r="D103" s="1677"/>
      <c r="E103" s="1677"/>
      <c r="F103" s="1677"/>
      <c r="G103" s="1677"/>
      <c r="H103" s="1677"/>
      <c r="I103" s="1677"/>
      <c r="J103" s="1677"/>
      <c r="K103" s="1677"/>
      <c r="L103" s="1677"/>
      <c r="M103" s="1677"/>
      <c r="N103" s="3057"/>
      <c r="O103" s="2851"/>
    </row>
    <row r="104" spans="1:29" ht="15" customHeight="1" x14ac:dyDescent="0.25">
      <c r="A104" s="3049"/>
      <c r="B104" s="3058" t="s">
        <v>745</v>
      </c>
      <c r="C104" s="3059"/>
      <c r="D104" s="3059"/>
      <c r="E104" s="3060"/>
      <c r="F104" s="3060"/>
      <c r="G104" s="3060"/>
      <c r="H104" s="3060"/>
      <c r="I104" s="3060"/>
      <c r="J104" s="3060"/>
      <c r="K104" s="3060"/>
      <c r="L104" s="3061">
        <f ca="1">NOW()</f>
        <v>42436.632319097225</v>
      </c>
      <c r="M104" s="3061"/>
      <c r="N104" s="3062"/>
      <c r="O104" s="2851"/>
    </row>
    <row r="105" spans="1:29" ht="15" customHeight="1" thickBot="1" x14ac:dyDescent="0.3">
      <c r="A105" s="3049"/>
      <c r="B105" s="3063"/>
      <c r="C105" s="3064"/>
      <c r="D105" s="3064"/>
      <c r="E105" s="1200"/>
      <c r="F105" s="1200"/>
      <c r="G105" s="1200"/>
      <c r="H105" s="1200"/>
      <c r="I105" s="1200"/>
      <c r="J105" s="1200"/>
      <c r="K105" s="1200"/>
      <c r="L105" s="3065"/>
      <c r="M105" s="3065"/>
      <c r="N105" s="3066"/>
      <c r="O105" s="2851"/>
    </row>
    <row r="106" spans="1:29" ht="15" customHeight="1" x14ac:dyDescent="0.25">
      <c r="A106" s="3049"/>
      <c r="B106" s="3067" t="s">
        <v>746</v>
      </c>
      <c r="C106" s="3068"/>
      <c r="D106" s="3068"/>
      <c r="E106" s="3068"/>
      <c r="F106" s="3068"/>
      <c r="G106" s="3068"/>
      <c r="H106" s="3069"/>
      <c r="I106" s="1392" t="s">
        <v>747</v>
      </c>
      <c r="J106" s="1393"/>
      <c r="K106" s="1393"/>
      <c r="L106" s="1393"/>
      <c r="M106" s="1393"/>
      <c r="N106" s="1752"/>
      <c r="O106" s="2851"/>
    </row>
    <row r="107" spans="1:29" ht="18" customHeight="1" x14ac:dyDescent="0.25">
      <c r="A107" s="3049"/>
      <c r="B107" s="3070"/>
      <c r="C107" s="3071"/>
      <c r="D107" s="3071"/>
      <c r="E107" s="3071"/>
      <c r="F107" s="3071"/>
      <c r="G107" s="3071"/>
      <c r="H107" s="3072"/>
      <c r="I107" s="1395"/>
      <c r="J107" s="1396"/>
      <c r="K107" s="1396"/>
      <c r="L107" s="1396"/>
      <c r="M107" s="1396"/>
      <c r="N107" s="1676"/>
      <c r="O107" s="2851"/>
    </row>
    <row r="108" spans="1:29" ht="15" customHeight="1" x14ac:dyDescent="0.25">
      <c r="A108" s="3049"/>
      <c r="B108" s="3070"/>
      <c r="C108" s="3071"/>
      <c r="D108" s="3071"/>
      <c r="E108" s="3071"/>
      <c r="F108" s="3071"/>
      <c r="G108" s="3071"/>
      <c r="H108" s="3072"/>
      <c r="I108" s="3073">
        <v>1</v>
      </c>
      <c r="J108" s="1711"/>
      <c r="K108" s="3074">
        <v>2</v>
      </c>
      <c r="L108" s="3074"/>
      <c r="M108" s="3075">
        <v>3</v>
      </c>
      <c r="N108" s="3076"/>
      <c r="O108" s="2851"/>
    </row>
    <row r="109" spans="1:29" ht="15" customHeight="1" x14ac:dyDescent="0.25">
      <c r="A109" s="3049"/>
      <c r="B109" s="3070"/>
      <c r="C109" s="3071"/>
      <c r="D109" s="3071"/>
      <c r="E109" s="3071"/>
      <c r="F109" s="3071"/>
      <c r="G109" s="3071"/>
      <c r="H109" s="3072"/>
      <c r="I109" s="3073"/>
      <c r="J109" s="1711"/>
      <c r="K109" s="3074"/>
      <c r="L109" s="3074"/>
      <c r="M109" s="3075"/>
      <c r="N109" s="3076"/>
      <c r="O109" s="2851"/>
    </row>
    <row r="110" spans="1:29" ht="15" customHeight="1" thickBot="1" x14ac:dyDescent="0.3">
      <c r="A110" s="3049"/>
      <c r="B110" s="3070"/>
      <c r="C110" s="3071"/>
      <c r="D110" s="3071"/>
      <c r="E110" s="3071"/>
      <c r="F110" s="3071"/>
      <c r="G110" s="3071"/>
      <c r="H110" s="3072"/>
      <c r="I110" s="3073"/>
      <c r="J110" s="1711"/>
      <c r="K110" s="3074"/>
      <c r="L110" s="3074"/>
      <c r="M110" s="3075"/>
      <c r="N110" s="3076"/>
      <c r="O110" s="2851"/>
    </row>
    <row r="111" spans="1:29" ht="15" customHeight="1" x14ac:dyDescent="0.25">
      <c r="A111" s="3049"/>
      <c r="B111" s="3070"/>
      <c r="C111" s="3071"/>
      <c r="D111" s="3071"/>
      <c r="E111" s="3071"/>
      <c r="F111" s="3071"/>
      <c r="G111" s="3071"/>
      <c r="H111" s="3072"/>
      <c r="I111" s="3077" t="s">
        <v>748</v>
      </c>
      <c r="J111" s="3078"/>
      <c r="K111" s="3079" t="s">
        <v>749</v>
      </c>
      <c r="L111" s="3079"/>
      <c r="M111" s="3080" t="s">
        <v>750</v>
      </c>
      <c r="N111" s="3081"/>
      <c r="O111" s="2851"/>
      <c r="P111" s="2870" t="s">
        <v>675</v>
      </c>
      <c r="Q111" s="2871"/>
      <c r="R111" s="2871"/>
      <c r="S111" s="2871"/>
      <c r="T111" s="2871"/>
      <c r="U111" s="2871"/>
      <c r="V111" s="2871"/>
      <c r="W111" s="2871"/>
      <c r="X111" s="2871"/>
      <c r="Y111" s="2871"/>
      <c r="Z111" s="2871"/>
      <c r="AA111" s="2871"/>
      <c r="AB111" s="2871"/>
      <c r="AC111" s="2872"/>
    </row>
    <row r="112" spans="1:29" ht="15" customHeight="1" x14ac:dyDescent="0.25">
      <c r="A112" s="3049"/>
      <c r="B112" s="3070"/>
      <c r="C112" s="3071"/>
      <c r="D112" s="3071"/>
      <c r="E112" s="3071"/>
      <c r="F112" s="3071"/>
      <c r="G112" s="3071"/>
      <c r="H112" s="3072"/>
      <c r="I112" s="3077"/>
      <c r="J112" s="3078"/>
      <c r="K112" s="3079"/>
      <c r="L112" s="3079"/>
      <c r="M112" s="3080"/>
      <c r="N112" s="3081"/>
      <c r="O112" s="2851"/>
      <c r="P112" s="2873"/>
      <c r="Q112" s="2874"/>
      <c r="R112" s="2874"/>
      <c r="S112" s="2874"/>
      <c r="T112" s="2874"/>
      <c r="U112" s="2874"/>
      <c r="V112" s="2874"/>
      <c r="W112" s="2874"/>
      <c r="X112" s="2874"/>
      <c r="Y112" s="2874"/>
      <c r="Z112" s="2874"/>
      <c r="AA112" s="2874"/>
      <c r="AB112" s="2874"/>
      <c r="AC112" s="2875"/>
    </row>
    <row r="113" spans="1:29" ht="15" customHeight="1" thickBot="1" x14ac:dyDescent="0.3">
      <c r="A113" s="3049"/>
      <c r="B113" s="3070"/>
      <c r="C113" s="3071"/>
      <c r="D113" s="3071"/>
      <c r="E113" s="3071"/>
      <c r="F113" s="3071"/>
      <c r="G113" s="3071"/>
      <c r="H113" s="3072"/>
      <c r="I113" s="3077"/>
      <c r="J113" s="3078"/>
      <c r="K113" s="3079"/>
      <c r="L113" s="3079"/>
      <c r="M113" s="3080"/>
      <c r="N113" s="3081"/>
      <c r="O113" s="2851"/>
      <c r="P113" s="2878"/>
      <c r="Q113" s="2879"/>
      <c r="R113" s="2879"/>
      <c r="S113" s="2879"/>
      <c r="T113" s="2879"/>
      <c r="U113" s="2879"/>
      <c r="V113" s="2879"/>
      <c r="W113" s="2879"/>
      <c r="X113" s="2879"/>
      <c r="Y113" s="2879"/>
      <c r="Z113" s="2879"/>
      <c r="AA113" s="2879"/>
      <c r="AB113" s="2879"/>
      <c r="AC113" s="2880"/>
    </row>
    <row r="114" spans="1:29" ht="15" customHeight="1" x14ac:dyDescent="0.25">
      <c r="A114" s="3049"/>
      <c r="B114" s="3070"/>
      <c r="C114" s="3071"/>
      <c r="D114" s="3071"/>
      <c r="E114" s="3071"/>
      <c r="F114" s="3071"/>
      <c r="G114" s="3071"/>
      <c r="H114" s="3072"/>
      <c r="I114" s="3077"/>
      <c r="J114" s="3078"/>
      <c r="K114" s="3079"/>
      <c r="L114" s="3079"/>
      <c r="M114" s="3080"/>
      <c r="N114" s="3081"/>
      <c r="O114" s="2851"/>
    </row>
    <row r="115" spans="1:29" ht="15" customHeight="1" thickBot="1" x14ac:dyDescent="0.3">
      <c r="A115" s="3049"/>
      <c r="B115" s="3082" t="s">
        <v>751</v>
      </c>
      <c r="C115" s="3083"/>
      <c r="D115" s="3083"/>
      <c r="E115" s="3083"/>
      <c r="F115" s="3083"/>
      <c r="G115" s="3083"/>
      <c r="H115" s="3083"/>
      <c r="I115" s="3083"/>
      <c r="J115" s="3083"/>
      <c r="K115" s="3083"/>
      <c r="L115" s="3083"/>
      <c r="M115" s="3083"/>
      <c r="N115" s="3084"/>
      <c r="O115" s="2851"/>
    </row>
    <row r="116" spans="1:29" ht="15" customHeight="1" x14ac:dyDescent="0.25">
      <c r="A116" s="3049"/>
      <c r="B116" s="3063"/>
      <c r="C116" s="3064"/>
      <c r="D116" s="3064"/>
      <c r="E116" s="1200"/>
      <c r="F116" s="1200"/>
      <c r="G116" s="1200"/>
      <c r="H116" s="1200"/>
      <c r="I116" s="1200"/>
      <c r="J116" s="1200"/>
      <c r="K116" s="1200"/>
      <c r="L116" s="3065"/>
      <c r="M116" s="3065"/>
      <c r="N116" s="3066"/>
      <c r="O116" s="2851"/>
    </row>
    <row r="117" spans="1:29" ht="15" customHeight="1" x14ac:dyDescent="0.25">
      <c r="A117" s="3049"/>
      <c r="B117" s="3085" t="s">
        <v>752</v>
      </c>
      <c r="C117" s="3086"/>
      <c r="D117" s="3087" t="s">
        <v>753</v>
      </c>
      <c r="E117" s="3088"/>
      <c r="F117" s="3088"/>
      <c r="G117" s="3089" t="s">
        <v>16</v>
      </c>
      <c r="H117" s="3089"/>
      <c r="I117" s="3089"/>
      <c r="J117" s="3090" t="s">
        <v>699</v>
      </c>
      <c r="K117" s="3090"/>
      <c r="L117" s="3090"/>
      <c r="M117" s="3090"/>
      <c r="N117" s="3091"/>
      <c r="O117" s="2851"/>
    </row>
    <row r="118" spans="1:29" ht="15" customHeight="1" x14ac:dyDescent="0.25">
      <c r="A118" s="3049"/>
      <c r="B118" s="3092">
        <f>I147/M147</f>
        <v>2.8410000000000002</v>
      </c>
      <c r="C118" s="3093">
        <f>C142/M147</f>
        <v>9.2048400000000008</v>
      </c>
      <c r="D118" s="3094">
        <v>2.5</v>
      </c>
      <c r="E118" s="3095"/>
      <c r="F118" s="3096" t="s">
        <v>754</v>
      </c>
      <c r="G118" s="3097" t="s">
        <v>755</v>
      </c>
      <c r="H118" s="3098" t="s">
        <v>756</v>
      </c>
      <c r="I118" s="3097" t="s">
        <v>757</v>
      </c>
      <c r="J118" s="1698" t="s">
        <v>748</v>
      </c>
      <c r="K118" s="3099" t="s">
        <v>758</v>
      </c>
      <c r="L118" s="3100" t="s">
        <v>759</v>
      </c>
      <c r="M118" s="3101" t="s">
        <v>760</v>
      </c>
      <c r="N118" s="3102" t="s">
        <v>761</v>
      </c>
      <c r="O118" s="2851"/>
    </row>
    <row r="119" spans="1:29" ht="15" customHeight="1" x14ac:dyDescent="0.25">
      <c r="A119" s="3049"/>
      <c r="B119" s="3092"/>
      <c r="C119" s="3093"/>
      <c r="D119" s="3103">
        <f>C118*D118</f>
        <v>23.012100000000004</v>
      </c>
      <c r="E119" s="3104"/>
      <c r="F119" s="3105" t="s">
        <v>15</v>
      </c>
      <c r="G119" s="3105" t="s">
        <v>15</v>
      </c>
      <c r="H119" s="3105" t="s">
        <v>15</v>
      </c>
      <c r="I119" s="3105" t="s">
        <v>15</v>
      </c>
      <c r="J119" s="1698"/>
      <c r="K119" s="3099"/>
      <c r="L119" s="3100"/>
      <c r="M119" s="3101"/>
      <c r="N119" s="3102"/>
      <c r="O119" s="2851"/>
      <c r="Q119" s="2927">
        <v>7.7586206896551713E-2</v>
      </c>
      <c r="R119" s="3106">
        <v>0.18</v>
      </c>
      <c r="S119" s="3107">
        <v>4.8000000000000001E-2</v>
      </c>
      <c r="T119" s="3108">
        <v>3.24</v>
      </c>
      <c r="U119" s="3109">
        <v>0.25137931034482758</v>
      </c>
    </row>
    <row r="120" spans="1:29" ht="15" customHeight="1" x14ac:dyDescent="0.25">
      <c r="A120" s="3049"/>
      <c r="B120" s="3110" t="s">
        <v>1</v>
      </c>
      <c r="C120" s="3111" t="s">
        <v>761</v>
      </c>
      <c r="D120" s="3112" t="s">
        <v>762</v>
      </c>
      <c r="E120" s="3113"/>
      <c r="F120" s="3113"/>
      <c r="G120" s="3114"/>
      <c r="H120" s="3114"/>
      <c r="I120" s="3114"/>
      <c r="J120" s="3115" t="s">
        <v>755</v>
      </c>
      <c r="K120" s="3116" t="s">
        <v>755</v>
      </c>
      <c r="L120" s="3117" t="s">
        <v>755</v>
      </c>
      <c r="M120" s="3108" t="s">
        <v>763</v>
      </c>
      <c r="N120" s="3109" t="s">
        <v>761</v>
      </c>
      <c r="O120" s="2851"/>
      <c r="Q120" s="2927">
        <v>0</v>
      </c>
      <c r="R120" s="3106">
        <v>0</v>
      </c>
      <c r="S120" s="3107">
        <v>0</v>
      </c>
      <c r="T120" s="3108"/>
      <c r="U120" s="3109">
        <v>0</v>
      </c>
    </row>
    <row r="121" spans="1:29" ht="15" customHeight="1" x14ac:dyDescent="0.25">
      <c r="A121" s="3049"/>
      <c r="B121" s="3118">
        <f>G121</f>
        <v>0.5</v>
      </c>
      <c r="C121" s="3119">
        <f t="shared" ref="C121:C123" si="0">M121*B121</f>
        <v>1.62</v>
      </c>
      <c r="D121" s="3120"/>
      <c r="E121" s="3120"/>
      <c r="F121" s="3121" t="s">
        <v>764</v>
      </c>
      <c r="G121" s="3122">
        <v>0.5</v>
      </c>
      <c r="H121" s="3123" t="s">
        <v>765</v>
      </c>
      <c r="I121" s="3123"/>
      <c r="J121" s="2927">
        <f>(B121/I147)*I108</f>
        <v>0.17599436818021821</v>
      </c>
      <c r="K121" s="3124">
        <f>(B121/K147)*K108</f>
        <v>1</v>
      </c>
      <c r="L121" s="3107">
        <f>(B121/M147)*M108</f>
        <v>1.5</v>
      </c>
      <c r="M121" s="3108">
        <v>3.24</v>
      </c>
      <c r="N121" s="3109">
        <f t="shared" ref="N121:N123" si="1">M121*J121</f>
        <v>0.57022175290390709</v>
      </c>
      <c r="O121" s="2851"/>
    </row>
    <row r="122" spans="1:29" ht="15" customHeight="1" x14ac:dyDescent="0.25">
      <c r="A122" s="3049"/>
      <c r="B122" s="3118">
        <f>G122</f>
        <v>0.42</v>
      </c>
      <c r="C122" s="3119">
        <f t="shared" si="0"/>
        <v>1.3608</v>
      </c>
      <c r="D122" s="3120"/>
      <c r="E122" s="3120"/>
      <c r="F122" s="3125" t="s">
        <v>725</v>
      </c>
      <c r="G122" s="3122">
        <v>0.42</v>
      </c>
      <c r="H122" s="3123"/>
      <c r="I122" s="3123"/>
      <c r="J122" s="2927">
        <f>(B122/I147)*I108</f>
        <v>0.1478352692713833</v>
      </c>
      <c r="K122" s="3106">
        <f>(B122/K147)*K108</f>
        <v>0.84</v>
      </c>
      <c r="L122" s="3107">
        <f>(B122/M147)*M108</f>
        <v>1.26</v>
      </c>
      <c r="M122" s="3126">
        <v>3.24</v>
      </c>
      <c r="N122" s="3109">
        <f t="shared" si="1"/>
        <v>0.47898627243928193</v>
      </c>
      <c r="O122" s="2851"/>
    </row>
    <row r="123" spans="1:29" ht="15.75" customHeight="1" x14ac:dyDescent="0.25">
      <c r="A123" s="3049"/>
      <c r="B123" s="3118">
        <f>G123</f>
        <v>0.05</v>
      </c>
      <c r="C123" s="3119">
        <f t="shared" si="0"/>
        <v>0.16200000000000003</v>
      </c>
      <c r="D123" s="3120"/>
      <c r="E123" s="3120"/>
      <c r="F123" s="3125" t="s">
        <v>766</v>
      </c>
      <c r="G123" s="3122">
        <v>0.05</v>
      </c>
      <c r="H123" s="3123"/>
      <c r="I123" s="3123"/>
      <c r="J123" s="2927">
        <f>(B123/I147)*I108</f>
        <v>1.7599436818021823E-2</v>
      </c>
      <c r="K123" s="3106">
        <f>(B123/K147)*K108</f>
        <v>0.1</v>
      </c>
      <c r="L123" s="3107">
        <f>(B123/M147)*M108</f>
        <v>0.15000000000000002</v>
      </c>
      <c r="M123" s="3126">
        <v>3.24</v>
      </c>
      <c r="N123" s="3109">
        <f t="shared" si="1"/>
        <v>5.7022175290390713E-2</v>
      </c>
      <c r="O123" s="2851"/>
    </row>
    <row r="124" spans="1:29" ht="15.75" customHeight="1" x14ac:dyDescent="0.25">
      <c r="A124" s="3049"/>
      <c r="B124" s="3127" t="s">
        <v>767</v>
      </c>
      <c r="C124" s="3128"/>
      <c r="D124" s="3129"/>
      <c r="E124" s="3129"/>
      <c r="F124" s="3130"/>
      <c r="G124" s="3131"/>
      <c r="H124" s="3132"/>
      <c r="I124" s="3132"/>
      <c r="J124" s="3133"/>
      <c r="K124" s="3133"/>
      <c r="L124" s="3133"/>
      <c r="M124" s="3130"/>
      <c r="N124" s="3134"/>
      <c r="O124" s="2851"/>
    </row>
    <row r="125" spans="1:29" ht="15.75" customHeight="1" x14ac:dyDescent="0.25">
      <c r="A125" s="3049"/>
      <c r="B125" s="3135"/>
      <c r="C125" s="3111"/>
      <c r="D125" s="3128" t="s">
        <v>768</v>
      </c>
      <c r="E125" s="3136"/>
      <c r="F125" s="3137"/>
      <c r="G125" s="3122"/>
      <c r="H125" s="3137"/>
      <c r="I125" s="3138"/>
      <c r="J125" s="3139"/>
      <c r="K125" s="3140"/>
      <c r="L125" s="3141"/>
      <c r="M125" s="3126"/>
      <c r="N125" s="3109"/>
      <c r="O125" s="2851"/>
    </row>
    <row r="126" spans="1:29" ht="15" customHeight="1" x14ac:dyDescent="0.25">
      <c r="A126" s="3049"/>
      <c r="B126" s="3118">
        <f>IF(ISBLANK(G126),I126*H126,G126)</f>
        <v>0.5</v>
      </c>
      <c r="C126" s="3119">
        <f t="shared" ref="C126:C129" si="2">M126*B126</f>
        <v>1.62</v>
      </c>
      <c r="D126" s="3120"/>
      <c r="E126" s="3120"/>
      <c r="F126" s="3121" t="s">
        <v>764</v>
      </c>
      <c r="G126" s="3122">
        <v>0.5</v>
      </c>
      <c r="H126" s="3142"/>
      <c r="I126" s="3143"/>
      <c r="J126" s="2927">
        <f>(B126/I147)*I108</f>
        <v>0.17599436818021821</v>
      </c>
      <c r="K126" s="3124">
        <f>(B126/K147)*K108</f>
        <v>1</v>
      </c>
      <c r="L126" s="3107">
        <f>(B126/M147)*M108</f>
        <v>1.5</v>
      </c>
      <c r="M126" s="3108">
        <v>3.24</v>
      </c>
      <c r="N126" s="3109">
        <f t="shared" ref="N126:N129" si="3">M126*J126</f>
        <v>0.57022175290390709</v>
      </c>
      <c r="O126" s="2851"/>
    </row>
    <row r="127" spans="1:29" x14ac:dyDescent="0.25">
      <c r="A127" s="3049"/>
      <c r="B127" s="3118">
        <f>IF(ISBLANK(G127),I127*H127,G127)</f>
        <v>0.02</v>
      </c>
      <c r="C127" s="3119">
        <f t="shared" si="2"/>
        <v>6.480000000000001E-2</v>
      </c>
      <c r="D127" s="3120"/>
      <c r="E127" s="3120"/>
      <c r="F127" s="3125" t="s">
        <v>769</v>
      </c>
      <c r="G127" s="3122">
        <v>0.02</v>
      </c>
      <c r="H127" s="3142"/>
      <c r="I127" s="3143"/>
      <c r="J127" s="2927">
        <f>(B127/I147)*I108</f>
        <v>7.0397747272087294E-3</v>
      </c>
      <c r="K127" s="3106">
        <f>(B127/K147)*K108</f>
        <v>0.04</v>
      </c>
      <c r="L127" s="3107">
        <f>(B127/M147)*M108</f>
        <v>0.06</v>
      </c>
      <c r="M127" s="3108">
        <v>3.24</v>
      </c>
      <c r="N127" s="3109">
        <f t="shared" si="3"/>
        <v>2.2808870116156284E-2</v>
      </c>
      <c r="O127" s="2851"/>
    </row>
    <row r="128" spans="1:29" ht="15" customHeight="1" x14ac:dyDescent="0.25">
      <c r="A128" s="3049"/>
      <c r="B128" s="3118">
        <f>IF(ISBLANK(G128),I128*H128,G128)</f>
        <v>0.2</v>
      </c>
      <c r="C128" s="3119">
        <f t="shared" si="2"/>
        <v>0.64800000000000013</v>
      </c>
      <c r="D128" s="3120"/>
      <c r="E128" s="3120"/>
      <c r="F128" s="3125" t="s">
        <v>728</v>
      </c>
      <c r="G128" s="3122">
        <v>0.2</v>
      </c>
      <c r="H128" s="3142"/>
      <c r="I128" s="3143"/>
      <c r="J128" s="2927">
        <f>(B128/I147)*I108</f>
        <v>7.0397747272087294E-2</v>
      </c>
      <c r="K128" s="3106">
        <f>(B128/K147)*K108</f>
        <v>0.4</v>
      </c>
      <c r="L128" s="3107">
        <f>(B128/M147)*M108</f>
        <v>0.60000000000000009</v>
      </c>
      <c r="M128" s="3108">
        <v>3.24</v>
      </c>
      <c r="N128" s="3109">
        <f t="shared" si="3"/>
        <v>0.22808870116156285</v>
      </c>
      <c r="O128" s="2851"/>
    </row>
    <row r="129" spans="1:15" ht="15" customHeight="1" x14ac:dyDescent="0.25">
      <c r="A129" s="3049"/>
      <c r="B129" s="3118">
        <f>IF(ISBLANK(G129),I129*H129,G129)</f>
        <v>0.30000000000000004</v>
      </c>
      <c r="C129" s="3119">
        <f t="shared" si="2"/>
        <v>0.9720000000000002</v>
      </c>
      <c r="D129" s="3120"/>
      <c r="E129" s="3120"/>
      <c r="F129" s="3125" t="s">
        <v>770</v>
      </c>
      <c r="G129" s="3122"/>
      <c r="H129" s="3142">
        <v>6</v>
      </c>
      <c r="I129" s="3143">
        <v>0.05</v>
      </c>
      <c r="J129" s="2927">
        <f>(B129/I147)*I108</f>
        <v>0.10559662090813095</v>
      </c>
      <c r="K129" s="3106">
        <f>(B129/K147)*K108</f>
        <v>0.60000000000000009</v>
      </c>
      <c r="L129" s="3107">
        <f>(B129/M147)*M108</f>
        <v>0.90000000000000013</v>
      </c>
      <c r="M129" s="3108">
        <v>3.24</v>
      </c>
      <c r="N129" s="3109">
        <f t="shared" si="3"/>
        <v>0.34213305174234432</v>
      </c>
      <c r="O129" s="2851"/>
    </row>
    <row r="130" spans="1:15" ht="15.75" customHeight="1" x14ac:dyDescent="0.25">
      <c r="A130" s="3049"/>
      <c r="B130" s="3135"/>
      <c r="C130" s="3111"/>
      <c r="D130" s="3128" t="s">
        <v>771</v>
      </c>
      <c r="E130" s="3136"/>
      <c r="F130" s="3137"/>
      <c r="G130" s="3122"/>
      <c r="H130" s="3144"/>
      <c r="I130" s="3097"/>
      <c r="J130" s="3139"/>
      <c r="K130" s="3140"/>
      <c r="L130" s="3141"/>
      <c r="M130" s="3126"/>
      <c r="N130" s="3109"/>
      <c r="O130" s="2851"/>
    </row>
    <row r="131" spans="1:15" x14ac:dyDescent="0.25">
      <c r="A131" s="3049"/>
      <c r="B131" s="3118">
        <f>IF(ISBLANK(G131),I131*H131,G131)</f>
        <v>0.25</v>
      </c>
      <c r="C131" s="3119">
        <f t="shared" ref="C131:C132" si="4">M131*B131</f>
        <v>0.81</v>
      </c>
      <c r="D131" s="3120"/>
      <c r="E131" s="3120"/>
      <c r="F131" s="3125" t="s">
        <v>772</v>
      </c>
      <c r="G131" s="3122">
        <v>0.25</v>
      </c>
      <c r="H131" s="3142"/>
      <c r="I131" s="3143"/>
      <c r="J131" s="2927">
        <f>(B131/I147)*I108</f>
        <v>8.7997184090109107E-2</v>
      </c>
      <c r="K131" s="3106">
        <f>(B131/K147)*K108</f>
        <v>0.5</v>
      </c>
      <c r="L131" s="3107">
        <f>(B131/M147)*M108</f>
        <v>0.75</v>
      </c>
      <c r="M131" s="3108">
        <v>3.24</v>
      </c>
      <c r="N131" s="3109">
        <f t="shared" ref="N131:N132" si="5">M131*J131</f>
        <v>0.28511087645195354</v>
      </c>
      <c r="O131" s="2851"/>
    </row>
    <row r="132" spans="1:15" ht="15" customHeight="1" x14ac:dyDescent="0.25">
      <c r="A132" s="3049"/>
      <c r="B132" s="3118">
        <f>IF(ISBLANK(G132),I132*H132,G132)</f>
        <v>1E-3</v>
      </c>
      <c r="C132" s="3119">
        <f t="shared" si="4"/>
        <v>3.2400000000000003E-3</v>
      </c>
      <c r="D132" s="3120"/>
      <c r="E132" s="3120"/>
      <c r="F132" s="3125" t="s">
        <v>773</v>
      </c>
      <c r="G132" s="3122"/>
      <c r="H132" s="3142">
        <v>2</v>
      </c>
      <c r="I132" s="3145">
        <v>5.0000000000000001E-4</v>
      </c>
      <c r="J132" s="3146">
        <f>(B132/I147)*I108</f>
        <v>3.5198873636043646E-4</v>
      </c>
      <c r="K132" s="3147">
        <f>(B132/K147)*K108</f>
        <v>2E-3</v>
      </c>
      <c r="L132" s="3148">
        <f>(B132/M147)*M108</f>
        <v>3.0000000000000001E-3</v>
      </c>
      <c r="M132" s="3108">
        <v>3.24</v>
      </c>
      <c r="N132" s="3109">
        <f t="shared" si="5"/>
        <v>1.1404435058078141E-3</v>
      </c>
      <c r="O132" s="2851"/>
    </row>
    <row r="133" spans="1:15" ht="15.75" customHeight="1" x14ac:dyDescent="0.25">
      <c r="A133" s="3049"/>
      <c r="B133" s="3135"/>
      <c r="C133" s="3111"/>
      <c r="D133" s="3128" t="s">
        <v>774</v>
      </c>
      <c r="E133" s="3136"/>
      <c r="F133" s="3137"/>
      <c r="G133" s="3122"/>
      <c r="H133" s="3144"/>
      <c r="I133" s="3097"/>
      <c r="J133" s="3139"/>
      <c r="K133" s="3140"/>
      <c r="L133" s="3141"/>
      <c r="M133" s="3126"/>
      <c r="N133" s="3109"/>
      <c r="O133" s="2851"/>
    </row>
    <row r="134" spans="1:15" ht="15" customHeight="1" x14ac:dyDescent="0.25">
      <c r="A134" s="3049"/>
      <c r="B134" s="3118">
        <f>IF(ISBLANK(G134),I134*H134,G134)</f>
        <v>0.1</v>
      </c>
      <c r="C134" s="3119">
        <f t="shared" ref="C134:C137" si="6">M134*B134</f>
        <v>0.32400000000000007</v>
      </c>
      <c r="D134" s="3120"/>
      <c r="E134" s="3120"/>
      <c r="F134" s="3125" t="s">
        <v>775</v>
      </c>
      <c r="G134" s="3122">
        <v>0.1</v>
      </c>
      <c r="H134" s="3142"/>
      <c r="I134" s="3143"/>
      <c r="J134" s="2927">
        <f>(B134/I147)*I108</f>
        <v>3.5198873636043647E-2</v>
      </c>
      <c r="K134" s="3106">
        <f>(B134/K147)*K108</f>
        <v>0.2</v>
      </c>
      <c r="L134" s="3107">
        <f>(B134/M147)*M108</f>
        <v>0.30000000000000004</v>
      </c>
      <c r="M134" s="3108">
        <v>3.24</v>
      </c>
      <c r="N134" s="3109">
        <f t="shared" ref="N134:N137" si="7">M134*J134</f>
        <v>0.11404435058078143</v>
      </c>
      <c r="O134" s="2851"/>
    </row>
    <row r="135" spans="1:15" x14ac:dyDescent="0.25">
      <c r="A135" s="3049"/>
      <c r="B135" s="3118">
        <f>IF(ISBLANK(G135),I135*H135,G135)</f>
        <v>0.45</v>
      </c>
      <c r="C135" s="3119">
        <f t="shared" si="6"/>
        <v>1.4580000000000002</v>
      </c>
      <c r="D135" s="3120"/>
      <c r="E135" s="3120"/>
      <c r="F135" s="3125" t="s">
        <v>776</v>
      </c>
      <c r="G135" s="3122">
        <v>0.45</v>
      </c>
      <c r="H135" s="3142"/>
      <c r="I135" s="3143"/>
      <c r="J135" s="2927">
        <f>(B135/I147)*I108</f>
        <v>0.1583949313621964</v>
      </c>
      <c r="K135" s="3106">
        <f>(B135/K147)*K108</f>
        <v>0.9</v>
      </c>
      <c r="L135" s="3107">
        <f>(B135/M147)*M108</f>
        <v>1.35</v>
      </c>
      <c r="M135" s="3108">
        <v>3.24</v>
      </c>
      <c r="N135" s="3109">
        <f t="shared" si="7"/>
        <v>0.51319957761351642</v>
      </c>
      <c r="O135" s="2851"/>
    </row>
    <row r="136" spans="1:15" x14ac:dyDescent="0.25">
      <c r="A136" s="3049"/>
      <c r="B136" s="3118">
        <f>IF(ISBLANK(G136),I136*H136,G136)</f>
        <v>0.05</v>
      </c>
      <c r="C136" s="3119">
        <f t="shared" si="6"/>
        <v>0.16200000000000003</v>
      </c>
      <c r="D136" s="3120"/>
      <c r="E136" s="3120"/>
      <c r="F136" s="3125" t="s">
        <v>777</v>
      </c>
      <c r="G136" s="3122">
        <v>0.05</v>
      </c>
      <c r="H136" s="3142"/>
      <c r="I136" s="3143"/>
      <c r="J136" s="2927">
        <f>(B136/I147)*I108</f>
        <v>1.7599436818021823E-2</v>
      </c>
      <c r="K136" s="3106">
        <f>(B136/K147)*K108</f>
        <v>0.1</v>
      </c>
      <c r="L136" s="3107">
        <f>(B136/M147)*M108</f>
        <v>0.15000000000000002</v>
      </c>
      <c r="M136" s="3108">
        <v>3.24</v>
      </c>
      <c r="N136" s="3109">
        <f t="shared" si="7"/>
        <v>5.7022175290390713E-2</v>
      </c>
      <c r="O136" s="2851"/>
    </row>
    <row r="137" spans="1:15" x14ac:dyDescent="0.25">
      <c r="A137" s="3049"/>
      <c r="B137" s="3118">
        <f>IF(ISBLANK(G137),I137*H137,G137)</f>
        <v>0</v>
      </c>
      <c r="C137" s="3119">
        <f t="shared" si="6"/>
        <v>0</v>
      </c>
      <c r="D137" s="3120"/>
      <c r="E137" s="3120"/>
      <c r="F137" s="3125"/>
      <c r="G137" s="3122"/>
      <c r="H137" s="3142"/>
      <c r="I137" s="3143"/>
      <c r="J137" s="2927">
        <f>(B137/I147)*I108</f>
        <v>0</v>
      </c>
      <c r="K137" s="3106">
        <f>(B137/K147)*K108</f>
        <v>0</v>
      </c>
      <c r="L137" s="3107">
        <f>(B137/M147)*M108</f>
        <v>0</v>
      </c>
      <c r="M137" s="3108"/>
      <c r="N137" s="3109">
        <f t="shared" si="7"/>
        <v>0</v>
      </c>
      <c r="O137" s="2851"/>
    </row>
    <row r="138" spans="1:15" x14ac:dyDescent="0.25">
      <c r="A138" s="3049"/>
      <c r="B138" s="3149"/>
      <c r="C138" s="3119"/>
      <c r="D138" s="3120"/>
      <c r="E138" s="3120"/>
      <c r="F138" s="3125"/>
      <c r="G138" s="3150"/>
      <c r="H138" s="3142"/>
      <c r="I138" s="3143"/>
      <c r="J138" s="3151"/>
      <c r="K138" s="3152"/>
      <c r="L138" s="3153"/>
      <c r="M138" s="3108"/>
      <c r="N138" s="3109"/>
      <c r="O138" s="2851"/>
    </row>
    <row r="139" spans="1:15" ht="15.75" customHeight="1" thickBot="1" x14ac:dyDescent="0.3">
      <c r="A139" s="3049"/>
      <c r="B139" s="3154" t="s">
        <v>1</v>
      </c>
      <c r="C139" s="3155"/>
      <c r="D139" s="3155"/>
      <c r="E139" s="3155"/>
      <c r="F139" s="3155"/>
      <c r="G139" s="3155"/>
      <c r="H139" s="3155"/>
      <c r="I139" s="3155"/>
      <c r="J139" s="3155"/>
      <c r="K139" s="3155"/>
      <c r="L139" s="3155"/>
      <c r="M139" s="3155"/>
      <c r="N139" s="3156"/>
      <c r="O139" s="2851"/>
    </row>
    <row r="140" spans="1:15" ht="15.75" x14ac:dyDescent="0.25">
      <c r="A140" s="3049"/>
      <c r="B140" s="3157">
        <f>SUM(B121:B125)</f>
        <v>0.97</v>
      </c>
      <c r="C140" s="3158">
        <f>SUM(C121:C125)</f>
        <v>3.1428000000000003</v>
      </c>
      <c r="D140" s="3159" t="s">
        <v>10</v>
      </c>
      <c r="E140" s="3160" t="s">
        <v>762</v>
      </c>
      <c r="F140" s="3160"/>
      <c r="G140" s="3160"/>
      <c r="H140" s="3160"/>
      <c r="I140" s="3160"/>
      <c r="J140" s="32">
        <f>SUM(J121:J125)</f>
        <v>0.34142907426962338</v>
      </c>
      <c r="K140" s="32">
        <f>SUM(K121:K125)</f>
        <v>1.94</v>
      </c>
      <c r="L140" s="32">
        <f>SUM(L121:L125)</f>
        <v>2.9099999999999997</v>
      </c>
      <c r="M140" s="3161"/>
      <c r="N140" s="3162"/>
      <c r="O140" s="2851"/>
    </row>
    <row r="141" spans="1:15" ht="15.75" x14ac:dyDescent="0.25">
      <c r="A141" s="3049"/>
      <c r="B141" s="3157">
        <f>SUM(B126:B138)</f>
        <v>1.871</v>
      </c>
      <c r="C141" s="3163">
        <f>SUM(C126:C139)</f>
        <v>6.0620400000000005</v>
      </c>
      <c r="D141" s="3159" t="s">
        <v>11</v>
      </c>
      <c r="E141" s="3164" t="s">
        <v>778</v>
      </c>
      <c r="F141" s="3164"/>
      <c r="G141" s="3164"/>
      <c r="H141" s="3164"/>
      <c r="I141" s="3164"/>
      <c r="J141" s="32">
        <f>SUM(J126:J139)</f>
        <v>0.65857092573037657</v>
      </c>
      <c r="K141" s="32">
        <f>SUM(K126:K139)</f>
        <v>3.742</v>
      </c>
      <c r="L141" s="32">
        <f>SUM(L126:L139)</f>
        <v>5.6130000000000013</v>
      </c>
      <c r="M141" s="3161"/>
      <c r="N141" s="3162"/>
      <c r="O141" s="2851"/>
    </row>
    <row r="142" spans="1:15" ht="15.75" customHeight="1" x14ac:dyDescent="0.25">
      <c r="A142" s="3049"/>
      <c r="B142" s="3165">
        <f>SUM(B121:B138)</f>
        <v>2.8410000000000002</v>
      </c>
      <c r="C142" s="3166">
        <f>SUM(C121:C139)</f>
        <v>9.2048400000000008</v>
      </c>
      <c r="D142" s="3167" t="s">
        <v>12</v>
      </c>
      <c r="E142" s="3168" t="s">
        <v>748</v>
      </c>
      <c r="F142" s="3168"/>
      <c r="G142" s="3168"/>
      <c r="H142" s="3168"/>
      <c r="I142" s="3168"/>
      <c r="J142" s="3169">
        <f>SUM(J121:J139)</f>
        <v>1</v>
      </c>
      <c r="K142" s="3169">
        <f>SUM(K121:K139)</f>
        <v>5.6820000000000004</v>
      </c>
      <c r="L142" s="3169">
        <f>SUM(L121:L139)</f>
        <v>8.5230000000000015</v>
      </c>
      <c r="M142" s="3161"/>
      <c r="N142" s="3162"/>
      <c r="O142" s="2851"/>
    </row>
    <row r="143" spans="1:15" ht="15.75" customHeight="1" thickBot="1" x14ac:dyDescent="0.3">
      <c r="A143" s="3049"/>
      <c r="B143" s="3170" t="str">
        <f>LEFT(ADDRESS(1,COLUMN(),4),LEN(ADDRESS(1,COLUMN(),4))-1)</f>
        <v>B</v>
      </c>
      <c r="C143" s="3171" t="s">
        <v>779</v>
      </c>
      <c r="D143" s="3172">
        <f>ROW()-1</f>
        <v>142</v>
      </c>
      <c r="E143" s="3171" t="s">
        <v>780</v>
      </c>
      <c r="F143" s="3173"/>
      <c r="G143" s="3174"/>
      <c r="H143" s="3174"/>
      <c r="I143" s="3175" t="s">
        <v>781</v>
      </c>
      <c r="J143" s="3176">
        <f>SUM(N121:N139)</f>
        <v>3.24</v>
      </c>
      <c r="K143" s="3176">
        <f>(J143/J142)*K142</f>
        <v>18.409680000000002</v>
      </c>
      <c r="L143" s="3176">
        <f>(K143/K142)*L142</f>
        <v>27.614520000000006</v>
      </c>
      <c r="M143" s="3161"/>
      <c r="N143" s="3177" t="str">
        <f>LEFT(ADDRESS(1,COLUMN(),4),LEN(ADDRESS(1,COLUMN(),4))-1)</f>
        <v>N</v>
      </c>
      <c r="O143" s="2851"/>
    </row>
    <row r="144" spans="1:15" ht="15" customHeight="1" x14ac:dyDescent="0.25">
      <c r="A144" s="3049"/>
      <c r="B144" s="2132" t="s">
        <v>611</v>
      </c>
      <c r="C144" s="1236"/>
      <c r="D144" s="1236"/>
      <c r="E144" s="1236"/>
      <c r="F144" s="1236"/>
      <c r="G144" s="1236"/>
      <c r="H144" s="1236"/>
      <c r="I144" s="1236"/>
      <c r="J144" s="1236"/>
      <c r="K144" s="1236"/>
      <c r="L144" s="1236"/>
      <c r="M144" s="1236"/>
      <c r="N144" s="1368"/>
      <c r="O144" s="2851"/>
    </row>
    <row r="145" spans="1:15" ht="15" customHeight="1" x14ac:dyDescent="0.25">
      <c r="A145" s="3049"/>
      <c r="B145" s="3178" t="s">
        <v>782</v>
      </c>
      <c r="C145" s="3179"/>
      <c r="D145" s="3179"/>
      <c r="E145" s="3179"/>
      <c r="F145" s="3179"/>
      <c r="G145" s="3179"/>
      <c r="H145" s="3179"/>
      <c r="I145" s="1698" t="s">
        <v>748</v>
      </c>
      <c r="J145" s="1698"/>
      <c r="K145" s="3099" t="s">
        <v>758</v>
      </c>
      <c r="L145" s="3099"/>
      <c r="M145" s="3100" t="s">
        <v>783</v>
      </c>
      <c r="N145" s="3180"/>
      <c r="O145" s="2851"/>
    </row>
    <row r="146" spans="1:15" ht="18" customHeight="1" x14ac:dyDescent="0.25">
      <c r="A146" s="3049"/>
      <c r="B146" s="3181" t="s">
        <v>784</v>
      </c>
      <c r="C146" s="3182"/>
      <c r="D146" s="3182"/>
      <c r="E146" s="3182"/>
      <c r="F146" s="3182"/>
      <c r="G146" s="3182"/>
      <c r="H146" s="3182"/>
      <c r="I146" s="1698"/>
      <c r="J146" s="1698"/>
      <c r="K146" s="3099"/>
      <c r="L146" s="3099"/>
      <c r="M146" s="3100"/>
      <c r="N146" s="3180"/>
      <c r="O146" s="2851"/>
    </row>
    <row r="147" spans="1:15" ht="15" customHeight="1" x14ac:dyDescent="0.25">
      <c r="A147" s="3049"/>
      <c r="B147" s="3181"/>
      <c r="C147" s="3182"/>
      <c r="D147" s="3182"/>
      <c r="E147" s="3182"/>
      <c r="F147" s="3182"/>
      <c r="G147" s="3182"/>
      <c r="H147" s="3182"/>
      <c r="I147" s="3183">
        <f>B142</f>
        <v>2.8410000000000002</v>
      </c>
      <c r="J147" s="3183"/>
      <c r="K147" s="3184">
        <f>G121+G126</f>
        <v>1</v>
      </c>
      <c r="L147" s="3184"/>
      <c r="M147" s="3185">
        <v>1</v>
      </c>
      <c r="N147" s="3186"/>
      <c r="O147" s="2851"/>
    </row>
    <row r="148" spans="1:15" ht="15" customHeight="1" x14ac:dyDescent="0.25">
      <c r="A148" s="3049"/>
      <c r="B148" s="3181"/>
      <c r="C148" s="3182"/>
      <c r="D148" s="3182"/>
      <c r="E148" s="3182"/>
      <c r="F148" s="3182"/>
      <c r="G148" s="3182"/>
      <c r="H148" s="3182"/>
      <c r="I148" s="3183"/>
      <c r="J148" s="3183"/>
      <c r="K148" s="3184"/>
      <c r="L148" s="3184"/>
      <c r="M148" s="3185"/>
      <c r="N148" s="3186"/>
      <c r="O148" s="2851"/>
    </row>
    <row r="149" spans="1:15" ht="15" customHeight="1" x14ac:dyDescent="0.25">
      <c r="A149" s="3049"/>
      <c r="B149" s="3181"/>
      <c r="C149" s="3182"/>
      <c r="D149" s="3182"/>
      <c r="E149" s="3182"/>
      <c r="F149" s="3182"/>
      <c r="G149" s="3182"/>
      <c r="H149" s="3182"/>
      <c r="I149" s="3187" t="s">
        <v>1</v>
      </c>
      <c r="J149" s="3187"/>
      <c r="K149" s="3184"/>
      <c r="L149" s="3184"/>
      <c r="M149" s="3185"/>
      <c r="N149" s="3186"/>
      <c r="O149" s="2851"/>
    </row>
    <row r="150" spans="1:15" ht="15.75" customHeight="1" x14ac:dyDescent="0.25">
      <c r="A150" s="3049"/>
      <c r="B150" s="3188" t="s">
        <v>785</v>
      </c>
      <c r="C150" s="3189" t="s">
        <v>786</v>
      </c>
      <c r="D150" s="3190"/>
      <c r="E150" s="3190"/>
      <c r="F150" s="3190"/>
      <c r="G150" s="3190"/>
      <c r="H150" s="3190"/>
      <c r="I150" s="3190"/>
      <c r="J150" s="30"/>
      <c r="K150" s="30"/>
      <c r="L150" s="30"/>
      <c r="M150" s="12"/>
      <c r="N150" s="3191"/>
      <c r="O150" s="2851"/>
    </row>
    <row r="151" spans="1:15" ht="15.75" customHeight="1" x14ac:dyDescent="0.25">
      <c r="A151" s="3049"/>
      <c r="B151" s="3192" t="s">
        <v>787</v>
      </c>
      <c r="C151" s="3189" t="s">
        <v>18</v>
      </c>
      <c r="D151" s="3190"/>
      <c r="E151" s="3190"/>
      <c r="F151" s="3190"/>
      <c r="G151" s="3190"/>
      <c r="H151" s="3190"/>
      <c r="I151" s="3190"/>
      <c r="J151" s="12"/>
      <c r="K151" s="12"/>
      <c r="L151" s="12"/>
      <c r="M151" s="12"/>
      <c r="N151" s="3191"/>
      <c r="O151" s="2851"/>
    </row>
    <row r="152" spans="1:15" x14ac:dyDescent="0.25">
      <c r="A152" s="3049"/>
      <c r="B152" s="3170"/>
      <c r="C152" s="3171"/>
      <c r="D152" s="3193"/>
      <c r="E152" s="3171"/>
      <c r="F152" s="3173"/>
      <c r="G152" s="3174"/>
      <c r="H152" s="3174"/>
      <c r="I152" s="3175"/>
      <c r="J152" s="3176"/>
      <c r="K152" s="3176"/>
      <c r="L152" s="3176"/>
      <c r="M152" s="3161"/>
      <c r="N152" s="3194"/>
      <c r="O152" s="2851"/>
    </row>
    <row r="153" spans="1:15" ht="15.75" customHeight="1" thickBot="1" x14ac:dyDescent="0.3">
      <c r="A153" s="3049"/>
      <c r="B153" s="3195" t="s">
        <v>751</v>
      </c>
      <c r="C153" s="3196"/>
      <c r="D153" s="3196"/>
      <c r="E153" s="3196"/>
      <c r="F153" s="3196"/>
      <c r="G153" s="3196"/>
      <c r="H153" s="3196"/>
      <c r="I153" s="3196"/>
      <c r="J153" s="3196"/>
      <c r="K153" s="3196"/>
      <c r="L153" s="3196"/>
      <c r="M153" s="3196"/>
      <c r="N153" s="3197"/>
      <c r="O153" s="2851"/>
    </row>
    <row r="154" spans="1:15" ht="15.75" customHeight="1" x14ac:dyDescent="0.25">
      <c r="A154" s="3049"/>
      <c r="B154" s="3028" t="s">
        <v>788</v>
      </c>
      <c r="C154" s="3029"/>
      <c r="D154" s="3029"/>
      <c r="E154" s="3029"/>
      <c r="F154" s="3029"/>
      <c r="G154" s="3029"/>
      <c r="H154" s="3029"/>
      <c r="I154" s="3029"/>
      <c r="J154" s="3029"/>
      <c r="K154" s="3029"/>
      <c r="L154" s="3029"/>
      <c r="M154" s="3029"/>
      <c r="N154" s="3030"/>
      <c r="O154" s="2851"/>
    </row>
    <row r="155" spans="1:15" ht="15.75" customHeight="1" x14ac:dyDescent="0.25">
      <c r="A155" s="3049"/>
      <c r="B155" s="3198"/>
      <c r="C155" s="3199"/>
      <c r="D155" s="3199"/>
      <c r="E155" s="3199"/>
      <c r="F155" s="3199"/>
      <c r="G155" s="3199"/>
      <c r="H155" s="3199"/>
      <c r="I155" s="3199"/>
      <c r="J155" s="3199"/>
      <c r="K155" s="3199"/>
      <c r="L155" s="3199"/>
      <c r="M155" s="3199"/>
      <c r="N155" s="3200"/>
      <c r="O155" s="2851"/>
    </row>
    <row r="156" spans="1:15" ht="15.75" customHeight="1" x14ac:dyDescent="0.25">
      <c r="A156" s="3049"/>
      <c r="B156" s="3201" t="s">
        <v>1</v>
      </c>
      <c r="C156" s="3202" t="s">
        <v>789</v>
      </c>
      <c r="D156" s="3190"/>
      <c r="E156" s="3190"/>
      <c r="F156" s="3190"/>
      <c r="G156" s="3190"/>
      <c r="H156" s="3190"/>
      <c r="I156" s="3190"/>
      <c r="J156" s="12"/>
      <c r="K156" s="12"/>
      <c r="L156" s="12"/>
      <c r="M156" s="12"/>
      <c r="N156" s="3191"/>
      <c r="O156" s="2851"/>
    </row>
    <row r="157" spans="1:15" ht="15.75" customHeight="1" x14ac:dyDescent="0.25">
      <c r="A157" s="3049"/>
      <c r="B157" s="3203" t="s">
        <v>2</v>
      </c>
      <c r="C157" s="3202" t="s">
        <v>790</v>
      </c>
      <c r="D157" s="3190"/>
      <c r="E157" s="3190"/>
      <c r="F157" s="3190"/>
      <c r="G157" s="3190"/>
      <c r="H157" s="3190"/>
      <c r="I157" s="3190"/>
      <c r="J157" s="12"/>
      <c r="K157" s="12"/>
      <c r="L157" s="12"/>
      <c r="M157" s="12"/>
      <c r="N157" s="3191"/>
      <c r="O157" s="2851"/>
    </row>
    <row r="158" spans="1:15" ht="15.75" customHeight="1" x14ac:dyDescent="0.25">
      <c r="A158" s="3049"/>
      <c r="B158" s="3203" t="s">
        <v>3</v>
      </c>
      <c r="C158" s="3202" t="s">
        <v>791</v>
      </c>
      <c r="D158" s="3190"/>
      <c r="E158" s="3190"/>
      <c r="F158" s="3190"/>
      <c r="G158" s="3190"/>
      <c r="H158" s="3190"/>
      <c r="I158" s="3190"/>
      <c r="J158" s="12"/>
      <c r="K158" s="12"/>
      <c r="L158" s="12"/>
      <c r="M158" s="12"/>
      <c r="N158" s="3191"/>
      <c r="O158" s="2851"/>
    </row>
    <row r="159" spans="1:15" ht="15.75" customHeight="1" x14ac:dyDescent="0.25">
      <c r="A159" s="3049"/>
      <c r="B159" s="3203" t="s">
        <v>4</v>
      </c>
      <c r="C159" s="3202" t="s">
        <v>792</v>
      </c>
      <c r="D159" s="3190"/>
      <c r="E159" s="3190"/>
      <c r="F159" s="3190"/>
      <c r="G159" s="3190"/>
      <c r="H159" s="3190"/>
      <c r="I159" s="3190"/>
      <c r="J159" s="12"/>
      <c r="K159" s="12"/>
      <c r="L159" s="12"/>
      <c r="M159" s="12"/>
      <c r="N159" s="3191"/>
      <c r="O159" s="2851"/>
    </row>
    <row r="160" spans="1:15" ht="15.75" customHeight="1" x14ac:dyDescent="0.25">
      <c r="A160" s="3049"/>
      <c r="B160" s="3203" t="s">
        <v>5</v>
      </c>
      <c r="C160" s="3202" t="s">
        <v>793</v>
      </c>
      <c r="D160" s="3190"/>
      <c r="E160" s="3190"/>
      <c r="F160" s="3190"/>
      <c r="G160" s="3190"/>
      <c r="H160" s="3190"/>
      <c r="I160" s="3190"/>
      <c r="J160" s="12"/>
      <c r="K160" s="12"/>
      <c r="L160" s="12"/>
      <c r="M160" s="12"/>
      <c r="N160" s="3191"/>
      <c r="O160" s="2851"/>
    </row>
    <row r="161" spans="1:15" ht="15.75" customHeight="1" x14ac:dyDescent="0.25">
      <c r="A161" s="3049"/>
      <c r="B161" s="3203" t="s">
        <v>6</v>
      </c>
      <c r="C161" s="3202" t="s">
        <v>794</v>
      </c>
      <c r="D161" s="3190"/>
      <c r="E161" s="3190"/>
      <c r="F161" s="3190"/>
      <c r="G161" s="3190"/>
      <c r="H161" s="3190"/>
      <c r="I161" s="3190"/>
      <c r="J161" s="12"/>
      <c r="K161" s="12"/>
      <c r="L161" s="12"/>
      <c r="M161" s="12"/>
      <c r="N161" s="3191"/>
      <c r="O161" s="2851"/>
    </row>
    <row r="162" spans="1:15" ht="15.75" customHeight="1" x14ac:dyDescent="0.25">
      <c r="A162" s="3049"/>
      <c r="B162" s="3203" t="s">
        <v>7</v>
      </c>
      <c r="C162" s="3204" t="s">
        <v>795</v>
      </c>
      <c r="D162" s="3190"/>
      <c r="E162" s="3190"/>
      <c r="F162" s="3190"/>
      <c r="G162" s="3190"/>
      <c r="H162" s="3190"/>
      <c r="I162" s="3190"/>
      <c r="J162" s="12"/>
      <c r="K162" s="12"/>
      <c r="L162" s="12"/>
      <c r="M162" s="12"/>
      <c r="N162" s="3191"/>
      <c r="O162" s="2851"/>
    </row>
    <row r="163" spans="1:15" ht="15.75" customHeight="1" x14ac:dyDescent="0.25">
      <c r="A163" s="3049"/>
      <c r="B163" s="3203" t="s">
        <v>8</v>
      </c>
      <c r="C163" s="3202" t="s">
        <v>796</v>
      </c>
      <c r="D163" s="3190"/>
      <c r="E163" s="3190"/>
      <c r="F163" s="3190"/>
      <c r="G163" s="3190"/>
      <c r="H163" s="3190"/>
      <c r="I163" s="3190"/>
      <c r="J163" s="12"/>
      <c r="K163" s="12"/>
      <c r="L163" s="12"/>
      <c r="M163" s="12"/>
      <c r="N163" s="3191"/>
      <c r="O163" s="2851"/>
    </row>
    <row r="164" spans="1:15" ht="15.75" customHeight="1" thickBot="1" x14ac:dyDescent="0.3">
      <c r="A164" s="3049"/>
      <c r="B164" s="3192"/>
      <c r="C164" s="3189"/>
      <c r="D164" s="3190"/>
      <c r="E164" s="3190"/>
      <c r="F164" s="3190"/>
      <c r="G164" s="3190"/>
      <c r="H164" s="3190"/>
      <c r="I164" s="3190"/>
      <c r="J164" s="12"/>
      <c r="K164" s="12"/>
      <c r="L164" s="12"/>
      <c r="M164" s="12"/>
      <c r="N164" s="3191"/>
      <c r="O164" s="2851"/>
    </row>
    <row r="165" spans="1:15" x14ac:dyDescent="0.25">
      <c r="A165" s="3049"/>
      <c r="B165" s="3205" t="s">
        <v>797</v>
      </c>
      <c r="C165" s="3206"/>
      <c r="D165" s="3206"/>
      <c r="E165" s="3206"/>
      <c r="F165" s="3206"/>
      <c r="G165" s="3206"/>
      <c r="H165" s="3206"/>
      <c r="I165" s="3206"/>
      <c r="J165" s="3206"/>
      <c r="K165" s="3206"/>
      <c r="L165" s="3206"/>
      <c r="M165" s="3206"/>
      <c r="N165" s="3207"/>
    </row>
    <row r="166" spans="1:15" x14ac:dyDescent="0.25">
      <c r="A166" s="3049"/>
      <c r="B166" s="3208"/>
      <c r="C166" s="29"/>
      <c r="D166" s="3209" t="s">
        <v>798</v>
      </c>
      <c r="E166" s="3209"/>
      <c r="F166" s="3209"/>
      <c r="G166" s="3209"/>
      <c r="H166" s="3209"/>
      <c r="I166" s="3209"/>
      <c r="J166" s="3209"/>
      <c r="K166" s="3209"/>
      <c r="L166" s="3209"/>
      <c r="M166" s="3210"/>
      <c r="N166" s="3211"/>
    </row>
    <row r="167" spans="1:15" x14ac:dyDescent="0.25">
      <c r="A167" s="3049"/>
      <c r="B167" s="3208"/>
      <c r="C167" s="29"/>
      <c r="D167" s="3212"/>
      <c r="E167" s="3212" t="s">
        <v>799</v>
      </c>
      <c r="F167" s="3212"/>
      <c r="G167" s="3212"/>
      <c r="H167" s="3213" t="s">
        <v>800</v>
      </c>
      <c r="I167" s="3212"/>
      <c r="J167" s="3212" t="s">
        <v>801</v>
      </c>
      <c r="K167" s="3212"/>
      <c r="L167" s="3212"/>
      <c r="M167" s="3210"/>
      <c r="N167" s="3211"/>
    </row>
    <row r="168" spans="1:15" x14ac:dyDescent="0.25">
      <c r="A168" s="3049"/>
      <c r="B168" s="3208"/>
      <c r="C168" s="29"/>
      <c r="D168" s="3212"/>
      <c r="E168" s="3212" t="s">
        <v>802</v>
      </c>
      <c r="F168" s="3212"/>
      <c r="G168" s="3212"/>
      <c r="H168" s="3213" t="s">
        <v>803</v>
      </c>
      <c r="I168" s="3212"/>
      <c r="J168" s="3212" t="s">
        <v>804</v>
      </c>
      <c r="K168" s="3212"/>
      <c r="L168" s="3212"/>
      <c r="M168" s="3210"/>
      <c r="N168" s="3211"/>
    </row>
    <row r="169" spans="1:15" x14ac:dyDescent="0.25">
      <c r="A169" s="3049"/>
      <c r="B169" s="3208"/>
      <c r="C169" s="29"/>
      <c r="D169" s="3212"/>
      <c r="E169" s="3212"/>
      <c r="F169" s="3212"/>
      <c r="G169" s="3212"/>
      <c r="H169" s="3213"/>
      <c r="I169" s="3212"/>
      <c r="J169" s="3212"/>
      <c r="K169" s="3212"/>
      <c r="L169" s="3212"/>
      <c r="M169" s="3210"/>
      <c r="N169" s="3211"/>
    </row>
    <row r="170" spans="1:15" x14ac:dyDescent="0.25">
      <c r="A170" s="3049"/>
      <c r="B170" s="3208"/>
      <c r="C170" s="29"/>
      <c r="D170" s="3209" t="s">
        <v>805</v>
      </c>
      <c r="E170" s="3209"/>
      <c r="F170" s="3209"/>
      <c r="G170" s="3209"/>
      <c r="H170" s="3209"/>
      <c r="I170" s="3209"/>
      <c r="J170" s="3209"/>
      <c r="K170" s="3209"/>
      <c r="L170" s="3209"/>
      <c r="M170" s="3210"/>
      <c r="N170" s="3211"/>
    </row>
    <row r="171" spans="1:15" x14ac:dyDescent="0.25">
      <c r="A171" s="3049"/>
      <c r="B171" s="3208"/>
      <c r="C171" s="29"/>
      <c r="D171" s="3214" t="s">
        <v>806</v>
      </c>
      <c r="E171" s="3214"/>
      <c r="F171" s="3214"/>
      <c r="G171" s="3214"/>
      <c r="H171" s="3214"/>
      <c r="I171" s="3214"/>
      <c r="J171" s="3214"/>
      <c r="K171" s="3214"/>
      <c r="L171" s="3214"/>
      <c r="M171" s="2957" t="s">
        <v>710</v>
      </c>
      <c r="N171" s="3211"/>
    </row>
    <row r="172" spans="1:15" ht="15.75" thickBot="1" x14ac:dyDescent="0.3">
      <c r="A172" s="3049"/>
      <c r="B172" s="3208"/>
      <c r="C172" s="29"/>
      <c r="D172" s="3209" t="s">
        <v>807</v>
      </c>
      <c r="E172" s="3209"/>
      <c r="F172" s="3209"/>
      <c r="G172" s="3209"/>
      <c r="H172" s="3209"/>
      <c r="I172" s="3209"/>
      <c r="J172" s="3209"/>
      <c r="K172" s="3209"/>
      <c r="L172" s="3209"/>
      <c r="M172" s="3210"/>
      <c r="N172" s="3211"/>
    </row>
    <row r="173" spans="1:15" ht="15" customHeight="1" x14ac:dyDescent="0.25">
      <c r="A173" s="3049"/>
      <c r="B173" s="3215" t="s">
        <v>9</v>
      </c>
      <c r="C173" s="3216"/>
      <c r="D173" s="3216"/>
      <c r="E173" s="3216"/>
      <c r="F173" s="3216"/>
      <c r="G173" s="3216"/>
      <c r="H173" s="3216"/>
      <c r="I173" s="3216"/>
      <c r="J173" s="3216"/>
      <c r="K173" s="3216"/>
      <c r="L173" s="3216"/>
      <c r="M173" s="3216"/>
      <c r="N173" s="3217"/>
      <c r="O173" s="2851"/>
    </row>
    <row r="174" spans="1:15" ht="15.75" thickBot="1" x14ac:dyDescent="0.3">
      <c r="A174" s="3049"/>
      <c r="B174" s="1331"/>
      <c r="C174" s="1216"/>
      <c r="D174" s="1216"/>
      <c r="E174" s="1216"/>
      <c r="F174" s="1216"/>
      <c r="G174" s="1216"/>
      <c r="H174" s="1216"/>
      <c r="I174" s="1216"/>
      <c r="J174" s="1216"/>
      <c r="K174" s="1216"/>
      <c r="L174" s="1216"/>
      <c r="M174" s="1216"/>
      <c r="N174" s="1217"/>
      <c r="O174" s="2851"/>
    </row>
    <row r="176" spans="1:15" ht="15.75" thickBot="1" x14ac:dyDescent="0.3">
      <c r="A176" s="929" t="s">
        <v>0</v>
      </c>
      <c r="B176" s="3048" t="str">
        <f>B177</f>
        <v>La pâte à brioche</v>
      </c>
      <c r="C176" s="3048"/>
      <c r="D176" s="3048"/>
      <c r="E176" s="3048"/>
      <c r="F176" s="3048"/>
      <c r="G176" s="3048"/>
      <c r="H176" s="3048"/>
      <c r="I176" s="3048"/>
      <c r="J176" s="3048"/>
      <c r="K176" s="3048"/>
      <c r="L176" s="3048"/>
      <c r="M176" s="3048"/>
      <c r="N176" s="3048"/>
      <c r="O176" s="2851"/>
    </row>
    <row r="177" spans="1:15" ht="23.25" customHeight="1" x14ac:dyDescent="0.25">
      <c r="A177" s="3049" t="str">
        <f>B177</f>
        <v>La pâte à brioche</v>
      </c>
      <c r="B177" s="3050" t="s">
        <v>808</v>
      </c>
      <c r="C177" s="3051"/>
      <c r="D177" s="3051"/>
      <c r="E177" s="3051"/>
      <c r="F177" s="3051"/>
      <c r="G177" s="3051"/>
      <c r="H177" s="3051"/>
      <c r="I177" s="3051"/>
      <c r="J177" s="3051"/>
      <c r="K177" s="3051"/>
      <c r="L177" s="3051"/>
      <c r="M177" s="3051"/>
      <c r="N177" s="3052"/>
      <c r="O177" s="2851"/>
    </row>
    <row r="178" spans="1:15" ht="15" customHeight="1" x14ac:dyDescent="0.25">
      <c r="A178" s="3049"/>
      <c r="B178" s="3053"/>
      <c r="C178" s="3054"/>
      <c r="D178" s="3054"/>
      <c r="E178" s="3054"/>
      <c r="F178" s="3054"/>
      <c r="G178" s="3054"/>
      <c r="H178" s="3054"/>
      <c r="I178" s="3054"/>
      <c r="J178" s="3054"/>
      <c r="K178" s="3054"/>
      <c r="L178" s="3054"/>
      <c r="M178" s="3054"/>
      <c r="N178" s="3055"/>
      <c r="O178" s="2851"/>
    </row>
    <row r="179" spans="1:15" ht="15" customHeight="1" x14ac:dyDescent="0.25">
      <c r="A179" s="3049"/>
      <c r="B179" s="3056" t="s">
        <v>692</v>
      </c>
      <c r="C179" s="1677"/>
      <c r="D179" s="1677"/>
      <c r="E179" s="1677"/>
      <c r="F179" s="1677"/>
      <c r="G179" s="1677"/>
      <c r="H179" s="1677"/>
      <c r="I179" s="1677"/>
      <c r="J179" s="1677"/>
      <c r="K179" s="1677"/>
      <c r="L179" s="1677"/>
      <c r="M179" s="1677"/>
      <c r="N179" s="3057"/>
      <c r="O179" s="2851"/>
    </row>
    <row r="180" spans="1:15" ht="15" customHeight="1" x14ac:dyDescent="0.25">
      <c r="A180" s="3049"/>
      <c r="B180" s="3056"/>
      <c r="C180" s="1677"/>
      <c r="D180" s="1677"/>
      <c r="E180" s="1677"/>
      <c r="F180" s="1677"/>
      <c r="G180" s="1677"/>
      <c r="H180" s="1677"/>
      <c r="I180" s="1677"/>
      <c r="J180" s="1677"/>
      <c r="K180" s="1677"/>
      <c r="L180" s="1677"/>
      <c r="M180" s="1677"/>
      <c r="N180" s="3057"/>
      <c r="O180" s="2851"/>
    </row>
    <row r="181" spans="1:15" ht="15" customHeight="1" x14ac:dyDescent="0.25">
      <c r="A181" s="3049"/>
      <c r="B181" s="3058" t="s">
        <v>745</v>
      </c>
      <c r="C181" s="3059"/>
      <c r="D181" s="3059"/>
      <c r="E181" s="3060"/>
      <c r="F181" s="3060"/>
      <c r="G181" s="3060"/>
      <c r="H181" s="3060"/>
      <c r="I181" s="3060"/>
      <c r="J181" s="3060"/>
      <c r="K181" s="3060"/>
      <c r="L181" s="3061">
        <f ca="1">NOW()</f>
        <v>42436.632319097225</v>
      </c>
      <c r="M181" s="3061"/>
      <c r="N181" s="3062"/>
      <c r="O181" s="2851"/>
    </row>
    <row r="182" spans="1:15" ht="15" customHeight="1" thickBot="1" x14ac:dyDescent="0.3">
      <c r="A182" s="3049"/>
      <c r="B182" s="3063"/>
      <c r="C182" s="3064"/>
      <c r="D182" s="3064"/>
      <c r="E182" s="1200"/>
      <c r="F182" s="1200"/>
      <c r="G182" s="1200"/>
      <c r="H182" s="1200"/>
      <c r="I182" s="1200"/>
      <c r="J182" s="1200"/>
      <c r="K182" s="1200"/>
      <c r="L182" s="3065"/>
      <c r="M182" s="3065"/>
      <c r="N182" s="3066"/>
      <c r="O182" s="2851"/>
    </row>
    <row r="183" spans="1:15" ht="15" customHeight="1" x14ac:dyDescent="0.25">
      <c r="A183" s="3049"/>
      <c r="B183" s="3067" t="s">
        <v>746</v>
      </c>
      <c r="C183" s="3068"/>
      <c r="D183" s="3068"/>
      <c r="E183" s="3068"/>
      <c r="F183" s="3068"/>
      <c r="G183" s="3068"/>
      <c r="H183" s="3069"/>
      <c r="I183" s="1392" t="s">
        <v>747</v>
      </c>
      <c r="J183" s="1393"/>
      <c r="K183" s="1393"/>
      <c r="L183" s="1393"/>
      <c r="M183" s="1393"/>
      <c r="N183" s="1752"/>
      <c r="O183" s="2851"/>
    </row>
    <row r="184" spans="1:15" ht="18" customHeight="1" x14ac:dyDescent="0.25">
      <c r="A184" s="3049"/>
      <c r="B184" s="3070"/>
      <c r="C184" s="3071"/>
      <c r="D184" s="3071"/>
      <c r="E184" s="3071"/>
      <c r="F184" s="3071"/>
      <c r="G184" s="3071"/>
      <c r="H184" s="3072"/>
      <c r="I184" s="1395"/>
      <c r="J184" s="1396"/>
      <c r="K184" s="1396"/>
      <c r="L184" s="1396"/>
      <c r="M184" s="1396"/>
      <c r="N184" s="1676"/>
      <c r="O184" s="2851"/>
    </row>
    <row r="185" spans="1:15" ht="15" customHeight="1" x14ac:dyDescent="0.25">
      <c r="A185" s="3049"/>
      <c r="B185" s="3070"/>
      <c r="C185" s="3071"/>
      <c r="D185" s="3071"/>
      <c r="E185" s="3071"/>
      <c r="F185" s="3071"/>
      <c r="G185" s="3071"/>
      <c r="H185" s="3072"/>
      <c r="I185" s="3073">
        <v>1</v>
      </c>
      <c r="J185" s="1711"/>
      <c r="K185" s="3074">
        <v>2</v>
      </c>
      <c r="L185" s="3074"/>
      <c r="M185" s="3218">
        <v>10</v>
      </c>
      <c r="N185" s="3219"/>
      <c r="O185" s="2851"/>
    </row>
    <row r="186" spans="1:15" ht="15" customHeight="1" x14ac:dyDescent="0.25">
      <c r="A186" s="3049"/>
      <c r="B186" s="3070"/>
      <c r="C186" s="3071"/>
      <c r="D186" s="3071"/>
      <c r="E186" s="3071"/>
      <c r="F186" s="3071"/>
      <c r="G186" s="3071"/>
      <c r="H186" s="3072"/>
      <c r="I186" s="3073"/>
      <c r="J186" s="1711"/>
      <c r="K186" s="3074"/>
      <c r="L186" s="3074"/>
      <c r="M186" s="3218"/>
      <c r="N186" s="3219"/>
      <c r="O186" s="2851"/>
    </row>
    <row r="187" spans="1:15" ht="15" customHeight="1" x14ac:dyDescent="0.25">
      <c r="A187" s="3049"/>
      <c r="B187" s="3070"/>
      <c r="C187" s="3071"/>
      <c r="D187" s="3071"/>
      <c r="E187" s="3071"/>
      <c r="F187" s="3071"/>
      <c r="G187" s="3071"/>
      <c r="H187" s="3072"/>
      <c r="I187" s="3073"/>
      <c r="J187" s="1711"/>
      <c r="K187" s="3074"/>
      <c r="L187" s="3074"/>
      <c r="M187" s="3218"/>
      <c r="N187" s="3219"/>
      <c r="O187" s="2851"/>
    </row>
    <row r="188" spans="1:15" ht="15" customHeight="1" x14ac:dyDescent="0.25">
      <c r="A188" s="3049"/>
      <c r="B188" s="3070"/>
      <c r="C188" s="3071"/>
      <c r="D188" s="3071"/>
      <c r="E188" s="3071"/>
      <c r="F188" s="3071"/>
      <c r="G188" s="3071"/>
      <c r="H188" s="3072"/>
      <c r="I188" s="3077" t="s">
        <v>748</v>
      </c>
      <c r="J188" s="3078"/>
      <c r="K188" s="3079" t="s">
        <v>749</v>
      </c>
      <c r="L188" s="3079"/>
      <c r="M188" s="3080" t="s">
        <v>809</v>
      </c>
      <c r="N188" s="3081"/>
      <c r="O188" s="2851"/>
    </row>
    <row r="189" spans="1:15" ht="15" customHeight="1" x14ac:dyDescent="0.25">
      <c r="A189" s="3049"/>
      <c r="B189" s="3070"/>
      <c r="C189" s="3071"/>
      <c r="D189" s="3071"/>
      <c r="E189" s="3071"/>
      <c r="F189" s="3071"/>
      <c r="G189" s="3071"/>
      <c r="H189" s="3072"/>
      <c r="I189" s="3077"/>
      <c r="J189" s="3078"/>
      <c r="K189" s="3079"/>
      <c r="L189" s="3079"/>
      <c r="M189" s="3080"/>
      <c r="N189" s="3081"/>
      <c r="O189" s="2851"/>
    </row>
    <row r="190" spans="1:15" ht="15" customHeight="1" x14ac:dyDescent="0.25">
      <c r="A190" s="3049"/>
      <c r="B190" s="3070"/>
      <c r="C190" s="3071"/>
      <c r="D190" s="3071"/>
      <c r="E190" s="3071"/>
      <c r="F190" s="3071"/>
      <c r="G190" s="3071"/>
      <c r="H190" s="3072"/>
      <c r="I190" s="3077"/>
      <c r="J190" s="3078"/>
      <c r="K190" s="3079"/>
      <c r="L190" s="3079"/>
      <c r="M190" s="3080"/>
      <c r="N190" s="3081"/>
      <c r="O190" s="2851"/>
    </row>
    <row r="191" spans="1:15" ht="15" customHeight="1" x14ac:dyDescent="0.25">
      <c r="A191" s="3049"/>
      <c r="B191" s="3070"/>
      <c r="C191" s="3071"/>
      <c r="D191" s="3071"/>
      <c r="E191" s="3071"/>
      <c r="F191" s="3071"/>
      <c r="G191" s="3071"/>
      <c r="H191" s="3072"/>
      <c r="I191" s="3077"/>
      <c r="J191" s="3078"/>
      <c r="K191" s="3079"/>
      <c r="L191" s="3079"/>
      <c r="M191" s="3080"/>
      <c r="N191" s="3081"/>
      <c r="O191" s="2851"/>
    </row>
    <row r="192" spans="1:15" ht="15" customHeight="1" thickBot="1" x14ac:dyDescent="0.3">
      <c r="A192" s="3049"/>
      <c r="B192" s="3082" t="s">
        <v>751</v>
      </c>
      <c r="C192" s="3083"/>
      <c r="D192" s="3083"/>
      <c r="E192" s="3083"/>
      <c r="F192" s="3083"/>
      <c r="G192" s="3083"/>
      <c r="H192" s="3083"/>
      <c r="I192" s="3083"/>
      <c r="J192" s="3083"/>
      <c r="K192" s="3083"/>
      <c r="L192" s="3083"/>
      <c r="M192" s="3083"/>
      <c r="N192" s="3084"/>
      <c r="O192" s="2851"/>
    </row>
    <row r="193" spans="1:15" ht="15" customHeight="1" x14ac:dyDescent="0.25">
      <c r="A193" s="3049"/>
      <c r="B193" s="3063"/>
      <c r="C193" s="3064"/>
      <c r="D193" s="3064"/>
      <c r="E193" s="1200"/>
      <c r="F193" s="1200"/>
      <c r="G193" s="1200"/>
      <c r="H193" s="1200"/>
      <c r="I193" s="1200"/>
      <c r="J193" s="1200"/>
      <c r="K193" s="1200"/>
      <c r="L193" s="3065"/>
      <c r="M193" s="3065"/>
      <c r="N193" s="3066"/>
      <c r="O193" s="2851"/>
    </row>
    <row r="194" spans="1:15" ht="15" customHeight="1" x14ac:dyDescent="0.25">
      <c r="A194" s="3049"/>
      <c r="B194" s="3085" t="s">
        <v>810</v>
      </c>
      <c r="C194" s="3086"/>
      <c r="D194" s="3087" t="s">
        <v>753</v>
      </c>
      <c r="E194" s="3088"/>
      <c r="F194" s="3088"/>
      <c r="G194" s="3089" t="s">
        <v>16</v>
      </c>
      <c r="H194" s="3089"/>
      <c r="I194" s="3089"/>
      <c r="J194" s="3090" t="s">
        <v>699</v>
      </c>
      <c r="K194" s="3090"/>
      <c r="L194" s="3090"/>
      <c r="M194" s="3090"/>
      <c r="N194" s="3091"/>
      <c r="O194" s="2851"/>
    </row>
    <row r="195" spans="1:15" ht="15" customHeight="1" x14ac:dyDescent="0.25">
      <c r="A195" s="3049"/>
      <c r="B195" s="3092">
        <f>I225/M225</f>
        <v>5.8636363636363639E-2</v>
      </c>
      <c r="C195" s="3093">
        <f>C220/M225</f>
        <v>0.18998181818181822</v>
      </c>
      <c r="D195" s="3094">
        <v>2.5</v>
      </c>
      <c r="E195" s="3095"/>
      <c r="F195" s="3096" t="s">
        <v>754</v>
      </c>
      <c r="G195" s="3097" t="s">
        <v>755</v>
      </c>
      <c r="H195" s="3098" t="s">
        <v>756</v>
      </c>
      <c r="I195" s="3097" t="s">
        <v>757</v>
      </c>
      <c r="J195" s="1698" t="s">
        <v>748</v>
      </c>
      <c r="K195" s="3099" t="s">
        <v>758</v>
      </c>
      <c r="L195" s="3100" t="s">
        <v>811</v>
      </c>
      <c r="M195" s="3101" t="s">
        <v>760</v>
      </c>
      <c r="N195" s="3102" t="s">
        <v>761</v>
      </c>
      <c r="O195" s="2851"/>
    </row>
    <row r="196" spans="1:15" ht="15" customHeight="1" x14ac:dyDescent="0.25">
      <c r="A196" s="3049"/>
      <c r="B196" s="3092"/>
      <c r="C196" s="3093"/>
      <c r="D196" s="3103">
        <f>C195*D195</f>
        <v>0.47495454545454557</v>
      </c>
      <c r="E196" s="3104"/>
      <c r="F196" s="3105" t="s">
        <v>15</v>
      </c>
      <c r="G196" s="3105" t="s">
        <v>15</v>
      </c>
      <c r="H196" s="3105" t="s">
        <v>15</v>
      </c>
      <c r="I196" s="3105" t="s">
        <v>15</v>
      </c>
      <c r="J196" s="1698"/>
      <c r="K196" s="3099"/>
      <c r="L196" s="3100"/>
      <c r="M196" s="3101"/>
      <c r="N196" s="3102"/>
      <c r="O196" s="2851"/>
    </row>
    <row r="197" spans="1:15" ht="15" customHeight="1" x14ac:dyDescent="0.25">
      <c r="A197" s="3049"/>
      <c r="B197" s="3110" t="s">
        <v>1</v>
      </c>
      <c r="C197" s="3111" t="s">
        <v>761</v>
      </c>
      <c r="D197" s="3220" t="s">
        <v>812</v>
      </c>
      <c r="E197" s="3220"/>
      <c r="F197" s="3220"/>
      <c r="G197" s="3220"/>
      <c r="H197" s="3220"/>
      <c r="I197" s="3220"/>
      <c r="J197" s="3115" t="s">
        <v>755</v>
      </c>
      <c r="K197" s="3116" t="s">
        <v>755</v>
      </c>
      <c r="L197" s="3117" t="s">
        <v>755</v>
      </c>
      <c r="M197" s="3108" t="s">
        <v>763</v>
      </c>
      <c r="N197" s="3109" t="s">
        <v>761</v>
      </c>
      <c r="O197" s="2851"/>
    </row>
    <row r="198" spans="1:15" ht="15" customHeight="1" x14ac:dyDescent="0.25">
      <c r="A198" s="3049"/>
      <c r="B198" s="3110"/>
      <c r="C198" s="3111"/>
      <c r="D198" s="3220"/>
      <c r="E198" s="3220"/>
      <c r="F198" s="3220"/>
      <c r="G198" s="3220"/>
      <c r="H198" s="3220"/>
      <c r="I198" s="3220"/>
      <c r="J198" s="3115"/>
      <c r="K198" s="3116"/>
      <c r="L198" s="3117"/>
      <c r="M198" s="3108"/>
      <c r="N198" s="3109"/>
      <c r="O198" s="2851"/>
    </row>
    <row r="199" spans="1:15" ht="15" customHeight="1" x14ac:dyDescent="0.25">
      <c r="A199" s="3049"/>
      <c r="B199" s="3118">
        <f t="shared" ref="B199:B215" si="8">IF(ISBLANK(G199),I199*H199,G199)</f>
        <v>1</v>
      </c>
      <c r="C199" s="3119">
        <f t="shared" ref="C199:C207" si="9">M199*B199</f>
        <v>3.24</v>
      </c>
      <c r="D199" s="3120"/>
      <c r="E199" s="3120"/>
      <c r="F199" s="3125" t="s">
        <v>813</v>
      </c>
      <c r="G199" s="3221">
        <v>1</v>
      </c>
      <c r="H199" s="3222"/>
      <c r="I199" s="3223"/>
      <c r="J199" s="2927">
        <f>(B199/I225)*I185</f>
        <v>0.31007751937984496</v>
      </c>
      <c r="K199" s="3106">
        <f>(B199/K225)*K185</f>
        <v>2</v>
      </c>
      <c r="L199" s="3107">
        <f>(B199/M225)*M185</f>
        <v>0.18181818181818182</v>
      </c>
      <c r="M199" s="3126">
        <v>3.24</v>
      </c>
      <c r="N199" s="3109">
        <f t="shared" ref="N199:N207" si="10">M199*J199</f>
        <v>1.0046511627906978</v>
      </c>
      <c r="O199" s="2851"/>
    </row>
    <row r="200" spans="1:15" ht="15" customHeight="1" x14ac:dyDescent="0.25">
      <c r="A200" s="3049"/>
      <c r="B200" s="3118">
        <f t="shared" si="8"/>
        <v>3.5000000000000003E-2</v>
      </c>
      <c r="C200" s="3119">
        <f t="shared" si="9"/>
        <v>0.11340000000000001</v>
      </c>
      <c r="D200" s="3120"/>
      <c r="E200" s="3120"/>
      <c r="F200" s="3125" t="s">
        <v>766</v>
      </c>
      <c r="G200" s="3221">
        <v>3.5000000000000003E-2</v>
      </c>
      <c r="H200" s="3222"/>
      <c r="I200" s="3223"/>
      <c r="J200" s="2927">
        <f>(B200/I225)*I185</f>
        <v>1.0852713178294575E-2</v>
      </c>
      <c r="K200" s="3106">
        <f>(B200/K225)*K185</f>
        <v>7.0000000000000007E-2</v>
      </c>
      <c r="L200" s="3107">
        <f>(B200/M225)*M185</f>
        <v>6.3636363636363638E-3</v>
      </c>
      <c r="M200" s="3126">
        <v>3.24</v>
      </c>
      <c r="N200" s="3109">
        <f t="shared" si="10"/>
        <v>3.5162790697674425E-2</v>
      </c>
      <c r="O200" s="2851"/>
    </row>
    <row r="201" spans="1:15" ht="15.75" customHeight="1" x14ac:dyDescent="0.25">
      <c r="A201" s="3049"/>
      <c r="B201" s="3118">
        <f t="shared" si="8"/>
        <v>0.02</v>
      </c>
      <c r="C201" s="3119">
        <f t="shared" si="9"/>
        <v>6.480000000000001E-2</v>
      </c>
      <c r="D201" s="3120"/>
      <c r="E201" s="3120"/>
      <c r="F201" s="3125" t="s">
        <v>769</v>
      </c>
      <c r="G201" s="3221">
        <v>0.02</v>
      </c>
      <c r="H201" s="3222"/>
      <c r="I201" s="3223"/>
      <c r="J201" s="2927">
        <f>(B201/I225)*I185</f>
        <v>6.2015503875968991E-3</v>
      </c>
      <c r="K201" s="3106">
        <f>(B201/K225)*K185</f>
        <v>0.04</v>
      </c>
      <c r="L201" s="3107">
        <f>(B201/M225)*M185</f>
        <v>3.6363636363636368E-3</v>
      </c>
      <c r="M201" s="3126">
        <v>3.24</v>
      </c>
      <c r="N201" s="3109">
        <f t="shared" si="10"/>
        <v>2.0093023255813955E-2</v>
      </c>
      <c r="O201" s="2851"/>
    </row>
    <row r="202" spans="1:15" ht="15.75" customHeight="1" x14ac:dyDescent="0.25">
      <c r="A202" s="3049"/>
      <c r="B202" s="3118">
        <f t="shared" si="8"/>
        <v>0.12</v>
      </c>
      <c r="C202" s="3119">
        <f t="shared" si="9"/>
        <v>0.38880000000000003</v>
      </c>
      <c r="D202" s="3129"/>
      <c r="E202" s="3129"/>
      <c r="F202" s="3125" t="s">
        <v>728</v>
      </c>
      <c r="G202" s="3221">
        <v>0.12</v>
      </c>
      <c r="H202" s="3222"/>
      <c r="I202" s="3223"/>
      <c r="J202" s="2927">
        <f>(B202/I225)*I185</f>
        <v>3.7209302325581395E-2</v>
      </c>
      <c r="K202" s="3106">
        <f>(B202/K225)*K185</f>
        <v>0.24</v>
      </c>
      <c r="L202" s="3107">
        <f>(B202/M225)*M185</f>
        <v>2.181818181818182E-2</v>
      </c>
      <c r="M202" s="3126">
        <v>3.24</v>
      </c>
      <c r="N202" s="3109">
        <f t="shared" si="10"/>
        <v>0.12055813953488373</v>
      </c>
      <c r="O202" s="2851"/>
    </row>
    <row r="203" spans="1:15" ht="15.75" customHeight="1" x14ac:dyDescent="0.25">
      <c r="A203" s="3049"/>
      <c r="B203" s="3118">
        <f t="shared" si="8"/>
        <v>0.60000000000000009</v>
      </c>
      <c r="C203" s="3119">
        <f t="shared" si="9"/>
        <v>1.9440000000000004</v>
      </c>
      <c r="D203" s="3128"/>
      <c r="E203" s="3136"/>
      <c r="F203" s="3125" t="s">
        <v>814</v>
      </c>
      <c r="G203" s="3142"/>
      <c r="H203" s="3142">
        <v>12</v>
      </c>
      <c r="I203" s="3143">
        <v>0.05</v>
      </c>
      <c r="J203" s="2927">
        <f>(B203/I225)*I185</f>
        <v>0.186046511627907</v>
      </c>
      <c r="K203" s="3106">
        <f>(B203/K225)*K185</f>
        <v>1.2000000000000002</v>
      </c>
      <c r="L203" s="3107">
        <f>(B203/M225)*M185</f>
        <v>0.1090909090909091</v>
      </c>
      <c r="M203" s="3126">
        <v>3.24</v>
      </c>
      <c r="N203" s="3109">
        <f t="shared" si="10"/>
        <v>0.60279069767441873</v>
      </c>
      <c r="O203" s="2851"/>
    </row>
    <row r="204" spans="1:15" ht="15" customHeight="1" x14ac:dyDescent="0.25">
      <c r="A204" s="3049"/>
      <c r="B204" s="3118">
        <f t="shared" si="8"/>
        <v>0</v>
      </c>
      <c r="C204" s="3119">
        <f t="shared" si="9"/>
        <v>0</v>
      </c>
      <c r="D204" s="3120"/>
      <c r="E204" s="3120"/>
      <c r="F204" s="3125" t="s">
        <v>815</v>
      </c>
      <c r="G204" s="3221"/>
      <c r="H204" s="3222"/>
      <c r="I204" s="3223"/>
      <c r="J204" s="2927">
        <f>(B204/I225)*I185</f>
        <v>0</v>
      </c>
      <c r="K204" s="3106">
        <f>(B204/K225)*K185</f>
        <v>0</v>
      </c>
      <c r="L204" s="3107">
        <f>(B204/M225)*M185</f>
        <v>0</v>
      </c>
      <c r="M204" s="3108"/>
      <c r="N204" s="3109">
        <f t="shared" si="10"/>
        <v>0</v>
      </c>
      <c r="O204" s="2851"/>
    </row>
    <row r="205" spans="1:15" x14ac:dyDescent="0.25">
      <c r="A205" s="3049"/>
      <c r="B205" s="3118">
        <f t="shared" si="8"/>
        <v>0</v>
      </c>
      <c r="C205" s="3119">
        <f t="shared" si="9"/>
        <v>0</v>
      </c>
      <c r="D205" s="3120"/>
      <c r="E205" s="3120"/>
      <c r="F205" s="3125" t="s">
        <v>816</v>
      </c>
      <c r="G205" s="3221"/>
      <c r="H205" s="3222"/>
      <c r="I205" s="3223"/>
      <c r="J205" s="2927">
        <f>(B205/I225)*I185</f>
        <v>0</v>
      </c>
      <c r="K205" s="3106">
        <f>(B205/K225)*K185</f>
        <v>0</v>
      </c>
      <c r="L205" s="3107">
        <f>(B205/M225)*M185</f>
        <v>0</v>
      </c>
      <c r="M205" s="3108"/>
      <c r="N205" s="3109">
        <f t="shared" si="10"/>
        <v>0</v>
      </c>
      <c r="O205" s="2851"/>
    </row>
    <row r="206" spans="1:15" ht="15" customHeight="1" x14ac:dyDescent="0.25">
      <c r="A206" s="3049"/>
      <c r="B206" s="3118">
        <f t="shared" si="8"/>
        <v>0</v>
      </c>
      <c r="C206" s="3119">
        <f t="shared" si="9"/>
        <v>0</v>
      </c>
      <c r="D206" s="3120"/>
      <c r="E206" s="3120"/>
      <c r="F206" s="3125"/>
      <c r="G206" s="3122"/>
      <c r="H206" s="3142"/>
      <c r="I206" s="3143"/>
      <c r="J206" s="2927">
        <f>(B206/I225)*I185</f>
        <v>0</v>
      </c>
      <c r="K206" s="3106">
        <f>(B206/K225)*K185</f>
        <v>0</v>
      </c>
      <c r="L206" s="3107">
        <f>(B206/M225)*M185</f>
        <v>0</v>
      </c>
      <c r="M206" s="3108"/>
      <c r="N206" s="3109">
        <f t="shared" si="10"/>
        <v>0</v>
      </c>
      <c r="O206" s="2851"/>
    </row>
    <row r="207" spans="1:15" ht="15" customHeight="1" x14ac:dyDescent="0.25">
      <c r="A207" s="3049"/>
      <c r="B207" s="3118">
        <f t="shared" si="8"/>
        <v>0</v>
      </c>
      <c r="C207" s="3119">
        <f t="shared" si="9"/>
        <v>0</v>
      </c>
      <c r="D207" s="3120"/>
      <c r="E207" s="3120"/>
      <c r="F207" s="3125"/>
      <c r="G207" s="3122"/>
      <c r="H207" s="3142"/>
      <c r="I207" s="3143"/>
      <c r="J207" s="2927">
        <f>(B207/I225)*I185</f>
        <v>0</v>
      </c>
      <c r="K207" s="3106">
        <f>(B207/K225)*K185</f>
        <v>0</v>
      </c>
      <c r="L207" s="3107">
        <f>(B207/M225)*M185</f>
        <v>0</v>
      </c>
      <c r="M207" s="3108"/>
      <c r="N207" s="3109">
        <f t="shared" si="10"/>
        <v>0</v>
      </c>
      <c r="O207" s="2851"/>
    </row>
    <row r="208" spans="1:15" ht="15.75" customHeight="1" x14ac:dyDescent="0.25">
      <c r="A208" s="3049"/>
      <c r="B208" s="3135"/>
      <c r="C208" s="3111"/>
      <c r="D208" s="3224" t="s">
        <v>817</v>
      </c>
      <c r="E208" s="3113"/>
      <c r="F208" s="3225"/>
      <c r="G208" s="3226"/>
      <c r="H208" s="3226"/>
      <c r="I208" s="3226"/>
      <c r="J208" s="3139"/>
      <c r="K208" s="3140"/>
      <c r="L208" s="3141"/>
      <c r="M208" s="3126"/>
      <c r="N208" s="3109"/>
      <c r="O208" s="2851"/>
    </row>
    <row r="209" spans="1:15" x14ac:dyDescent="0.25">
      <c r="A209" s="3049"/>
      <c r="B209" s="3118">
        <f t="shared" si="8"/>
        <v>0.55000000000000004</v>
      </c>
      <c r="C209" s="3119">
        <f t="shared" ref="C209:C210" si="11">M209*B209</f>
        <v>1.7820000000000003</v>
      </c>
      <c r="D209" s="3120"/>
      <c r="E209" s="3120"/>
      <c r="F209" s="3125" t="s">
        <v>772</v>
      </c>
      <c r="G209" s="3122">
        <v>0.55000000000000004</v>
      </c>
      <c r="H209" s="3142"/>
      <c r="I209" s="3143"/>
      <c r="J209" s="2927">
        <f>(B209/I225)*I185</f>
        <v>0.17054263565891473</v>
      </c>
      <c r="K209" s="3106">
        <f>(B209/K225)*K185</f>
        <v>1.1000000000000001</v>
      </c>
      <c r="L209" s="3107">
        <f>(B209/M225)*M185</f>
        <v>0.1</v>
      </c>
      <c r="M209" s="3108">
        <v>3.24</v>
      </c>
      <c r="N209" s="3109">
        <f t="shared" ref="N209:N210" si="12">M209*J209</f>
        <v>0.55255813953488375</v>
      </c>
      <c r="O209" s="2851"/>
    </row>
    <row r="210" spans="1:15" ht="15" customHeight="1" x14ac:dyDescent="0.25">
      <c r="A210" s="3049"/>
      <c r="B210" s="3118">
        <f t="shared" si="8"/>
        <v>0</v>
      </c>
      <c r="C210" s="3119">
        <f t="shared" si="11"/>
        <v>0</v>
      </c>
      <c r="D210" s="3120"/>
      <c r="E210" s="3120"/>
      <c r="F210" s="3125"/>
      <c r="G210" s="3122"/>
      <c r="H210" s="3142"/>
      <c r="I210" s="3145"/>
      <c r="J210" s="2927">
        <f>(B210/I225)*I185</f>
        <v>0</v>
      </c>
      <c r="K210" s="3106">
        <f>(B210/K225)*K185</f>
        <v>0</v>
      </c>
      <c r="L210" s="3107">
        <f>(B210/M225)*M185</f>
        <v>0</v>
      </c>
      <c r="M210" s="3108"/>
      <c r="N210" s="3109">
        <f t="shared" si="12"/>
        <v>0</v>
      </c>
      <c r="O210" s="2851"/>
    </row>
    <row r="211" spans="1:15" ht="15.75" customHeight="1" x14ac:dyDescent="0.25">
      <c r="A211" s="3049"/>
      <c r="B211" s="3135"/>
      <c r="C211" s="3111"/>
      <c r="D211" s="3224" t="s">
        <v>818</v>
      </c>
      <c r="E211" s="3113"/>
      <c r="F211" s="3225"/>
      <c r="G211" s="3226"/>
      <c r="H211" s="3226"/>
      <c r="I211" s="3226"/>
      <c r="J211" s="3139"/>
      <c r="K211" s="3140"/>
      <c r="L211" s="3141"/>
      <c r="M211" s="3126"/>
      <c r="N211" s="3109"/>
      <c r="O211" s="2851"/>
    </row>
    <row r="212" spans="1:15" ht="15" customHeight="1" x14ac:dyDescent="0.25">
      <c r="A212" s="3049"/>
      <c r="B212" s="3118">
        <f t="shared" si="8"/>
        <v>0.9</v>
      </c>
      <c r="C212" s="3119">
        <f t="shared" ref="C212:C215" si="13">M212*B212</f>
        <v>2.9160000000000004</v>
      </c>
      <c r="D212" s="3120"/>
      <c r="E212" s="3120"/>
      <c r="F212" s="3125" t="s">
        <v>819</v>
      </c>
      <c r="G212" s="3122">
        <v>0.9</v>
      </c>
      <c r="H212" s="3142"/>
      <c r="I212" s="3143"/>
      <c r="J212" s="2927">
        <f>(B212/I225)*I185</f>
        <v>0.27906976744186046</v>
      </c>
      <c r="K212" s="3106">
        <f>(B212/K225)*K185</f>
        <v>1.8</v>
      </c>
      <c r="L212" s="3107">
        <f>(B212/M225)*M185</f>
        <v>0.16363636363636364</v>
      </c>
      <c r="M212" s="3108">
        <v>3.24</v>
      </c>
      <c r="N212" s="3109">
        <f t="shared" ref="N212:N215" si="14">M212*J212</f>
        <v>0.90418604651162793</v>
      </c>
      <c r="O212" s="2851"/>
    </row>
    <row r="213" spans="1:15" x14ac:dyDescent="0.25">
      <c r="A213" s="3049"/>
      <c r="B213" s="3118">
        <f t="shared" si="8"/>
        <v>0</v>
      </c>
      <c r="C213" s="3119">
        <f t="shared" si="13"/>
        <v>0</v>
      </c>
      <c r="D213" s="3120"/>
      <c r="E213" s="3120"/>
      <c r="F213" s="3125"/>
      <c r="G213" s="3122"/>
      <c r="H213" s="3142"/>
      <c r="I213" s="3143"/>
      <c r="J213" s="2927">
        <f>(B213/I225)*I185</f>
        <v>0</v>
      </c>
      <c r="K213" s="3106">
        <f>(B213/K225)*K185</f>
        <v>0</v>
      </c>
      <c r="L213" s="3107">
        <f>(B213/M225)*M185</f>
        <v>0</v>
      </c>
      <c r="M213" s="3108"/>
      <c r="N213" s="3109">
        <f t="shared" si="14"/>
        <v>0</v>
      </c>
      <c r="O213" s="2851"/>
    </row>
    <row r="214" spans="1:15" x14ac:dyDescent="0.25">
      <c r="A214" s="3049"/>
      <c r="B214" s="3118">
        <f t="shared" si="8"/>
        <v>0</v>
      </c>
      <c r="C214" s="3119">
        <f t="shared" si="13"/>
        <v>0</v>
      </c>
      <c r="D214" s="3120"/>
      <c r="E214" s="3120"/>
      <c r="F214" s="3125"/>
      <c r="G214" s="3122"/>
      <c r="H214" s="3142"/>
      <c r="I214" s="3143"/>
      <c r="J214" s="2927">
        <f>(B214/I225)*I185</f>
        <v>0</v>
      </c>
      <c r="K214" s="3106">
        <f>(B214/K225)*K185</f>
        <v>0</v>
      </c>
      <c r="L214" s="3107">
        <f>(B214/M225)*M185</f>
        <v>0</v>
      </c>
      <c r="M214" s="3108"/>
      <c r="N214" s="3109">
        <f t="shared" si="14"/>
        <v>0</v>
      </c>
      <c r="O214" s="2851"/>
    </row>
    <row r="215" spans="1:15" x14ac:dyDescent="0.25">
      <c r="A215" s="3049"/>
      <c r="B215" s="3118">
        <f t="shared" si="8"/>
        <v>0</v>
      </c>
      <c r="C215" s="3119">
        <f t="shared" si="13"/>
        <v>0</v>
      </c>
      <c r="D215" s="3120"/>
      <c r="E215" s="3120"/>
      <c r="F215" s="3125"/>
      <c r="G215" s="3122"/>
      <c r="H215" s="3142"/>
      <c r="I215" s="3143"/>
      <c r="J215" s="2927">
        <f>(B215/I225)*I185</f>
        <v>0</v>
      </c>
      <c r="K215" s="3106">
        <f>(B215/K225)*K185</f>
        <v>0</v>
      </c>
      <c r="L215" s="3107">
        <f>(B215/M225)*M185</f>
        <v>0</v>
      </c>
      <c r="M215" s="3108"/>
      <c r="N215" s="3109">
        <f t="shared" si="14"/>
        <v>0</v>
      </c>
      <c r="O215" s="2851"/>
    </row>
    <row r="216" spans="1:15" x14ac:dyDescent="0.25">
      <c r="A216" s="3049"/>
      <c r="B216" s="3149"/>
      <c r="C216" s="3119"/>
      <c r="D216" s="3120"/>
      <c r="E216" s="3120"/>
      <c r="F216" s="3125"/>
      <c r="G216" s="3150"/>
      <c r="H216" s="3142"/>
      <c r="I216" s="3143"/>
      <c r="J216" s="3151"/>
      <c r="K216" s="3152"/>
      <c r="L216" s="3153"/>
      <c r="M216" s="3108"/>
      <c r="N216" s="3109"/>
      <c r="O216" s="2851"/>
    </row>
    <row r="217" spans="1:15" ht="15.75" customHeight="1" thickBot="1" x14ac:dyDescent="0.3">
      <c r="A217" s="3049"/>
      <c r="B217" s="3154" t="s">
        <v>1</v>
      </c>
      <c r="C217" s="3155"/>
      <c r="D217" s="3155"/>
      <c r="E217" s="3155"/>
      <c r="F217" s="3155"/>
      <c r="G217" s="3155"/>
      <c r="H217" s="3155"/>
      <c r="I217" s="3155"/>
      <c r="J217" s="3155"/>
      <c r="K217" s="3155"/>
      <c r="L217" s="3155"/>
      <c r="M217" s="3155"/>
      <c r="N217" s="3156"/>
      <c r="O217" s="2851"/>
    </row>
    <row r="218" spans="1:15" ht="15.75" x14ac:dyDescent="0.25">
      <c r="A218" s="3049"/>
      <c r="B218" s="3157">
        <f>SUM(B199:B207)</f>
        <v>1.7749999999999999</v>
      </c>
      <c r="C218" s="3158">
        <f>SUM(C199:C203)</f>
        <v>5.7510000000000012</v>
      </c>
      <c r="D218" s="3159" t="s">
        <v>10</v>
      </c>
      <c r="E218" s="3160" t="s">
        <v>820</v>
      </c>
      <c r="F218" s="3160"/>
      <c r="G218" s="3160"/>
      <c r="H218" s="3160"/>
      <c r="I218" s="3160"/>
      <c r="J218" s="32">
        <f t="shared" ref="J218:L218" si="15">SUM(J199:J207)</f>
        <v>0.55038759689922478</v>
      </c>
      <c r="K218" s="32">
        <f t="shared" si="15"/>
        <v>3.55</v>
      </c>
      <c r="L218" s="32">
        <f t="shared" si="15"/>
        <v>0.32272727272727275</v>
      </c>
      <c r="M218" s="3161"/>
      <c r="N218" s="3162"/>
      <c r="O218" s="2851"/>
    </row>
    <row r="219" spans="1:15" ht="15.75" x14ac:dyDescent="0.25">
      <c r="A219" s="3049"/>
      <c r="B219" s="3157">
        <f>SUM(B209:B210)</f>
        <v>0.55000000000000004</v>
      </c>
      <c r="C219" s="3163">
        <f>SUM(C204:C217)</f>
        <v>4.6980000000000004</v>
      </c>
      <c r="D219" s="3159" t="s">
        <v>11</v>
      </c>
      <c r="E219" s="3164" t="s">
        <v>772</v>
      </c>
      <c r="F219" s="3164"/>
      <c r="G219" s="3164"/>
      <c r="H219" s="3164"/>
      <c r="I219" s="3164"/>
      <c r="J219" s="32">
        <f t="shared" ref="J219:L219" si="16">SUM(J209:J210)</f>
        <v>0.17054263565891473</v>
      </c>
      <c r="K219" s="32">
        <f t="shared" si="16"/>
        <v>1.1000000000000001</v>
      </c>
      <c r="L219" s="32">
        <f t="shared" si="16"/>
        <v>0.1</v>
      </c>
      <c r="M219" s="3161"/>
      <c r="N219" s="3162"/>
      <c r="O219" s="2851"/>
    </row>
    <row r="220" spans="1:15" ht="15.75" customHeight="1" x14ac:dyDescent="0.25">
      <c r="A220" s="3049"/>
      <c r="B220" s="3165">
        <f>SUM(B199:B216)</f>
        <v>3.2250000000000001</v>
      </c>
      <c r="C220" s="3166">
        <f>SUM(C199:C217)</f>
        <v>10.449000000000002</v>
      </c>
      <c r="D220" s="3167" t="s">
        <v>12</v>
      </c>
      <c r="E220" s="3168" t="s">
        <v>748</v>
      </c>
      <c r="F220" s="3168"/>
      <c r="G220" s="3168"/>
      <c r="H220" s="3168"/>
      <c r="I220" s="3168"/>
      <c r="J220" s="3169">
        <f>SUM(J199:J217)</f>
        <v>1</v>
      </c>
      <c r="K220" s="3169">
        <f>SUM(K199:K217)</f>
        <v>6.45</v>
      </c>
      <c r="L220" s="3169">
        <f>SUM(L199:L217)</f>
        <v>0.58636363636363642</v>
      </c>
      <c r="M220" s="3161"/>
      <c r="N220" s="3162"/>
      <c r="O220" s="2851"/>
    </row>
    <row r="221" spans="1:15" ht="15.75" customHeight="1" thickBot="1" x14ac:dyDescent="0.3">
      <c r="A221" s="3049"/>
      <c r="B221" s="3170" t="str">
        <f>LEFT(ADDRESS(1,COLUMN(),4),LEN(ADDRESS(1,COLUMN(),4))-1)</f>
        <v>B</v>
      </c>
      <c r="C221" s="3171" t="s">
        <v>779</v>
      </c>
      <c r="D221" s="3172">
        <f>ROW()-1</f>
        <v>220</v>
      </c>
      <c r="E221" s="3171" t="s">
        <v>780</v>
      </c>
      <c r="F221" s="3173"/>
      <c r="G221" s="3174"/>
      <c r="H221" s="3174"/>
      <c r="I221" s="3175" t="s">
        <v>781</v>
      </c>
      <c r="J221" s="3176">
        <f>SUM(N199:N217)</f>
        <v>3.2400000000000007</v>
      </c>
      <c r="K221" s="3176">
        <f>(J221/J220)*K220</f>
        <v>20.898000000000003</v>
      </c>
      <c r="L221" s="3176">
        <f>(K221/K220)*L220</f>
        <v>1.8998181818181821</v>
      </c>
      <c r="M221" s="3161"/>
      <c r="N221" s="3177" t="str">
        <f>LEFT(ADDRESS(1,COLUMN(),4),LEN(ADDRESS(1,COLUMN(),4))-1)</f>
        <v>N</v>
      </c>
      <c r="O221" s="2851"/>
    </row>
    <row r="222" spans="1:15" ht="15" customHeight="1" x14ac:dyDescent="0.25">
      <c r="A222" s="3049"/>
      <c r="B222" s="2132" t="s">
        <v>611</v>
      </c>
      <c r="C222" s="1236"/>
      <c r="D222" s="1236"/>
      <c r="E222" s="1236"/>
      <c r="F222" s="1236"/>
      <c r="G222" s="1236"/>
      <c r="H222" s="1236"/>
      <c r="I222" s="1236"/>
      <c r="J222" s="1236"/>
      <c r="K222" s="1236"/>
      <c r="L222" s="1236"/>
      <c r="M222" s="1236"/>
      <c r="N222" s="1368"/>
      <c r="O222" s="2851"/>
    </row>
    <row r="223" spans="1:15" ht="15" customHeight="1" x14ac:dyDescent="0.25">
      <c r="A223" s="3049"/>
      <c r="B223" s="3178" t="s">
        <v>782</v>
      </c>
      <c r="C223" s="3179"/>
      <c r="D223" s="3179"/>
      <c r="E223" s="3179"/>
      <c r="F223" s="3179"/>
      <c r="G223" s="3179"/>
      <c r="H223" s="3179"/>
      <c r="I223" s="1698" t="s">
        <v>748</v>
      </c>
      <c r="J223" s="1698"/>
      <c r="K223" s="3099" t="s">
        <v>758</v>
      </c>
      <c r="L223" s="3099"/>
      <c r="M223" s="3100" t="s">
        <v>809</v>
      </c>
      <c r="N223" s="3180"/>
      <c r="O223" s="2851"/>
    </row>
    <row r="224" spans="1:15" ht="18" customHeight="1" x14ac:dyDescent="0.25">
      <c r="A224" s="3049"/>
      <c r="B224" s="3181" t="s">
        <v>784</v>
      </c>
      <c r="C224" s="3182"/>
      <c r="D224" s="3182"/>
      <c r="E224" s="3182"/>
      <c r="F224" s="3182"/>
      <c r="G224" s="3182"/>
      <c r="H224" s="3182"/>
      <c r="I224" s="1698"/>
      <c r="J224" s="1698"/>
      <c r="K224" s="3099"/>
      <c r="L224" s="3099"/>
      <c r="M224" s="3100"/>
      <c r="N224" s="3180"/>
      <c r="O224" s="2851"/>
    </row>
    <row r="225" spans="1:15" ht="15" customHeight="1" x14ac:dyDescent="0.25">
      <c r="A225" s="3049"/>
      <c r="B225" s="3181"/>
      <c r="C225" s="3182"/>
      <c r="D225" s="3182"/>
      <c r="E225" s="3182"/>
      <c r="F225" s="3182"/>
      <c r="G225" s="3182"/>
      <c r="H225" s="3182"/>
      <c r="I225" s="3183">
        <f>B220</f>
        <v>3.2250000000000001</v>
      </c>
      <c r="J225" s="3183"/>
      <c r="K225" s="3184">
        <f>G199</f>
        <v>1</v>
      </c>
      <c r="L225" s="3184"/>
      <c r="M225" s="3185">
        <v>55</v>
      </c>
      <c r="N225" s="3186"/>
      <c r="O225" s="2851"/>
    </row>
    <row r="226" spans="1:15" ht="15" customHeight="1" x14ac:dyDescent="0.25">
      <c r="A226" s="3049"/>
      <c r="B226" s="3181"/>
      <c r="C226" s="3182"/>
      <c r="D226" s="3182"/>
      <c r="E226" s="3182"/>
      <c r="F226" s="3182"/>
      <c r="G226" s="3182"/>
      <c r="H226" s="3182"/>
      <c r="I226" s="3183"/>
      <c r="J226" s="3183"/>
      <c r="K226" s="3184"/>
      <c r="L226" s="3184"/>
      <c r="M226" s="3185"/>
      <c r="N226" s="3186"/>
      <c r="O226" s="2851"/>
    </row>
    <row r="227" spans="1:15" ht="15" customHeight="1" x14ac:dyDescent="0.25">
      <c r="A227" s="3049"/>
      <c r="B227" s="3181"/>
      <c r="C227" s="3182"/>
      <c r="D227" s="3182"/>
      <c r="E227" s="3182"/>
      <c r="F227" s="3182"/>
      <c r="G227" s="3182"/>
      <c r="H227" s="3182"/>
      <c r="I227" s="3187" t="s">
        <v>1</v>
      </c>
      <c r="J227" s="3187"/>
      <c r="K227" s="3184"/>
      <c r="L227" s="3184"/>
      <c r="M227" s="3185"/>
      <c r="N227" s="3186"/>
      <c r="O227" s="2851"/>
    </row>
    <row r="228" spans="1:15" ht="15.75" customHeight="1" x14ac:dyDescent="0.25">
      <c r="A228" s="3049"/>
      <c r="B228" s="3188" t="s">
        <v>785</v>
      </c>
      <c r="C228" s="3189" t="s">
        <v>786</v>
      </c>
      <c r="D228" s="3190"/>
      <c r="E228" s="3190"/>
      <c r="F228" s="3190"/>
      <c r="G228" s="3190"/>
      <c r="H228" s="3190"/>
      <c r="I228" s="3190"/>
      <c r="J228" s="30"/>
      <c r="K228" s="30"/>
      <c r="L228" s="30"/>
      <c r="M228" s="12"/>
      <c r="N228" s="3191"/>
      <c r="O228" s="2851"/>
    </row>
    <row r="229" spans="1:15" ht="15.75" customHeight="1" x14ac:dyDescent="0.25">
      <c r="A229" s="3049"/>
      <c r="B229" s="3192" t="s">
        <v>787</v>
      </c>
      <c r="C229" s="3189" t="s">
        <v>18</v>
      </c>
      <c r="D229" s="3190"/>
      <c r="E229" s="3190"/>
      <c r="F229" s="3190"/>
      <c r="G229" s="3190"/>
      <c r="H229" s="3190"/>
      <c r="I229" s="3190"/>
      <c r="J229" s="12"/>
      <c r="K229" s="12"/>
      <c r="L229" s="12"/>
      <c r="M229" s="12"/>
      <c r="N229" s="3191"/>
      <c r="O229" s="2851"/>
    </row>
    <row r="230" spans="1:15" x14ac:dyDescent="0.25">
      <c r="A230" s="3049"/>
      <c r="B230" s="3170"/>
      <c r="C230" s="3171"/>
      <c r="D230" s="3193"/>
      <c r="E230" s="3171"/>
      <c r="F230" s="3173"/>
      <c r="G230" s="3174"/>
      <c r="H230" s="3174"/>
      <c r="I230" s="3175"/>
      <c r="J230" s="3176"/>
      <c r="K230" s="3176"/>
      <c r="L230" s="3176"/>
      <c r="M230" s="3161"/>
      <c r="N230" s="3194"/>
      <c r="O230" s="2851"/>
    </row>
    <row r="231" spans="1:15" ht="15.75" customHeight="1" thickBot="1" x14ac:dyDescent="0.3">
      <c r="A231" s="3049"/>
      <c r="B231" s="3195" t="s">
        <v>751</v>
      </c>
      <c r="C231" s="3196"/>
      <c r="D231" s="3196"/>
      <c r="E231" s="3196"/>
      <c r="F231" s="3196"/>
      <c r="G231" s="3196"/>
      <c r="H231" s="3196"/>
      <c r="I231" s="3196"/>
      <c r="J231" s="3196"/>
      <c r="K231" s="3196"/>
      <c r="L231" s="3196"/>
      <c r="M231" s="3196"/>
      <c r="N231" s="3197"/>
      <c r="O231" s="2851"/>
    </row>
    <row r="232" spans="1:15" ht="15.75" customHeight="1" x14ac:dyDescent="0.25">
      <c r="A232" s="3049"/>
      <c r="B232" s="3028" t="s">
        <v>821</v>
      </c>
      <c r="C232" s="3029"/>
      <c r="D232" s="3029"/>
      <c r="E232" s="3029"/>
      <c r="F232" s="3029"/>
      <c r="G232" s="3029"/>
      <c r="H232" s="3029"/>
      <c r="I232" s="3029"/>
      <c r="J232" s="3029"/>
      <c r="K232" s="3029"/>
      <c r="L232" s="3029"/>
      <c r="M232" s="3029"/>
      <c r="N232" s="3030"/>
      <c r="O232" s="2851"/>
    </row>
    <row r="233" spans="1:15" ht="15.75" customHeight="1" x14ac:dyDescent="0.25">
      <c r="A233" s="3049"/>
      <c r="B233" s="3198"/>
      <c r="C233" s="3199"/>
      <c r="D233" s="3199"/>
      <c r="E233" s="3199"/>
      <c r="F233" s="3199"/>
      <c r="G233" s="3199"/>
      <c r="H233" s="3199"/>
      <c r="I233" s="3199"/>
      <c r="J233" s="3199"/>
      <c r="K233" s="3199"/>
      <c r="L233" s="3199"/>
      <c r="M233" s="3199"/>
      <c r="N233" s="3200"/>
      <c r="O233" s="2851"/>
    </row>
    <row r="234" spans="1:15" ht="15.75" customHeight="1" x14ac:dyDescent="0.25">
      <c r="A234" s="3049"/>
      <c r="B234" s="3227"/>
      <c r="C234" s="3228" t="s">
        <v>822</v>
      </c>
      <c r="D234" s="3190"/>
      <c r="E234" s="3190"/>
      <c r="F234" s="3190"/>
      <c r="G234" s="3190"/>
      <c r="H234" s="3190"/>
      <c r="I234" s="3190"/>
      <c r="J234" s="12"/>
      <c r="K234" s="12"/>
      <c r="L234" s="12"/>
      <c r="M234" s="12"/>
      <c r="N234" s="3191"/>
      <c r="O234" s="2851"/>
    </row>
    <row r="235" spans="1:15" ht="15.75" customHeight="1" x14ac:dyDescent="0.25">
      <c r="A235" s="3049"/>
      <c r="B235" s="3227"/>
      <c r="C235" s="3228" t="s">
        <v>823</v>
      </c>
      <c r="D235" s="3190"/>
      <c r="E235" s="3190"/>
      <c r="F235" s="3190"/>
      <c r="G235" s="3190"/>
      <c r="H235" s="3190"/>
      <c r="I235" s="3190"/>
      <c r="J235" s="12"/>
      <c r="K235" s="12"/>
      <c r="L235" s="12"/>
      <c r="M235" s="12"/>
      <c r="N235" s="3191"/>
      <c r="O235" s="2851"/>
    </row>
    <row r="236" spans="1:15" ht="15.75" customHeight="1" x14ac:dyDescent="0.25">
      <c r="A236" s="3049"/>
      <c r="B236" s="3227"/>
      <c r="C236" s="3229" t="s">
        <v>824</v>
      </c>
      <c r="D236" s="3190"/>
      <c r="E236" s="3190"/>
      <c r="F236" s="3190"/>
      <c r="G236" s="3190"/>
      <c r="H236" s="3190"/>
      <c r="I236" s="3190"/>
      <c r="J236" s="12"/>
      <c r="K236" s="12"/>
      <c r="L236" s="12"/>
      <c r="M236" s="12"/>
      <c r="N236" s="3191"/>
      <c r="O236" s="2851"/>
    </row>
    <row r="237" spans="1:15" ht="15.75" customHeight="1" x14ac:dyDescent="0.25">
      <c r="A237" s="3049"/>
      <c r="B237" s="3227"/>
      <c r="C237" s="3228" t="s">
        <v>825</v>
      </c>
      <c r="D237" s="3190"/>
      <c r="E237" s="3190"/>
      <c r="F237" s="3190"/>
      <c r="G237" s="3190"/>
      <c r="H237" s="3190"/>
      <c r="I237" s="3190"/>
      <c r="J237" s="12"/>
      <c r="K237" s="12"/>
      <c r="L237" s="12"/>
      <c r="M237" s="12"/>
      <c r="N237" s="3191"/>
      <c r="O237" s="2851"/>
    </row>
    <row r="238" spans="1:15" ht="15.75" customHeight="1" x14ac:dyDescent="0.25">
      <c r="A238" s="3049"/>
      <c r="B238" s="3227"/>
      <c r="C238" s="3228" t="s">
        <v>826</v>
      </c>
      <c r="D238" s="3190"/>
      <c r="E238" s="3190"/>
      <c r="F238" s="3190"/>
      <c r="G238" s="3190"/>
      <c r="H238" s="3190"/>
      <c r="I238" s="3190"/>
      <c r="J238" s="12"/>
      <c r="K238" s="12"/>
      <c r="L238" s="12"/>
      <c r="M238" s="12"/>
      <c r="N238" s="3191"/>
      <c r="O238" s="2851"/>
    </row>
    <row r="239" spans="1:15" ht="15.75" customHeight="1" x14ac:dyDescent="0.25">
      <c r="A239" s="3049"/>
      <c r="B239" s="3227"/>
      <c r="C239" s="3230" t="s">
        <v>827</v>
      </c>
      <c r="D239" s="3190"/>
      <c r="E239" s="3190"/>
      <c r="F239" s="3190"/>
      <c r="G239" s="3190"/>
      <c r="H239" s="3190"/>
      <c r="I239" s="3190"/>
      <c r="J239" s="12"/>
      <c r="K239" s="12"/>
      <c r="L239" s="12"/>
      <c r="M239" s="12"/>
      <c r="N239" s="3191"/>
      <c r="O239" s="2851"/>
    </row>
    <row r="240" spans="1:15" ht="15.75" customHeight="1" x14ac:dyDescent="0.25">
      <c r="A240" s="3049"/>
      <c r="B240" s="3227"/>
      <c r="C240" s="3231" t="s">
        <v>828</v>
      </c>
      <c r="D240" s="3190"/>
      <c r="E240" s="3190"/>
      <c r="F240" s="3190"/>
      <c r="G240" s="3190"/>
      <c r="H240" s="3190"/>
      <c r="I240" s="3190"/>
      <c r="J240" s="12"/>
      <c r="K240" s="12"/>
      <c r="L240" s="12"/>
      <c r="M240" s="12"/>
      <c r="N240" s="3191"/>
      <c r="O240" s="2851"/>
    </row>
    <row r="241" spans="1:15" ht="15.75" customHeight="1" x14ac:dyDescent="0.25">
      <c r="A241" s="3049"/>
      <c r="B241" s="3227"/>
      <c r="C241" s="3231" t="s">
        <v>829</v>
      </c>
      <c r="D241" s="3190"/>
      <c r="E241" s="3190"/>
      <c r="F241" s="3190"/>
      <c r="G241" s="3190"/>
      <c r="H241" s="3190"/>
      <c r="I241" s="3190"/>
      <c r="J241" s="12"/>
      <c r="K241" s="12"/>
      <c r="L241" s="12"/>
      <c r="M241" s="12"/>
      <c r="N241" s="3191"/>
      <c r="O241" s="2851"/>
    </row>
    <row r="242" spans="1:15" ht="15.75" customHeight="1" x14ac:dyDescent="0.25">
      <c r="A242" s="3049"/>
      <c r="B242" s="3227"/>
      <c r="C242" s="3228" t="s">
        <v>830</v>
      </c>
      <c r="D242" s="3190"/>
      <c r="E242" s="3190"/>
      <c r="F242" s="3190"/>
      <c r="G242" s="3190"/>
      <c r="H242" s="3190"/>
      <c r="I242" s="3190"/>
      <c r="J242" s="12"/>
      <c r="K242" s="12"/>
      <c r="L242" s="12"/>
      <c r="M242" s="12"/>
      <c r="N242" s="3191"/>
      <c r="O242" s="2851"/>
    </row>
    <row r="243" spans="1:15" ht="15.75" customHeight="1" x14ac:dyDescent="0.25">
      <c r="A243" s="3049"/>
      <c r="B243" s="3227"/>
      <c r="C243" s="3228" t="s">
        <v>831</v>
      </c>
      <c r="D243" s="3190"/>
      <c r="E243" s="3190"/>
      <c r="F243" s="3190"/>
      <c r="G243" s="3190"/>
      <c r="H243" s="3190"/>
      <c r="I243" s="3190"/>
      <c r="J243" s="12"/>
      <c r="K243" s="12"/>
      <c r="L243" s="12"/>
      <c r="M243" s="12"/>
      <c r="N243" s="3191"/>
      <c r="O243" s="2851"/>
    </row>
    <row r="244" spans="1:15" ht="15.75" customHeight="1" thickBot="1" x14ac:dyDescent="0.3">
      <c r="A244" s="3049"/>
      <c r="B244" s="3227"/>
      <c r="C244" s="3228"/>
      <c r="D244" s="3190"/>
      <c r="E244" s="3190"/>
      <c r="F244" s="3190"/>
      <c r="G244" s="3190"/>
      <c r="H244" s="3190"/>
      <c r="I244" s="3190"/>
      <c r="J244" s="12"/>
      <c r="K244" s="12"/>
      <c r="L244" s="12"/>
      <c r="M244" s="12"/>
      <c r="N244" s="3191"/>
      <c r="O244" s="2851"/>
    </row>
    <row r="245" spans="1:15" ht="15.75" thickBot="1" x14ac:dyDescent="0.3">
      <c r="A245" s="3049"/>
      <c r="B245" s="3232"/>
      <c r="C245" s="3233"/>
      <c r="D245" s="3233"/>
      <c r="E245" s="3233"/>
      <c r="F245" s="3233"/>
      <c r="G245" s="3233"/>
      <c r="H245" s="3233"/>
      <c r="I245" s="3233"/>
      <c r="J245" s="3233"/>
      <c r="K245" s="3233"/>
      <c r="L245" s="3233"/>
      <c r="M245" s="3233"/>
      <c r="N245" s="3234"/>
    </row>
    <row r="246" spans="1:15" x14ac:dyDescent="0.25">
      <c r="A246" s="3049"/>
      <c r="B246" s="3235"/>
      <c r="C246" s="2957"/>
      <c r="D246" s="3236" t="s">
        <v>29</v>
      </c>
      <c r="E246" s="3237"/>
      <c r="F246" s="3237"/>
      <c r="G246" s="3237"/>
      <c r="H246" s="3237"/>
      <c r="I246" s="3237"/>
      <c r="J246" s="3237"/>
      <c r="K246" s="3237"/>
      <c r="L246" s="3238"/>
      <c r="M246" s="2957"/>
      <c r="N246" s="3239"/>
    </row>
    <row r="247" spans="1:15" x14ac:dyDescent="0.25">
      <c r="A247" s="3049"/>
      <c r="B247" s="3235"/>
      <c r="C247" s="2957"/>
      <c r="D247" s="3240" t="s">
        <v>27</v>
      </c>
      <c r="E247" s="2693" t="s">
        <v>24</v>
      </c>
      <c r="F247" s="2693" t="s">
        <v>26</v>
      </c>
      <c r="G247" s="2693" t="s">
        <v>25</v>
      </c>
      <c r="H247" s="29"/>
      <c r="I247" s="29"/>
      <c r="J247" s="26" t="s">
        <v>28</v>
      </c>
      <c r="K247" s="22" t="s">
        <v>13</v>
      </c>
      <c r="L247" s="23">
        <v>12</v>
      </c>
      <c r="M247" s="2957"/>
      <c r="N247" s="3239"/>
    </row>
    <row r="248" spans="1:15" x14ac:dyDescent="0.25">
      <c r="A248" s="3049"/>
      <c r="B248" s="3235"/>
      <c r="C248" s="2957"/>
      <c r="D248" s="3241" t="s">
        <v>15</v>
      </c>
      <c r="E248" s="2693"/>
      <c r="F248" s="2693"/>
      <c r="G248" s="2693"/>
      <c r="H248" s="29"/>
      <c r="I248" s="29"/>
      <c r="J248" s="17" t="s">
        <v>20</v>
      </c>
      <c r="K248" s="32">
        <f>SUM(K250:K252)</f>
        <v>5.7000000000000002E-2</v>
      </c>
      <c r="L248" s="24">
        <f>K248*L247</f>
        <v>0.68400000000000005</v>
      </c>
      <c r="M248" s="2957"/>
      <c r="N248" s="3239"/>
    </row>
    <row r="249" spans="1:15" x14ac:dyDescent="0.25">
      <c r="A249" s="3049"/>
      <c r="B249" s="3235"/>
      <c r="C249" s="2957"/>
      <c r="D249" s="3242">
        <v>2.5</v>
      </c>
      <c r="E249" s="18">
        <f>(E251/D251)*D249</f>
        <v>50</v>
      </c>
      <c r="F249" s="18">
        <f>(F251/D251)*D249</f>
        <v>80</v>
      </c>
      <c r="G249" s="18">
        <f>(G251/D251)*D249</f>
        <v>125</v>
      </c>
      <c r="H249" s="29"/>
      <c r="I249" s="29"/>
      <c r="J249" s="17" t="s">
        <v>19</v>
      </c>
      <c r="K249" s="32">
        <f>K248-K252</f>
        <v>0.05</v>
      </c>
      <c r="L249" s="24">
        <f>K249*L247</f>
        <v>0.60000000000000009</v>
      </c>
      <c r="M249" s="2957"/>
      <c r="N249" s="3239"/>
    </row>
    <row r="250" spans="1:15" x14ac:dyDescent="0.25">
      <c r="A250" s="3049"/>
      <c r="B250" s="3235"/>
      <c r="C250" s="2957"/>
      <c r="D250" s="3242"/>
      <c r="E250" s="19">
        <f>E252*E249</f>
        <v>2.5</v>
      </c>
      <c r="F250" s="19">
        <f>F252*F249</f>
        <v>2.4</v>
      </c>
      <c r="G250" s="19">
        <f>G252*G249</f>
        <v>2.5</v>
      </c>
      <c r="H250" s="29"/>
      <c r="I250" s="29"/>
      <c r="J250" s="17" t="s">
        <v>21</v>
      </c>
      <c r="K250" s="31">
        <v>0.03</v>
      </c>
      <c r="L250" s="25">
        <f>K250*L247</f>
        <v>0.36</v>
      </c>
      <c r="M250" s="2957"/>
      <c r="N250" s="3239"/>
    </row>
    <row r="251" spans="1:15" x14ac:dyDescent="0.25">
      <c r="A251" s="3049"/>
      <c r="B251" s="3235"/>
      <c r="C251" s="2957"/>
      <c r="D251" s="3243">
        <v>1</v>
      </c>
      <c r="E251" s="21">
        <v>20</v>
      </c>
      <c r="F251" s="21">
        <v>32</v>
      </c>
      <c r="G251" s="21">
        <v>50</v>
      </c>
      <c r="H251" s="29"/>
      <c r="I251" s="29"/>
      <c r="J251" s="17" t="s">
        <v>22</v>
      </c>
      <c r="K251" s="31">
        <v>0.02</v>
      </c>
      <c r="L251" s="25">
        <f>K251*L247</f>
        <v>0.24</v>
      </c>
      <c r="M251" s="2957"/>
      <c r="N251" s="3239"/>
    </row>
    <row r="252" spans="1:15" ht="15.75" thickBot="1" x14ac:dyDescent="0.3">
      <c r="A252" s="3049"/>
      <c r="B252" s="3235"/>
      <c r="C252" s="2957"/>
      <c r="D252" s="8"/>
      <c r="E252" s="27">
        <f>K249</f>
        <v>0.05</v>
      </c>
      <c r="F252" s="27">
        <f>K250</f>
        <v>0.03</v>
      </c>
      <c r="G252" s="27">
        <f>K251</f>
        <v>0.02</v>
      </c>
      <c r="H252" s="29"/>
      <c r="I252" s="29"/>
      <c r="J252" s="17" t="s">
        <v>23</v>
      </c>
      <c r="K252" s="31">
        <v>7.0000000000000001E-3</v>
      </c>
      <c r="L252" s="25">
        <f>K252*L247</f>
        <v>8.4000000000000005E-2</v>
      </c>
      <c r="M252" s="2957"/>
      <c r="N252" s="3239"/>
    </row>
    <row r="253" spans="1:15" x14ac:dyDescent="0.25">
      <c r="A253" s="3049"/>
      <c r="B253" s="3235"/>
      <c r="C253" s="2957"/>
      <c r="D253" s="2728" t="s">
        <v>33</v>
      </c>
      <c r="E253" s="2729"/>
      <c r="F253" s="2729"/>
      <c r="G253" s="2729"/>
      <c r="H253" s="2729"/>
      <c r="I253" s="2729"/>
      <c r="J253" s="2729"/>
      <c r="K253" s="2729"/>
      <c r="L253" s="2730"/>
      <c r="M253" s="2957"/>
      <c r="N253" s="3239"/>
    </row>
    <row r="254" spans="1:15" ht="15.75" thickBot="1" x14ac:dyDescent="0.3">
      <c r="A254" s="3049"/>
      <c r="B254" s="3235"/>
      <c r="C254" s="2957"/>
      <c r="D254" s="2695" t="s">
        <v>34</v>
      </c>
      <c r="E254" s="2696"/>
      <c r="F254" s="2696"/>
      <c r="G254" s="2696"/>
      <c r="H254" s="2696"/>
      <c r="I254" s="2696"/>
      <c r="J254" s="2696"/>
      <c r="K254" s="2696"/>
      <c r="L254" s="2697"/>
      <c r="M254" s="2957"/>
      <c r="N254" s="3239"/>
    </row>
    <row r="255" spans="1:15" ht="15.75" thickBot="1" x14ac:dyDescent="0.3">
      <c r="A255" s="3049"/>
      <c r="B255" s="2957"/>
      <c r="C255" s="2957"/>
      <c r="D255" s="3244"/>
      <c r="E255" s="3244"/>
      <c r="F255" s="3244"/>
      <c r="G255" s="3244"/>
      <c r="H255" s="3244"/>
      <c r="I255" s="3244"/>
      <c r="J255" s="3244"/>
      <c r="K255" s="3244"/>
      <c r="L255" s="3244"/>
      <c r="M255" s="2957"/>
      <c r="N255" s="3245"/>
    </row>
    <row r="256" spans="1:15" x14ac:dyDescent="0.25">
      <c r="A256" s="3049"/>
      <c r="B256" s="3246" t="s">
        <v>797</v>
      </c>
      <c r="C256" s="3206"/>
      <c r="D256" s="3206"/>
      <c r="E256" s="3206"/>
      <c r="F256" s="3206"/>
      <c r="G256" s="3206"/>
      <c r="H256" s="3206"/>
      <c r="I256" s="3206"/>
      <c r="J256" s="3206"/>
      <c r="K256" s="3206"/>
      <c r="L256" s="3206"/>
      <c r="M256" s="3206"/>
      <c r="N256" s="3247"/>
    </row>
    <row r="257" spans="1:15" x14ac:dyDescent="0.25">
      <c r="A257" s="3049"/>
      <c r="B257" s="9"/>
      <c r="C257" s="29"/>
      <c r="D257" s="3209" t="s">
        <v>798</v>
      </c>
      <c r="E257" s="3209"/>
      <c r="F257" s="3209"/>
      <c r="G257" s="3209"/>
      <c r="H257" s="3209"/>
      <c r="I257" s="3209"/>
      <c r="J257" s="3209"/>
      <c r="K257" s="3209"/>
      <c r="L257" s="3209"/>
      <c r="M257" s="3210"/>
      <c r="N257" s="3248"/>
    </row>
    <row r="258" spans="1:15" x14ac:dyDescent="0.25">
      <c r="A258" s="3049"/>
      <c r="B258" s="9"/>
      <c r="C258" s="29"/>
      <c r="D258" s="3212"/>
      <c r="E258" s="3212" t="s">
        <v>799</v>
      </c>
      <c r="F258" s="3212"/>
      <c r="G258" s="3212"/>
      <c r="H258" s="3213" t="s">
        <v>800</v>
      </c>
      <c r="I258" s="3212"/>
      <c r="J258" s="3212" t="s">
        <v>801</v>
      </c>
      <c r="K258" s="3212"/>
      <c r="L258" s="3212"/>
      <c r="M258" s="3210"/>
      <c r="N258" s="3248"/>
    </row>
    <row r="259" spans="1:15" x14ac:dyDescent="0.25">
      <c r="A259" s="3049"/>
      <c r="B259" s="9"/>
      <c r="C259" s="29"/>
      <c r="D259" s="3212"/>
      <c r="E259" s="3212" t="s">
        <v>802</v>
      </c>
      <c r="F259" s="3212"/>
      <c r="G259" s="3212"/>
      <c r="H259" s="3213" t="s">
        <v>803</v>
      </c>
      <c r="I259" s="3212"/>
      <c r="J259" s="3212" t="s">
        <v>804</v>
      </c>
      <c r="K259" s="3212"/>
      <c r="L259" s="3212"/>
      <c r="M259" s="3210"/>
      <c r="N259" s="3248"/>
    </row>
    <row r="260" spans="1:15" x14ac:dyDescent="0.25">
      <c r="A260" s="3049"/>
      <c r="B260" s="9"/>
      <c r="C260" s="29"/>
      <c r="D260" s="3212"/>
      <c r="E260" s="3212"/>
      <c r="F260" s="3212"/>
      <c r="G260" s="3212"/>
      <c r="H260" s="3213"/>
      <c r="I260" s="3212"/>
      <c r="J260" s="3212"/>
      <c r="K260" s="3212"/>
      <c r="L260" s="3212"/>
      <c r="M260" s="3210"/>
      <c r="N260" s="3248"/>
    </row>
    <row r="261" spans="1:15" x14ac:dyDescent="0.25">
      <c r="A261" s="3049"/>
      <c r="B261" s="9"/>
      <c r="C261" s="29"/>
      <c r="D261" s="3209" t="s">
        <v>805</v>
      </c>
      <c r="E261" s="3209"/>
      <c r="F261" s="3209"/>
      <c r="G261" s="3209"/>
      <c r="H261" s="3209"/>
      <c r="I261" s="3209"/>
      <c r="J261" s="3209"/>
      <c r="K261" s="3209"/>
      <c r="L261" s="3209"/>
      <c r="M261" s="3210"/>
      <c r="N261" s="3248"/>
    </row>
    <row r="262" spans="1:15" x14ac:dyDescent="0.25">
      <c r="A262" s="3049"/>
      <c r="B262" s="9"/>
      <c r="C262" s="29"/>
      <c r="D262" s="3214" t="s">
        <v>806</v>
      </c>
      <c r="E262" s="3214"/>
      <c r="F262" s="3214"/>
      <c r="G262" s="3214"/>
      <c r="H262" s="3214"/>
      <c r="I262" s="3214"/>
      <c r="J262" s="3214"/>
      <c r="K262" s="3214"/>
      <c r="L262" s="3214"/>
      <c r="M262" s="2957" t="s">
        <v>710</v>
      </c>
      <c r="N262" s="3248"/>
    </row>
    <row r="263" spans="1:15" ht="15.75" thickBot="1" x14ac:dyDescent="0.3">
      <c r="A263" s="3049"/>
      <c r="B263" s="3249"/>
      <c r="C263" s="3250"/>
      <c r="D263" s="3251" t="s">
        <v>807</v>
      </c>
      <c r="E263" s="3251"/>
      <c r="F263" s="3251"/>
      <c r="G263" s="3251"/>
      <c r="H263" s="3251"/>
      <c r="I263" s="3251"/>
      <c r="J263" s="3251"/>
      <c r="K263" s="3251"/>
      <c r="L263" s="3251"/>
      <c r="M263" s="3252"/>
      <c r="N263" s="3253"/>
    </row>
    <row r="264" spans="1:15" ht="15" customHeight="1" x14ac:dyDescent="0.25">
      <c r="A264" s="3049"/>
      <c r="B264" s="3215" t="s">
        <v>9</v>
      </c>
      <c r="C264" s="3216"/>
      <c r="D264" s="3216"/>
      <c r="E264" s="3216"/>
      <c r="F264" s="3216"/>
      <c r="G264" s="3216"/>
      <c r="H264" s="3216"/>
      <c r="I264" s="3216"/>
      <c r="J264" s="3216"/>
      <c r="K264" s="3216"/>
      <c r="L264" s="3216"/>
      <c r="M264" s="3216"/>
      <c r="N264" s="3217"/>
      <c r="O264" s="2851"/>
    </row>
    <row r="265" spans="1:15" ht="15.75" thickBot="1" x14ac:dyDescent="0.3">
      <c r="A265" s="3049"/>
      <c r="B265" s="1331"/>
      <c r="C265" s="1216"/>
      <c r="D265" s="1216"/>
      <c r="E265" s="1216"/>
      <c r="F265" s="1216"/>
      <c r="G265" s="1216"/>
      <c r="H265" s="1216"/>
      <c r="I265" s="1216"/>
      <c r="J265" s="1216"/>
      <c r="K265" s="1216"/>
      <c r="L265" s="1216"/>
      <c r="M265" s="1216"/>
      <c r="N265" s="1217"/>
      <c r="O265" s="2851"/>
    </row>
    <row r="267" spans="1:15" x14ac:dyDescent="0.25">
      <c r="A267" s="929" t="s">
        <v>0</v>
      </c>
      <c r="B267" s="2885" t="str">
        <f>B270</f>
        <v>LES BRIOCHES : Brioche Suisse</v>
      </c>
      <c r="C267" s="2885"/>
      <c r="D267" s="2885"/>
      <c r="E267" s="2885"/>
      <c r="F267" s="2885"/>
      <c r="G267" s="2885"/>
      <c r="H267" s="2885"/>
      <c r="I267" s="2885"/>
      <c r="J267" s="2885"/>
      <c r="K267" s="2885"/>
      <c r="L267" s="2885"/>
      <c r="M267" s="2885"/>
      <c r="N267" s="2885"/>
    </row>
    <row r="268" spans="1:15" ht="15" customHeight="1" x14ac:dyDescent="0.25">
      <c r="A268" s="3049" t="str">
        <f>B270</f>
        <v>LES BRIOCHES : Brioche Suisse</v>
      </c>
      <c r="B268" s="3056" t="s">
        <v>692</v>
      </c>
      <c r="C268" s="1677"/>
      <c r="D268" s="1677"/>
      <c r="E268" s="1677"/>
      <c r="F268" s="1677"/>
      <c r="G268" s="1677"/>
      <c r="H268" s="1677"/>
      <c r="I268" s="1677"/>
      <c r="J268" s="1677"/>
      <c r="K268" s="1677"/>
      <c r="L268" s="1677"/>
      <c r="M268" s="1677"/>
      <c r="N268" s="3057"/>
    </row>
    <row r="269" spans="1:15" ht="15.75" thickBot="1" x14ac:dyDescent="0.3">
      <c r="A269" s="3049"/>
      <c r="B269" s="3056"/>
      <c r="C269" s="1677"/>
      <c r="D269" s="1677"/>
      <c r="E269" s="1677"/>
      <c r="F269" s="1677"/>
      <c r="G269" s="1677"/>
      <c r="H269" s="1677"/>
      <c r="I269" s="1677"/>
      <c r="J269" s="1677"/>
      <c r="K269" s="1677"/>
      <c r="L269" s="1677"/>
      <c r="M269" s="1677"/>
      <c r="N269" s="3057"/>
    </row>
    <row r="270" spans="1:15" ht="15" customHeight="1" x14ac:dyDescent="0.25">
      <c r="A270" s="3049"/>
      <c r="B270" s="3254" t="s">
        <v>832</v>
      </c>
      <c r="C270" s="3255"/>
      <c r="D270" s="3255"/>
      <c r="E270" s="3255"/>
      <c r="F270" s="3255"/>
      <c r="G270" s="3255"/>
      <c r="H270" s="3255"/>
      <c r="I270" s="3255"/>
      <c r="J270" s="3255"/>
      <c r="K270" s="3256" t="s">
        <v>833</v>
      </c>
      <c r="L270" s="3257"/>
      <c r="M270" s="3258" t="s">
        <v>834</v>
      </c>
      <c r="N270" s="3259"/>
      <c r="O270" s="2851"/>
    </row>
    <row r="271" spans="1:15" ht="15" customHeight="1" x14ac:dyDescent="0.25">
      <c r="A271" s="3049"/>
      <c r="B271" s="3198"/>
      <c r="C271" s="3199"/>
      <c r="D271" s="3199"/>
      <c r="E271" s="3199"/>
      <c r="F271" s="3199"/>
      <c r="G271" s="3199"/>
      <c r="H271" s="3199"/>
      <c r="I271" s="3199"/>
      <c r="J271" s="3199"/>
      <c r="K271" s="3260"/>
      <c r="L271" s="3261"/>
      <c r="M271" s="3262"/>
      <c r="N271" s="3263"/>
      <c r="O271" s="2851"/>
    </row>
    <row r="272" spans="1:15" ht="15" customHeight="1" x14ac:dyDescent="0.25">
      <c r="A272" s="3049"/>
      <c r="B272" s="3198"/>
      <c r="C272" s="3199"/>
      <c r="D272" s="3199"/>
      <c r="E272" s="3199"/>
      <c r="F272" s="3199"/>
      <c r="G272" s="3199"/>
      <c r="H272" s="3199"/>
      <c r="I272" s="3199"/>
      <c r="J272" s="3199"/>
      <c r="K272" s="3260"/>
      <c r="L272" s="3261"/>
      <c r="M272" s="3262"/>
      <c r="N272" s="3263"/>
      <c r="O272" s="2851"/>
    </row>
    <row r="273" spans="1:15" ht="15.75" customHeight="1" x14ac:dyDescent="0.25">
      <c r="A273" s="3049"/>
      <c r="B273" s="3198"/>
      <c r="C273" s="3199"/>
      <c r="D273" s="3199"/>
      <c r="E273" s="3199"/>
      <c r="F273" s="3199"/>
      <c r="G273" s="3199"/>
      <c r="H273" s="3199"/>
      <c r="I273" s="3199"/>
      <c r="J273" s="3199"/>
      <c r="K273" s="3264">
        <v>10</v>
      </c>
      <c r="L273" s="3265"/>
      <c r="M273" s="3266">
        <v>25</v>
      </c>
      <c r="N273" s="3267"/>
      <c r="O273" s="2851"/>
    </row>
    <row r="274" spans="1:15" ht="15.75" customHeight="1" thickBot="1" x14ac:dyDescent="0.3">
      <c r="A274" s="3049"/>
      <c r="B274" s="3268"/>
      <c r="C274" s="3269"/>
      <c r="D274" s="3269"/>
      <c r="E274" s="3269"/>
      <c r="F274" s="3269"/>
      <c r="G274" s="3269"/>
      <c r="H274" s="3269"/>
      <c r="I274" s="3269"/>
      <c r="J274" s="3269"/>
      <c r="K274" s="3270"/>
      <c r="L274" s="3271"/>
      <c r="M274" s="3272"/>
      <c r="N274" s="3273"/>
      <c r="O274" s="2851"/>
    </row>
    <row r="275" spans="1:15" ht="15.75" customHeight="1" x14ac:dyDescent="0.25">
      <c r="A275" s="3049"/>
      <c r="B275" s="3201"/>
      <c r="C275" s="3202"/>
      <c r="D275" s="2957"/>
      <c r="E275" s="2957"/>
      <c r="F275" s="2957"/>
      <c r="G275" s="2957"/>
      <c r="H275" s="2957"/>
      <c r="I275" s="2957"/>
      <c r="J275" s="13"/>
      <c r="K275" s="2957"/>
      <c r="L275" s="2957"/>
      <c r="M275" s="2957"/>
      <c r="N275" s="3239"/>
      <c r="O275" s="2851"/>
    </row>
    <row r="276" spans="1:15" ht="15.75" customHeight="1" x14ac:dyDescent="0.25">
      <c r="A276" s="3049"/>
      <c r="B276" s="3274" t="s">
        <v>706</v>
      </c>
      <c r="C276" s="3202"/>
      <c r="D276" s="3202"/>
      <c r="E276" s="3136"/>
      <c r="F276" s="3079" t="s">
        <v>835</v>
      </c>
      <c r="G276" s="3079"/>
      <c r="H276" s="3080" t="s">
        <v>836</v>
      </c>
      <c r="I276" s="3080"/>
      <c r="J276" s="29"/>
      <c r="K276" s="29"/>
      <c r="L276" s="29"/>
      <c r="M276" s="29"/>
      <c r="N276" s="2"/>
    </row>
    <row r="277" spans="1:15" ht="15.75" customHeight="1" x14ac:dyDescent="0.25">
      <c r="A277" s="3049"/>
      <c r="B277" s="3275" t="s">
        <v>837</v>
      </c>
      <c r="C277" s="3276"/>
      <c r="D277" s="3202"/>
      <c r="E277" s="3136"/>
      <c r="F277" s="3079"/>
      <c r="G277" s="3079"/>
      <c r="H277" s="3080"/>
      <c r="I277" s="3080"/>
      <c r="J277" s="29"/>
      <c r="K277" s="29"/>
      <c r="L277" s="29"/>
      <c r="M277" s="29"/>
      <c r="N277" s="2"/>
    </row>
    <row r="278" spans="1:15" ht="15.75" customHeight="1" x14ac:dyDescent="0.25">
      <c r="A278" s="3049"/>
      <c r="B278" s="3275"/>
      <c r="C278" s="3276"/>
      <c r="D278" s="3202"/>
      <c r="E278" s="3136"/>
      <c r="F278" s="3277" t="s">
        <v>699</v>
      </c>
      <c r="G278" s="3277"/>
      <c r="H278" s="3277"/>
      <c r="I278" s="3277"/>
      <c r="J278" s="29"/>
      <c r="K278" s="29"/>
      <c r="L278" s="29"/>
      <c r="M278" s="29"/>
      <c r="N278" s="2"/>
    </row>
    <row r="279" spans="1:15" ht="15.75" customHeight="1" x14ac:dyDescent="0.25">
      <c r="A279" s="3049"/>
      <c r="B279" s="3278">
        <v>8</v>
      </c>
      <c r="C279" s="3279" t="s">
        <v>838</v>
      </c>
      <c r="D279" s="29"/>
      <c r="E279" s="3280"/>
      <c r="F279" s="679"/>
      <c r="G279" s="679"/>
      <c r="H279" s="3281">
        <f>(B279/B280)*M273</f>
        <v>28.571428571428569</v>
      </c>
      <c r="I279" s="679"/>
      <c r="J279" s="3282" t="s">
        <v>839</v>
      </c>
      <c r="K279" s="3282"/>
      <c r="L279" s="3282"/>
      <c r="M279" s="3282"/>
      <c r="N279" s="2"/>
    </row>
    <row r="280" spans="1:15" x14ac:dyDescent="0.25">
      <c r="A280" s="3049"/>
      <c r="B280" s="3278">
        <v>7</v>
      </c>
      <c r="C280" s="3279" t="s">
        <v>840</v>
      </c>
      <c r="D280" s="29"/>
      <c r="E280" s="3280"/>
      <c r="F280" s="3283">
        <f>(B280/B279)*K273</f>
        <v>8.75</v>
      </c>
      <c r="G280" s="3283"/>
      <c r="H280" s="679"/>
      <c r="I280" s="3284"/>
      <c r="J280" s="3282"/>
      <c r="K280" s="3282"/>
      <c r="L280" s="3282"/>
      <c r="M280" s="3282"/>
      <c r="N280" s="2"/>
    </row>
    <row r="281" spans="1:15" x14ac:dyDescent="0.25">
      <c r="A281" s="3049"/>
      <c r="B281" s="3285">
        <v>0.25</v>
      </c>
      <c r="C281" s="3286" t="s">
        <v>841</v>
      </c>
      <c r="D281" s="3286"/>
      <c r="E281" s="3286"/>
      <c r="F281" s="3287">
        <f>(B281/B279)*K273</f>
        <v>0.3125</v>
      </c>
      <c r="G281" s="3287"/>
      <c r="H281" s="3288">
        <f>(F281/K273)*H279</f>
        <v>0.89285714285714279</v>
      </c>
      <c r="I281" s="3288"/>
      <c r="J281" s="3282"/>
      <c r="K281" s="3282"/>
      <c r="L281" s="3282"/>
      <c r="M281" s="3282"/>
      <c r="N281" s="2"/>
    </row>
    <row r="282" spans="1:15" x14ac:dyDescent="0.25">
      <c r="A282" s="3049"/>
      <c r="B282" s="3285">
        <v>0.08</v>
      </c>
      <c r="C282" s="3286" t="s">
        <v>842</v>
      </c>
      <c r="D282" s="3286"/>
      <c r="E282" s="3286"/>
      <c r="F282" s="3287">
        <f>(B282/B279)*K273</f>
        <v>0.1</v>
      </c>
      <c r="G282" s="3287"/>
      <c r="H282" s="3288">
        <f>(F282/K273)*H279</f>
        <v>0.2857142857142857</v>
      </c>
      <c r="I282" s="3288"/>
      <c r="J282" s="3282"/>
      <c r="K282" s="3282"/>
      <c r="L282" s="3282"/>
      <c r="M282" s="3282"/>
      <c r="N282" s="2"/>
    </row>
    <row r="283" spans="1:15" x14ac:dyDescent="0.25">
      <c r="A283" s="3049"/>
      <c r="B283" s="3285">
        <v>7.0000000000000007E-2</v>
      </c>
      <c r="C283" s="3286" t="s">
        <v>843</v>
      </c>
      <c r="D283" s="3286"/>
      <c r="E283" s="3286"/>
      <c r="F283" s="3287">
        <f>(B283/B279)*K273</f>
        <v>8.7500000000000008E-2</v>
      </c>
      <c r="G283" s="3287"/>
      <c r="H283" s="3288">
        <f>(F283/K273)*H279</f>
        <v>0.25</v>
      </c>
      <c r="I283" s="3288"/>
      <c r="J283" s="3282"/>
      <c r="K283" s="3282"/>
      <c r="L283" s="3282"/>
      <c r="M283" s="3282"/>
      <c r="N283" s="2"/>
    </row>
    <row r="284" spans="1:15" x14ac:dyDescent="0.25">
      <c r="A284" s="3049"/>
      <c r="B284" s="3285">
        <v>0.15</v>
      </c>
      <c r="C284" s="3286" t="s">
        <v>844</v>
      </c>
      <c r="D284" s="3286"/>
      <c r="E284" s="3286"/>
      <c r="F284" s="3287">
        <f>(B284/B279)*K273</f>
        <v>0.1875</v>
      </c>
      <c r="G284" s="3287"/>
      <c r="H284" s="3288">
        <f>(F284/K273)*H279</f>
        <v>0.5357142857142857</v>
      </c>
      <c r="I284" s="3288"/>
      <c r="J284" s="3282"/>
      <c r="K284" s="3282"/>
      <c r="L284" s="3282"/>
      <c r="M284" s="3282"/>
      <c r="N284" s="2"/>
    </row>
    <row r="285" spans="1:15" x14ac:dyDescent="0.25">
      <c r="A285" s="3049"/>
      <c r="B285" s="3289"/>
      <c r="C285" s="3202"/>
      <c r="D285" s="3202"/>
      <c r="E285" s="3202"/>
      <c r="F285" s="3202"/>
      <c r="G285" s="13"/>
      <c r="H285" s="2957"/>
      <c r="I285" s="2957"/>
      <c r="J285" s="3282"/>
      <c r="K285" s="3282"/>
      <c r="L285" s="3282"/>
      <c r="M285" s="3282"/>
      <c r="N285" s="2"/>
    </row>
    <row r="286" spans="1:15" x14ac:dyDescent="0.25">
      <c r="A286" s="3049"/>
      <c r="B286" s="3235"/>
      <c r="C286" s="2957"/>
      <c r="D286" s="2957"/>
      <c r="E286" s="3202"/>
      <c r="F286" s="3202"/>
      <c r="G286" s="3290"/>
      <c r="H286" s="3291"/>
      <c r="I286" s="1204"/>
      <c r="J286" s="3202"/>
      <c r="K286" s="3292"/>
      <c r="L286" s="3292"/>
      <c r="M286" s="3292"/>
      <c r="N286" s="3293"/>
    </row>
    <row r="287" spans="1:15" x14ac:dyDescent="0.25">
      <c r="A287" s="3049"/>
      <c r="B287" s="3294" t="s">
        <v>1</v>
      </c>
      <c r="C287" s="3202" t="s">
        <v>845</v>
      </c>
      <c r="D287" s="3202"/>
      <c r="E287" s="3202"/>
      <c r="F287" s="3202"/>
      <c r="G287" s="3290"/>
      <c r="H287" s="3291"/>
      <c r="I287" s="1204"/>
      <c r="J287" s="3202"/>
      <c r="K287" s="3292"/>
      <c r="L287" s="3292"/>
      <c r="M287" s="3292"/>
      <c r="N287" s="3293"/>
    </row>
    <row r="288" spans="1:15" ht="15.75" thickBot="1" x14ac:dyDescent="0.3">
      <c r="A288" s="3049"/>
      <c r="B288" s="3295"/>
      <c r="C288" s="3296"/>
      <c r="D288" s="3296"/>
      <c r="E288" s="3297"/>
      <c r="F288" s="3297"/>
      <c r="G288" s="3298"/>
      <c r="H288" s="3299"/>
      <c r="I288" s="3300"/>
      <c r="J288" s="3297"/>
      <c r="K288" s="3301"/>
      <c r="L288" s="3301"/>
      <c r="M288" s="3301"/>
      <c r="N288" s="3302"/>
    </row>
    <row r="289" spans="1:15" x14ac:dyDescent="0.25">
      <c r="A289" s="3235"/>
      <c r="B289" s="3235"/>
      <c r="C289" s="2957"/>
      <c r="D289" s="2957"/>
      <c r="E289" s="3202"/>
      <c r="F289" s="3202"/>
      <c r="G289" s="3290"/>
      <c r="H289" s="3291"/>
      <c r="I289" s="1204"/>
      <c r="J289" s="3202"/>
      <c r="K289" s="3292"/>
      <c r="L289" s="3292"/>
      <c r="M289" s="3292"/>
      <c r="N289" s="3293"/>
    </row>
    <row r="290" spans="1:15" x14ac:dyDescent="0.25">
      <c r="A290" s="929" t="s">
        <v>0</v>
      </c>
      <c r="B290" s="3303" t="str">
        <f>B291</f>
        <v>Couronne et Tropézienne</v>
      </c>
      <c r="C290" s="3303"/>
      <c r="D290" s="3303"/>
      <c r="E290" s="3303"/>
      <c r="F290" s="3303"/>
      <c r="G290" s="3303"/>
      <c r="H290" s="3303"/>
      <c r="I290" s="3303"/>
      <c r="J290" s="3303"/>
      <c r="K290" s="3303"/>
      <c r="L290" s="3303"/>
      <c r="M290" s="3303"/>
      <c r="N290" s="3303"/>
      <c r="O290" s="2851"/>
    </row>
    <row r="291" spans="1:15" ht="12.75" customHeight="1" x14ac:dyDescent="0.25">
      <c r="A291" s="3304" t="str">
        <f>B291</f>
        <v>Couronne et Tropézienne</v>
      </c>
      <c r="B291" s="3305" t="s">
        <v>846</v>
      </c>
      <c r="C291" s="3306"/>
      <c r="D291" s="3306"/>
      <c r="E291" s="3306"/>
      <c r="F291" s="3306"/>
      <c r="G291" s="3306"/>
      <c r="H291" s="3306"/>
      <c r="I291" s="3306"/>
      <c r="J291" s="3306"/>
      <c r="K291" s="3306"/>
      <c r="L291" s="3306"/>
      <c r="M291" s="3306"/>
      <c r="N291" s="3307"/>
    </row>
    <row r="292" spans="1:15" ht="12.75" customHeight="1" x14ac:dyDescent="0.25">
      <c r="A292" s="3304"/>
      <c r="B292" s="3308"/>
      <c r="C292" s="3309"/>
      <c r="D292" s="3309"/>
      <c r="E292" s="3309"/>
      <c r="F292" s="3309"/>
      <c r="G292" s="3309"/>
      <c r="H292" s="3309"/>
      <c r="I292" s="3309"/>
      <c r="J292" s="3309"/>
      <c r="K292" s="3309"/>
      <c r="L292" s="3309"/>
      <c r="M292" s="3309"/>
      <c r="N292" s="3310"/>
    </row>
    <row r="293" spans="1:15" x14ac:dyDescent="0.25">
      <c r="A293" s="3304"/>
      <c r="B293" s="3203"/>
      <c r="C293" s="3202"/>
      <c r="D293" s="3202"/>
      <c r="E293" s="3202"/>
      <c r="F293" s="3202"/>
      <c r="G293" s="3290"/>
      <c r="H293" s="3291"/>
      <c r="I293" s="1204"/>
      <c r="J293" s="3202"/>
      <c r="K293" s="3213"/>
      <c r="L293" s="3213"/>
      <c r="M293" s="3213"/>
      <c r="N293" s="3311"/>
    </row>
    <row r="294" spans="1:15" x14ac:dyDescent="0.25">
      <c r="A294" s="3304"/>
      <c r="B294" s="3203"/>
      <c r="C294" s="3202"/>
      <c r="D294" s="3202"/>
      <c r="E294" s="3136" t="s">
        <v>847</v>
      </c>
      <c r="F294" s="3202"/>
      <c r="G294" s="3290"/>
      <c r="H294" s="3291"/>
      <c r="I294" s="1204"/>
      <c r="J294" s="3202"/>
      <c r="K294" s="3213"/>
      <c r="L294" s="3213"/>
      <c r="M294" s="3213"/>
      <c r="N294" s="3311"/>
    </row>
    <row r="295" spans="1:15" x14ac:dyDescent="0.25">
      <c r="A295" s="3304"/>
      <c r="B295" s="3203"/>
      <c r="C295" s="3202"/>
      <c r="D295" s="3202"/>
      <c r="E295" s="3280" t="s">
        <v>661</v>
      </c>
      <c r="F295" s="31">
        <v>0.3</v>
      </c>
      <c r="G295" s="3312" t="s">
        <v>848</v>
      </c>
      <c r="H295" s="3291"/>
      <c r="I295" s="1204"/>
      <c r="J295" s="3202"/>
      <c r="K295" s="3213"/>
      <c r="L295" s="3213"/>
      <c r="M295" s="3213"/>
      <c r="N295" s="3311"/>
    </row>
    <row r="296" spans="1:15" x14ac:dyDescent="0.25">
      <c r="A296" s="3304"/>
      <c r="B296" s="3203" t="s">
        <v>1</v>
      </c>
      <c r="C296" s="3313" t="s">
        <v>849</v>
      </c>
      <c r="D296" s="3202"/>
      <c r="E296" s="3202"/>
      <c r="F296" s="3202"/>
      <c r="G296" s="3290"/>
      <c r="H296" s="3291"/>
      <c r="I296" s="1204"/>
      <c r="J296" s="3202"/>
      <c r="K296" s="3213"/>
      <c r="L296" s="3213"/>
      <c r="M296" s="3213"/>
      <c r="N296" s="3311"/>
    </row>
    <row r="297" spans="1:15" x14ac:dyDescent="0.25">
      <c r="A297" s="3304"/>
      <c r="B297" s="3203" t="s">
        <v>2</v>
      </c>
      <c r="C297" s="3313" t="s">
        <v>850</v>
      </c>
      <c r="D297" s="3202"/>
      <c r="E297" s="3202"/>
      <c r="F297" s="3202"/>
      <c r="G297" s="3290"/>
      <c r="H297" s="3291"/>
      <c r="I297" s="1204"/>
      <c r="J297" s="3202"/>
      <c r="K297" s="3213"/>
      <c r="L297" s="3213"/>
      <c r="M297" s="3213"/>
      <c r="N297" s="3311"/>
    </row>
    <row r="298" spans="1:15" x14ac:dyDescent="0.25">
      <c r="A298" s="3304"/>
      <c r="B298" s="3203" t="s">
        <v>3</v>
      </c>
      <c r="C298" s="3202" t="s">
        <v>851</v>
      </c>
      <c r="D298" s="3202"/>
      <c r="E298" s="3202"/>
      <c r="F298" s="3202"/>
      <c r="G298" s="3290"/>
      <c r="H298" s="3291"/>
      <c r="I298" s="1204"/>
      <c r="J298" s="3202"/>
      <c r="K298" s="3213"/>
      <c r="L298" s="3213"/>
      <c r="M298" s="3213"/>
      <c r="N298" s="3311"/>
      <c r="O298" s="2851"/>
    </row>
    <row r="299" spans="1:15" x14ac:dyDescent="0.25">
      <c r="A299" s="3304"/>
      <c r="B299" s="3203"/>
      <c r="C299" s="3202"/>
      <c r="D299" s="3202"/>
      <c r="E299" s="3202"/>
      <c r="F299" s="3202"/>
      <c r="G299" s="3290"/>
      <c r="H299" s="3291"/>
      <c r="I299" s="1204"/>
      <c r="J299" s="3202"/>
      <c r="K299" s="3213"/>
      <c r="L299" s="3213"/>
      <c r="M299" s="3213"/>
      <c r="N299" s="3311"/>
      <c r="O299" s="2851"/>
    </row>
    <row r="300" spans="1:15" ht="15" customHeight="1" x14ac:dyDescent="0.25">
      <c r="A300" s="3304"/>
      <c r="B300" s="3203"/>
      <c r="C300" s="3314"/>
      <c r="D300" s="3202"/>
      <c r="E300" s="3202"/>
      <c r="F300" s="3202"/>
      <c r="G300" s="3290"/>
      <c r="H300" s="3291"/>
      <c r="I300" s="3261" t="s">
        <v>852</v>
      </c>
      <c r="J300" s="3261"/>
      <c r="K300" s="3213"/>
      <c r="L300" s="3213"/>
      <c r="M300" s="3213"/>
      <c r="N300" s="3311"/>
      <c r="O300" s="2851"/>
    </row>
    <row r="301" spans="1:15" ht="15" customHeight="1" x14ac:dyDescent="0.25">
      <c r="A301" s="3304"/>
      <c r="B301" s="3203"/>
      <c r="C301" s="3314"/>
      <c r="D301" s="3202"/>
      <c r="E301" s="3202"/>
      <c r="F301" s="3202"/>
      <c r="G301" s="3290"/>
      <c r="H301" s="3291"/>
      <c r="I301" s="3261"/>
      <c r="J301" s="3261"/>
      <c r="K301" s="3213"/>
      <c r="L301" s="3213"/>
      <c r="M301" s="3213"/>
      <c r="N301" s="3311"/>
      <c r="O301" s="2851"/>
    </row>
    <row r="302" spans="1:15" ht="15" customHeight="1" x14ac:dyDescent="0.25">
      <c r="A302" s="3304"/>
      <c r="B302" s="3203"/>
      <c r="C302" s="3202"/>
      <c r="D302" s="3202"/>
      <c r="E302" s="3315" t="s">
        <v>853</v>
      </c>
      <c r="F302" s="3202"/>
      <c r="G302" s="3290"/>
      <c r="H302" s="3291"/>
      <c r="I302" s="3261"/>
      <c r="J302" s="3261"/>
      <c r="K302" s="3213"/>
      <c r="L302" s="3213"/>
      <c r="M302" s="3213"/>
      <c r="N302" s="3311"/>
      <c r="O302" s="2851"/>
    </row>
    <row r="303" spans="1:15" ht="15" customHeight="1" x14ac:dyDescent="0.25">
      <c r="A303" s="3304"/>
      <c r="B303" s="3203"/>
      <c r="C303" s="3202"/>
      <c r="D303" s="3202"/>
      <c r="E303" s="3136"/>
      <c r="F303" s="3202"/>
      <c r="G303" s="3290"/>
      <c r="H303" s="3291"/>
      <c r="I303" s="3266">
        <v>10</v>
      </c>
      <c r="J303" s="3266"/>
      <c r="K303" s="3213"/>
      <c r="L303" s="3213"/>
      <c r="M303" s="3213"/>
      <c r="N303" s="3311"/>
      <c r="O303" s="2851"/>
    </row>
    <row r="304" spans="1:15" ht="15" customHeight="1" x14ac:dyDescent="0.25">
      <c r="A304" s="3304"/>
      <c r="B304" s="3203"/>
      <c r="C304" s="3202"/>
      <c r="D304" s="3202"/>
      <c r="E304" s="3136"/>
      <c r="F304" s="3202"/>
      <c r="G304" s="3290"/>
      <c r="H304" s="3291"/>
      <c r="I304" s="3266"/>
      <c r="J304" s="3266"/>
      <c r="K304" s="3213"/>
      <c r="L304" s="3213"/>
      <c r="M304" s="3213"/>
      <c r="N304" s="3311"/>
      <c r="O304" s="2851"/>
    </row>
    <row r="305" spans="1:29" ht="15.75" customHeight="1" x14ac:dyDescent="0.25">
      <c r="A305" s="3304"/>
      <c r="B305" s="3203"/>
      <c r="C305" s="3202"/>
      <c r="D305" s="3202"/>
      <c r="E305" s="3280" t="s">
        <v>661</v>
      </c>
      <c r="F305" s="3316" t="s">
        <v>13</v>
      </c>
      <c r="G305" s="3317">
        <v>0.3</v>
      </c>
      <c r="H305" s="3291"/>
      <c r="I305" s="3318">
        <f>(G305/G306)*I303</f>
        <v>3</v>
      </c>
      <c r="J305" s="3319" t="s">
        <v>854</v>
      </c>
      <c r="K305" s="3320"/>
      <c r="L305" s="3213"/>
      <c r="M305" s="3213"/>
      <c r="N305" s="3311"/>
      <c r="O305" s="2851"/>
    </row>
    <row r="306" spans="1:29" ht="15.75" customHeight="1" x14ac:dyDescent="0.25">
      <c r="A306" s="3304"/>
      <c r="B306" s="3203"/>
      <c r="C306" s="3202"/>
      <c r="D306" s="3202"/>
      <c r="E306" s="3280" t="s">
        <v>855</v>
      </c>
      <c r="F306" s="3316" t="s">
        <v>13</v>
      </c>
      <c r="G306" s="3321">
        <v>1</v>
      </c>
      <c r="H306" s="3322"/>
      <c r="I306" s="3318"/>
      <c r="J306" s="3319"/>
      <c r="K306" s="3320"/>
      <c r="L306" s="3213"/>
      <c r="M306" s="3213"/>
      <c r="N306" s="3311"/>
      <c r="O306" s="2851"/>
    </row>
    <row r="307" spans="1:29" ht="15.75" x14ac:dyDescent="0.25">
      <c r="A307" s="3304"/>
      <c r="B307" s="3203"/>
      <c r="C307" s="3202"/>
      <c r="D307" s="3202"/>
      <c r="E307" s="3280"/>
      <c r="F307" s="3316"/>
      <c r="G307" s="3290" t="s">
        <v>1</v>
      </c>
      <c r="H307" s="3322"/>
      <c r="I307" s="3323" t="s">
        <v>2</v>
      </c>
      <c r="J307" s="3323"/>
      <c r="K307" s="3213"/>
      <c r="L307" s="3213"/>
      <c r="M307" s="3213"/>
      <c r="N307" s="3311"/>
      <c r="O307" s="2851"/>
    </row>
    <row r="308" spans="1:29" x14ac:dyDescent="0.25">
      <c r="A308" s="3304"/>
      <c r="B308" s="3203"/>
      <c r="C308" s="3324" t="s">
        <v>856</v>
      </c>
      <c r="D308" s="3324"/>
      <c r="E308" s="3324"/>
      <c r="F308" s="3324"/>
      <c r="G308" s="3324"/>
      <c r="H308" s="3324"/>
      <c r="I308" s="3324"/>
      <c r="J308" s="3324"/>
      <c r="K308" s="3324"/>
      <c r="L308" s="3324"/>
      <c r="M308" s="3324"/>
      <c r="N308" s="3325"/>
      <c r="O308" s="2851"/>
    </row>
    <row r="309" spans="1:29" x14ac:dyDescent="0.25">
      <c r="A309" s="3304"/>
      <c r="B309" s="3203"/>
      <c r="C309" s="3324"/>
      <c r="D309" s="3324"/>
      <c r="E309" s="3324"/>
      <c r="F309" s="3324"/>
      <c r="G309" s="3324"/>
      <c r="H309" s="3324"/>
      <c r="I309" s="3324"/>
      <c r="J309" s="3324"/>
      <c r="K309" s="3324"/>
      <c r="L309" s="3324"/>
      <c r="M309" s="3324"/>
      <c r="N309" s="3325"/>
      <c r="O309" s="2851"/>
    </row>
    <row r="310" spans="1:29" ht="18" customHeight="1" thickBot="1" x14ac:dyDescent="0.3">
      <c r="A310" s="3304"/>
      <c r="B310" s="3203"/>
      <c r="C310" s="3324"/>
      <c r="D310" s="3324"/>
      <c r="E310" s="3324"/>
      <c r="F310" s="3324"/>
      <c r="G310" s="3324"/>
      <c r="H310" s="3324"/>
      <c r="I310" s="3324"/>
      <c r="J310" s="3324"/>
      <c r="K310" s="3324"/>
      <c r="L310" s="3324"/>
      <c r="M310" s="3324"/>
      <c r="N310" s="3325"/>
      <c r="O310" s="2851"/>
    </row>
    <row r="311" spans="1:29" ht="18" customHeight="1" x14ac:dyDescent="0.25">
      <c r="A311" s="3304"/>
      <c r="B311" s="3326" t="s">
        <v>1</v>
      </c>
      <c r="C311" s="3202" t="s">
        <v>845</v>
      </c>
      <c r="D311" s="3327"/>
      <c r="E311" s="3327"/>
      <c r="F311" s="3327"/>
      <c r="G311" s="3327"/>
      <c r="H311" s="3327"/>
      <c r="I311" s="3327"/>
      <c r="J311" s="3327"/>
      <c r="K311" s="3327"/>
      <c r="L311" s="3327"/>
      <c r="M311" s="3327"/>
      <c r="N311" s="3328"/>
      <c r="O311" s="2851"/>
      <c r="P311" s="2870" t="s">
        <v>675</v>
      </c>
      <c r="Q311" s="2871"/>
      <c r="R311" s="2871"/>
      <c r="S311" s="2871"/>
      <c r="T311" s="2871"/>
      <c r="U311" s="2871"/>
      <c r="V311" s="2871"/>
      <c r="W311" s="2871"/>
      <c r="X311" s="2871"/>
      <c r="Y311" s="2871"/>
      <c r="Z311" s="2871"/>
      <c r="AA311" s="2871"/>
      <c r="AB311" s="2871"/>
      <c r="AC311" s="2872"/>
    </row>
    <row r="312" spans="1:29" ht="18" customHeight="1" x14ac:dyDescent="0.25">
      <c r="A312" s="3304"/>
      <c r="B312" s="3329" t="s">
        <v>2</v>
      </c>
      <c r="C312" s="3202" t="s">
        <v>857</v>
      </c>
      <c r="D312" s="3327"/>
      <c r="E312" s="3327"/>
      <c r="F312" s="3327"/>
      <c r="G312" s="3327"/>
      <c r="H312" s="3327"/>
      <c r="I312" s="3327"/>
      <c r="J312" s="3327"/>
      <c r="K312" s="3327"/>
      <c r="L312" s="3327"/>
      <c r="M312" s="3327"/>
      <c r="N312" s="3328"/>
      <c r="O312" s="2851"/>
      <c r="P312" s="2873"/>
      <c r="Q312" s="2874"/>
      <c r="R312" s="2874"/>
      <c r="S312" s="2874"/>
      <c r="T312" s="2874"/>
      <c r="U312" s="2874"/>
      <c r="V312" s="2874"/>
      <c r="W312" s="2874"/>
      <c r="X312" s="2874"/>
      <c r="Y312" s="2874"/>
      <c r="Z312" s="2874"/>
      <c r="AA312" s="2874"/>
      <c r="AB312" s="2874"/>
      <c r="AC312" s="2875"/>
    </row>
    <row r="313" spans="1:29" ht="18" customHeight="1" thickBot="1" x14ac:dyDescent="0.3">
      <c r="A313" s="3304"/>
      <c r="B313" s="3330" t="s">
        <v>858</v>
      </c>
      <c r="C313" s="3330"/>
      <c r="D313" s="3330"/>
      <c r="E313" s="3330"/>
      <c r="F313" s="3330"/>
      <c r="G313" s="3330"/>
      <c r="H313" s="3330"/>
      <c r="I313" s="3330"/>
      <c r="J313" s="3330"/>
      <c r="K313" s="3330"/>
      <c r="L313" s="3330"/>
      <c r="M313" s="3330"/>
      <c r="N313" s="3330"/>
      <c r="O313" s="2851"/>
      <c r="P313" s="2878"/>
      <c r="Q313" s="2879"/>
      <c r="R313" s="2879"/>
      <c r="S313" s="2879"/>
      <c r="T313" s="2879"/>
      <c r="U313" s="2879"/>
      <c r="V313" s="2879"/>
      <c r="W313" s="2879"/>
      <c r="X313" s="2879"/>
      <c r="Y313" s="2879"/>
      <c r="Z313" s="2879"/>
      <c r="AA313" s="2879"/>
      <c r="AB313" s="2879"/>
      <c r="AC313" s="2880"/>
    </row>
    <row r="314" spans="1:29" ht="18" customHeight="1" x14ac:dyDescent="0.25">
      <c r="A314" s="2851"/>
      <c r="B314" s="2851"/>
      <c r="C314" s="2851"/>
      <c r="D314" s="2851"/>
      <c r="E314" s="2851"/>
      <c r="F314" s="2851"/>
      <c r="G314" s="2851"/>
      <c r="H314" s="2851"/>
      <c r="I314" s="2851"/>
      <c r="J314" s="2851"/>
      <c r="K314" s="2851"/>
      <c r="L314" s="2851"/>
      <c r="M314" s="2851"/>
      <c r="N314" s="2851"/>
      <c r="O314" s="2851"/>
      <c r="P314" s="3331"/>
      <c r="Q314" s="3331"/>
      <c r="R314" s="3331"/>
      <c r="S314" s="3331"/>
      <c r="T314" s="3331"/>
      <c r="U314" s="3331"/>
      <c r="V314" s="3331"/>
      <c r="W314" s="3331"/>
      <c r="X314" s="3331"/>
      <c r="Y314" s="3331"/>
      <c r="Z314" s="3331"/>
      <c r="AA314" s="3331"/>
      <c r="AB314" s="3331"/>
      <c r="AC314" s="3331"/>
    </row>
    <row r="315" spans="1:29" x14ac:dyDescent="0.25">
      <c r="A315" s="929" t="s">
        <v>0</v>
      </c>
      <c r="B315" s="3303" t="str">
        <f>B316</f>
        <v>Brioches diverses et Galette Franc-Comtoise</v>
      </c>
      <c r="C315" s="3303"/>
      <c r="D315" s="3303"/>
      <c r="E315" s="3303"/>
      <c r="F315" s="3303"/>
      <c r="G315" s="3303"/>
      <c r="H315" s="3303"/>
      <c r="I315" s="3303"/>
      <c r="J315" s="3303"/>
      <c r="K315" s="3303"/>
      <c r="L315" s="3303"/>
      <c r="M315" s="3303"/>
      <c r="N315" s="3303"/>
      <c r="O315" s="2851"/>
    </row>
    <row r="316" spans="1:29" ht="12.75" customHeight="1" x14ac:dyDescent="0.25">
      <c r="A316" s="3304" t="str">
        <f>B316</f>
        <v>Brioches diverses et Galette Franc-Comtoise</v>
      </c>
      <c r="B316" s="3305" t="s">
        <v>859</v>
      </c>
      <c r="C316" s="3306"/>
      <c r="D316" s="3306"/>
      <c r="E316" s="3306"/>
      <c r="F316" s="3306"/>
      <c r="G316" s="3306"/>
      <c r="H316" s="3306"/>
      <c r="I316" s="3306"/>
      <c r="J316" s="3306"/>
      <c r="K316" s="3306"/>
      <c r="L316" s="3306"/>
      <c r="M316" s="3306"/>
      <c r="N316" s="3307"/>
    </row>
    <row r="317" spans="1:29" ht="12.75" customHeight="1" x14ac:dyDescent="0.25">
      <c r="A317" s="3304"/>
      <c r="B317" s="3308"/>
      <c r="C317" s="3309"/>
      <c r="D317" s="3309"/>
      <c r="E317" s="3309"/>
      <c r="F317" s="3309"/>
      <c r="G317" s="3309"/>
      <c r="H317" s="3309"/>
      <c r="I317" s="3309"/>
      <c r="J317" s="3309"/>
      <c r="K317" s="3309"/>
      <c r="L317" s="3309"/>
      <c r="M317" s="3309"/>
      <c r="N317" s="3310"/>
    </row>
    <row r="318" spans="1:29" ht="18" customHeight="1" x14ac:dyDescent="0.25">
      <c r="A318" s="3304"/>
      <c r="B318" s="3203"/>
      <c r="C318" s="3327"/>
      <c r="D318" s="3327"/>
      <c r="E318" s="3327"/>
      <c r="F318" s="3327"/>
      <c r="G318" s="3327"/>
      <c r="H318" s="3327"/>
      <c r="I318" s="3327"/>
      <c r="J318" s="3327"/>
      <c r="K318" s="3327"/>
      <c r="L318" s="3327"/>
      <c r="M318" s="3327"/>
      <c r="N318" s="3328"/>
      <c r="O318" s="2851"/>
    </row>
    <row r="319" spans="1:29" ht="15.75" x14ac:dyDescent="0.25">
      <c r="A319" s="3304"/>
      <c r="B319" s="3203"/>
      <c r="C319" s="3320" t="s">
        <v>860</v>
      </c>
      <c r="D319" s="3202"/>
      <c r="E319" s="3314"/>
      <c r="F319" s="3313"/>
      <c r="G319" s="3202"/>
      <c r="H319" s="3202"/>
      <c r="I319" s="3202"/>
      <c r="J319" s="3202"/>
      <c r="K319" s="3313"/>
      <c r="L319" s="3313"/>
      <c r="M319" s="3313"/>
      <c r="N319" s="3332"/>
      <c r="O319" s="2851"/>
    </row>
    <row r="320" spans="1:29" ht="18" customHeight="1" x14ac:dyDescent="0.25">
      <c r="A320" s="3304"/>
      <c r="B320" s="3333"/>
      <c r="C320" s="3334" t="s">
        <v>1</v>
      </c>
      <c r="D320" s="3212" t="s">
        <v>861</v>
      </c>
      <c r="E320" s="3212"/>
      <c r="F320" s="3212"/>
      <c r="G320" s="3212"/>
      <c r="H320" s="3313"/>
      <c r="I320" s="3313"/>
      <c r="J320" s="3313"/>
      <c r="K320" s="3313"/>
      <c r="L320" s="3313"/>
      <c r="M320" s="3313"/>
      <c r="N320" s="3332"/>
      <c r="O320" s="2851"/>
    </row>
    <row r="321" spans="1:15" ht="18" customHeight="1" x14ac:dyDescent="0.25">
      <c r="A321" s="3304"/>
      <c r="B321" s="3333"/>
      <c r="C321" s="3334" t="s">
        <v>2</v>
      </c>
      <c r="D321" s="3212" t="s">
        <v>862</v>
      </c>
      <c r="E321" s="3212"/>
      <c r="F321" s="3212"/>
      <c r="G321" s="3212"/>
      <c r="H321" s="3313"/>
      <c r="I321" s="3313"/>
      <c r="J321" s="3313"/>
      <c r="K321" s="3313"/>
      <c r="L321" s="3313"/>
      <c r="M321" s="3313"/>
      <c r="N321" s="3332"/>
      <c r="O321" s="2851"/>
    </row>
    <row r="322" spans="1:15" ht="18" customHeight="1" x14ac:dyDescent="0.25">
      <c r="A322" s="3304"/>
      <c r="B322" s="3333"/>
      <c r="C322" s="3334" t="s">
        <v>3</v>
      </c>
      <c r="D322" s="3212" t="s">
        <v>863</v>
      </c>
      <c r="E322" s="3212"/>
      <c r="F322" s="3212"/>
      <c r="G322" s="3212"/>
      <c r="H322" s="3313"/>
      <c r="I322" s="3313"/>
      <c r="J322" s="3313"/>
      <c r="K322" s="3313"/>
      <c r="L322" s="3313"/>
      <c r="M322" s="3313"/>
      <c r="N322" s="3332"/>
      <c r="O322" s="2851"/>
    </row>
    <row r="323" spans="1:15" ht="18" customHeight="1" x14ac:dyDescent="0.25">
      <c r="A323" s="3304"/>
      <c r="B323" s="3333"/>
      <c r="C323" s="3334" t="s">
        <v>4</v>
      </c>
      <c r="D323" s="3212" t="s">
        <v>864</v>
      </c>
      <c r="E323" s="3212"/>
      <c r="F323" s="3212"/>
      <c r="G323" s="3212"/>
      <c r="H323" s="3313"/>
      <c r="I323" s="3313"/>
      <c r="J323" s="3313"/>
      <c r="K323" s="3313"/>
      <c r="L323" s="3313"/>
      <c r="M323" s="3313"/>
      <c r="N323" s="3332"/>
      <c r="O323" s="2851"/>
    </row>
    <row r="324" spans="1:15" ht="18" customHeight="1" x14ac:dyDescent="0.25">
      <c r="A324" s="3304"/>
      <c r="B324" s="3333"/>
      <c r="C324" s="3334" t="s">
        <v>5</v>
      </c>
      <c r="D324" s="3212" t="s">
        <v>865</v>
      </c>
      <c r="E324" s="3212"/>
      <c r="F324" s="3212"/>
      <c r="G324" s="3212"/>
      <c r="H324" s="3313"/>
      <c r="I324" s="3313"/>
      <c r="J324" s="3313"/>
      <c r="K324" s="3313"/>
      <c r="L324" s="3313"/>
      <c r="M324" s="3313"/>
      <c r="N324" s="3332"/>
      <c r="O324" s="2851"/>
    </row>
    <row r="325" spans="1:15" ht="18" customHeight="1" x14ac:dyDescent="0.25">
      <c r="A325" s="3304"/>
      <c r="B325" s="3333"/>
      <c r="C325" s="3334" t="s">
        <v>6</v>
      </c>
      <c r="D325" s="3212" t="s">
        <v>866</v>
      </c>
      <c r="E325" s="3212"/>
      <c r="F325" s="3212"/>
      <c r="G325" s="3212"/>
      <c r="H325" s="3313"/>
      <c r="I325" s="3313"/>
      <c r="J325" s="3313"/>
      <c r="K325" s="3313"/>
      <c r="L325" s="3313"/>
      <c r="M325" s="3313"/>
      <c r="N325" s="3332"/>
      <c r="O325" s="2851"/>
    </row>
    <row r="326" spans="1:15" ht="18" customHeight="1" x14ac:dyDescent="0.25">
      <c r="A326" s="3304"/>
      <c r="B326" s="3333"/>
      <c r="C326" s="3334" t="s">
        <v>7</v>
      </c>
      <c r="D326" s="3212" t="s">
        <v>867</v>
      </c>
      <c r="E326" s="3212"/>
      <c r="F326" s="3212"/>
      <c r="G326" s="3212"/>
      <c r="H326" s="3313"/>
      <c r="I326" s="3313"/>
      <c r="J326" s="3313"/>
      <c r="K326" s="3313"/>
      <c r="L326" s="3313"/>
      <c r="M326" s="3313"/>
      <c r="N326" s="3332"/>
      <c r="O326" s="2851"/>
    </row>
    <row r="327" spans="1:15" ht="18" customHeight="1" x14ac:dyDescent="0.25">
      <c r="A327" s="3304"/>
      <c r="B327" s="3335"/>
      <c r="C327" s="3336"/>
      <c r="D327" s="3212"/>
      <c r="E327" s="3212"/>
      <c r="F327" s="3212"/>
      <c r="G327" s="3212"/>
      <c r="H327" s="3313"/>
      <c r="I327" s="3313"/>
      <c r="J327" s="3313"/>
      <c r="K327" s="3313"/>
      <c r="L327" s="3313"/>
      <c r="M327" s="3313"/>
      <c r="N327" s="3332"/>
      <c r="O327" s="2851"/>
    </row>
    <row r="328" spans="1:15" ht="15.75" x14ac:dyDescent="0.25">
      <c r="A328" s="3304"/>
      <c r="B328" s="3203"/>
      <c r="C328" s="3320" t="s">
        <v>868</v>
      </c>
      <c r="D328" s="3202"/>
      <c r="E328" s="3314"/>
      <c r="F328" s="3313"/>
      <c r="G328" s="3202"/>
      <c r="H328" s="3202"/>
      <c r="I328" s="3202"/>
      <c r="J328" s="3202"/>
      <c r="K328" s="3313"/>
      <c r="L328" s="3313"/>
      <c r="M328" s="3313"/>
      <c r="N328" s="3332"/>
      <c r="O328" s="2851"/>
    </row>
    <row r="329" spans="1:15" ht="18" customHeight="1" x14ac:dyDescent="0.25">
      <c r="A329" s="3304"/>
      <c r="B329" s="3333"/>
      <c r="C329" s="3334" t="s">
        <v>1</v>
      </c>
      <c r="D329" s="3212" t="s">
        <v>869</v>
      </c>
      <c r="E329" s="3212"/>
      <c r="F329" s="3212"/>
      <c r="G329" s="3212"/>
      <c r="H329" s="3313"/>
      <c r="I329" s="3313"/>
      <c r="J329" s="3313"/>
      <c r="K329" s="3313"/>
      <c r="L329" s="3313"/>
      <c r="M329" s="3313"/>
      <c r="N329" s="3332"/>
      <c r="O329" s="2851"/>
    </row>
    <row r="330" spans="1:15" ht="18" customHeight="1" x14ac:dyDescent="0.25">
      <c r="A330" s="3304"/>
      <c r="B330" s="3333"/>
      <c r="C330" s="3334" t="s">
        <v>2</v>
      </c>
      <c r="D330" s="3212" t="s">
        <v>870</v>
      </c>
      <c r="E330" s="3212"/>
      <c r="F330" s="3212"/>
      <c r="G330" s="3212"/>
      <c r="H330" s="3313"/>
      <c r="I330" s="3313"/>
      <c r="J330" s="3313"/>
      <c r="K330" s="3313"/>
      <c r="L330" s="3313"/>
      <c r="M330" s="3313"/>
      <c r="N330" s="3332"/>
      <c r="O330" s="2851"/>
    </row>
    <row r="331" spans="1:15" ht="18" customHeight="1" x14ac:dyDescent="0.25">
      <c r="A331" s="3304"/>
      <c r="B331" s="3333"/>
      <c r="C331" s="3334"/>
      <c r="D331" s="3337" t="s">
        <v>871</v>
      </c>
      <c r="E331" s="3212"/>
      <c r="F331" s="3212"/>
      <c r="G331" s="3212"/>
      <c r="H331" s="3313"/>
      <c r="I331" s="3313"/>
      <c r="J331" s="3313"/>
      <c r="K331" s="3313"/>
      <c r="L331" s="3313"/>
      <c r="M331" s="3313"/>
      <c r="N331" s="3332"/>
      <c r="O331" s="2851"/>
    </row>
    <row r="332" spans="1:15" ht="18" customHeight="1" x14ac:dyDescent="0.25">
      <c r="A332" s="3304"/>
      <c r="B332" s="3333"/>
      <c r="C332" s="3334" t="s">
        <v>3</v>
      </c>
      <c r="D332" s="3314" t="s">
        <v>872</v>
      </c>
      <c r="E332" s="3212"/>
      <c r="F332" s="3212"/>
      <c r="G332" s="3212"/>
      <c r="H332" s="3313"/>
      <c r="I332" s="3313"/>
      <c r="J332" s="3313"/>
      <c r="K332" s="3313"/>
      <c r="L332" s="3313"/>
      <c r="M332" s="3313"/>
      <c r="N332" s="3332"/>
      <c r="O332" s="2851"/>
    </row>
    <row r="333" spans="1:15" ht="18" customHeight="1" x14ac:dyDescent="0.25">
      <c r="A333" s="3304"/>
      <c r="B333" s="3333"/>
      <c r="C333" s="3334" t="s">
        <v>4</v>
      </c>
      <c r="D333" s="3212" t="s">
        <v>873</v>
      </c>
      <c r="E333" s="3212"/>
      <c r="F333" s="3212"/>
      <c r="G333" s="3212"/>
      <c r="H333" s="3313"/>
      <c r="I333" s="3313"/>
      <c r="J333" s="3313"/>
      <c r="K333" s="3313"/>
      <c r="L333" s="3313"/>
      <c r="M333" s="3313"/>
      <c r="N333" s="3332"/>
      <c r="O333" s="2851"/>
    </row>
    <row r="334" spans="1:15" ht="18" customHeight="1" x14ac:dyDescent="0.25">
      <c r="A334" s="3304"/>
      <c r="B334" s="3333"/>
      <c r="C334" s="3334" t="s">
        <v>5</v>
      </c>
      <c r="D334" s="3212" t="s">
        <v>874</v>
      </c>
      <c r="E334" s="3212"/>
      <c r="F334" s="3212"/>
      <c r="G334" s="3212"/>
      <c r="H334" s="3313"/>
      <c r="I334" s="3313"/>
      <c r="J334" s="3313"/>
      <c r="K334" s="3313"/>
      <c r="L334" s="3313"/>
      <c r="M334" s="3313"/>
      <c r="N334" s="3332"/>
      <c r="O334" s="2851"/>
    </row>
    <row r="335" spans="1:15" ht="18" customHeight="1" x14ac:dyDescent="0.25">
      <c r="A335" s="3304"/>
      <c r="B335" s="3333"/>
      <c r="C335" s="3336"/>
      <c r="D335" s="3212"/>
      <c r="E335" s="3212"/>
      <c r="F335" s="3212"/>
      <c r="G335" s="3212"/>
      <c r="H335" s="3313"/>
      <c r="I335" s="3313"/>
      <c r="J335" s="3313"/>
      <c r="K335" s="3313"/>
      <c r="L335" s="3313"/>
      <c r="M335" s="3313"/>
      <c r="N335" s="3332"/>
      <c r="O335" s="2851"/>
    </row>
    <row r="336" spans="1:15" ht="15.75" x14ac:dyDescent="0.25">
      <c r="A336" s="3304"/>
      <c r="B336" s="3203"/>
      <c r="C336" s="3320" t="s">
        <v>875</v>
      </c>
      <c r="D336" s="3202"/>
      <c r="E336" s="3314"/>
      <c r="F336" s="3313"/>
      <c r="G336" s="3202"/>
      <c r="H336" s="3202"/>
      <c r="I336" s="3202"/>
      <c r="J336" s="3202"/>
      <c r="K336" s="3313"/>
      <c r="L336" s="3313"/>
      <c r="M336" s="3313"/>
      <c r="N336" s="3332"/>
      <c r="O336" s="2851"/>
    </row>
    <row r="337" spans="1:15" ht="18" customHeight="1" x14ac:dyDescent="0.25">
      <c r="A337" s="3304"/>
      <c r="B337" s="3333"/>
      <c r="C337" s="3334" t="s">
        <v>1</v>
      </c>
      <c r="D337" s="3212" t="s">
        <v>876</v>
      </c>
      <c r="E337" s="3212"/>
      <c r="F337" s="3212"/>
      <c r="G337" s="3212"/>
      <c r="H337" s="3313"/>
      <c r="I337" s="3313"/>
      <c r="J337" s="3313"/>
      <c r="K337" s="3313"/>
      <c r="L337" s="3313"/>
      <c r="M337" s="3313"/>
      <c r="N337" s="3332"/>
      <c r="O337" s="2851"/>
    </row>
    <row r="338" spans="1:15" ht="18" customHeight="1" x14ac:dyDescent="0.25">
      <c r="A338" s="3304"/>
      <c r="B338" s="3333"/>
      <c r="C338" s="3334" t="s">
        <v>2</v>
      </c>
      <c r="D338" s="3212" t="s">
        <v>877</v>
      </c>
      <c r="E338" s="3212"/>
      <c r="F338" s="3314"/>
      <c r="G338" s="3212"/>
      <c r="H338" s="3313"/>
      <c r="I338" s="3313"/>
      <c r="J338" s="3313"/>
      <c r="K338" s="3313"/>
      <c r="L338" s="3313"/>
      <c r="M338" s="3313"/>
      <c r="N338" s="3332"/>
      <c r="O338" s="2851"/>
    </row>
    <row r="339" spans="1:15" ht="18" customHeight="1" x14ac:dyDescent="0.25">
      <c r="A339" s="3304"/>
      <c r="B339" s="3333"/>
      <c r="C339" s="3334" t="s">
        <v>3</v>
      </c>
      <c r="D339" s="3212" t="s">
        <v>878</v>
      </c>
      <c r="E339" s="3212"/>
      <c r="F339" s="3212"/>
      <c r="G339" s="3212"/>
      <c r="H339" s="3313"/>
      <c r="I339" s="3313"/>
      <c r="J339" s="3313"/>
      <c r="K339" s="3313"/>
      <c r="L339" s="3313"/>
      <c r="M339" s="3313"/>
      <c r="N339" s="3332"/>
      <c r="O339" s="2851"/>
    </row>
    <row r="340" spans="1:15" ht="18" customHeight="1" x14ac:dyDescent="0.25">
      <c r="A340" s="3304"/>
      <c r="B340" s="3333"/>
      <c r="C340" s="3334" t="s">
        <v>4</v>
      </c>
      <c r="D340" s="3212" t="s">
        <v>879</v>
      </c>
      <c r="E340" s="3212"/>
      <c r="F340" s="3212"/>
      <c r="G340" s="3212"/>
      <c r="H340" s="3313"/>
      <c r="I340" s="3313"/>
      <c r="J340" s="3313"/>
      <c r="K340" s="3313"/>
      <c r="L340" s="3313"/>
      <c r="M340" s="3313"/>
      <c r="N340" s="3332"/>
    </row>
    <row r="341" spans="1:15" ht="18" customHeight="1" x14ac:dyDescent="0.25">
      <c r="A341" s="3304"/>
      <c r="B341" s="3333"/>
      <c r="C341" s="3334" t="s">
        <v>5</v>
      </c>
      <c r="D341" s="3212" t="s">
        <v>880</v>
      </c>
      <c r="E341" s="3212"/>
      <c r="F341" s="3212"/>
      <c r="G341" s="3212"/>
      <c r="H341" s="3313"/>
      <c r="I341" s="3313"/>
      <c r="J341" s="3313"/>
      <c r="K341" s="3313"/>
      <c r="L341" s="3313"/>
      <c r="M341" s="3313"/>
      <c r="N341" s="3332"/>
    </row>
    <row r="342" spans="1:15" ht="18" customHeight="1" x14ac:dyDescent="0.25">
      <c r="A342" s="3304"/>
      <c r="B342" s="3203"/>
      <c r="C342" s="3334" t="s">
        <v>6</v>
      </c>
      <c r="D342" s="3212" t="s">
        <v>881</v>
      </c>
      <c r="E342" s="3313"/>
      <c r="F342" s="3313"/>
      <c r="G342" s="3313"/>
      <c r="H342" s="3313"/>
      <c r="I342" s="3313"/>
      <c r="J342" s="3313"/>
      <c r="K342" s="3313"/>
      <c r="L342" s="3313"/>
      <c r="M342" s="3313"/>
      <c r="N342" s="3332"/>
    </row>
    <row r="343" spans="1:15" ht="18" customHeight="1" x14ac:dyDescent="0.25">
      <c r="A343" s="3304"/>
      <c r="B343" s="3203"/>
      <c r="C343" s="3334" t="s">
        <v>7</v>
      </c>
      <c r="D343" s="3212" t="s">
        <v>882</v>
      </c>
      <c r="E343" s="3313"/>
      <c r="F343" s="3313"/>
      <c r="G343" s="3313"/>
      <c r="H343" s="3313"/>
      <c r="I343" s="3313"/>
      <c r="J343" s="3313"/>
      <c r="K343" s="3313"/>
      <c r="L343" s="3313"/>
      <c r="M343" s="3313"/>
      <c r="N343" s="3332"/>
    </row>
    <row r="344" spans="1:15" ht="18" customHeight="1" x14ac:dyDescent="0.25">
      <c r="A344" s="3304"/>
      <c r="B344" s="3203"/>
      <c r="C344" s="3336"/>
      <c r="D344" s="3212"/>
      <c r="E344" s="3313"/>
      <c r="F344" s="3313"/>
      <c r="G344" s="3313"/>
      <c r="H344" s="3313"/>
      <c r="I344" s="3313"/>
      <c r="J344" s="3313"/>
      <c r="K344" s="3313"/>
      <c r="L344" s="3313"/>
      <c r="M344" s="3313"/>
      <c r="N344" s="3332"/>
    </row>
    <row r="345" spans="1:15" ht="15.75" x14ac:dyDescent="0.25">
      <c r="A345" s="3304"/>
      <c r="B345" s="3203"/>
      <c r="C345" s="3320" t="s">
        <v>883</v>
      </c>
      <c r="D345" s="3202"/>
      <c r="E345" s="3313"/>
      <c r="F345" s="3313"/>
      <c r="G345" s="3202"/>
      <c r="H345" s="3202"/>
      <c r="I345" s="3202"/>
      <c r="J345" s="3202"/>
      <c r="K345" s="3313"/>
      <c r="L345" s="3313"/>
      <c r="M345" s="3313"/>
      <c r="N345" s="3332"/>
    </row>
    <row r="346" spans="1:15" ht="18" customHeight="1" x14ac:dyDescent="0.25">
      <c r="A346" s="3304"/>
      <c r="B346" s="3333"/>
      <c r="C346" s="3334" t="s">
        <v>1</v>
      </c>
      <c r="D346" s="3212" t="s">
        <v>884</v>
      </c>
      <c r="E346" s="3212"/>
      <c r="F346" s="3212"/>
      <c r="G346" s="3212"/>
      <c r="H346" s="3313"/>
      <c r="I346" s="3313"/>
      <c r="J346" s="3313"/>
      <c r="K346" s="3313"/>
      <c r="L346" s="3313"/>
      <c r="M346" s="3313"/>
      <c r="N346" s="3332"/>
    </row>
    <row r="347" spans="1:15" ht="18" customHeight="1" x14ac:dyDescent="0.25">
      <c r="A347" s="3304"/>
      <c r="B347" s="3333"/>
      <c r="C347" s="3334" t="s">
        <v>2</v>
      </c>
      <c r="D347" s="3212" t="s">
        <v>885</v>
      </c>
      <c r="E347" s="3212"/>
      <c r="F347" s="3314"/>
      <c r="G347" s="3212"/>
      <c r="H347" s="3313"/>
      <c r="I347" s="3313"/>
      <c r="J347" s="3313"/>
      <c r="K347" s="3313"/>
      <c r="L347" s="3313"/>
      <c r="M347" s="3313"/>
      <c r="N347" s="3332"/>
    </row>
    <row r="348" spans="1:15" ht="18" customHeight="1" x14ac:dyDescent="0.25">
      <c r="A348" s="3304"/>
      <c r="B348" s="3333"/>
      <c r="C348" s="3334" t="s">
        <v>3</v>
      </c>
      <c r="D348" s="3212" t="s">
        <v>879</v>
      </c>
      <c r="E348" s="3212"/>
      <c r="F348" s="3212"/>
      <c r="G348" s="3212"/>
      <c r="H348" s="3313"/>
      <c r="I348" s="3313"/>
      <c r="J348" s="3313"/>
      <c r="K348" s="3313"/>
      <c r="L348" s="3313"/>
      <c r="M348" s="3313"/>
      <c r="N348" s="3332"/>
    </row>
    <row r="349" spans="1:15" ht="18" customHeight="1" x14ac:dyDescent="0.25">
      <c r="A349" s="3304"/>
      <c r="B349" s="3333"/>
      <c r="C349" s="3334" t="s">
        <v>4</v>
      </c>
      <c r="D349" s="3212" t="s">
        <v>886</v>
      </c>
      <c r="E349" s="3212"/>
      <c r="F349" s="3212"/>
      <c r="G349" s="3212"/>
      <c r="H349" s="3313"/>
      <c r="I349" s="3313"/>
      <c r="J349" s="3313"/>
      <c r="K349" s="3313"/>
      <c r="L349" s="3313"/>
      <c r="M349" s="3313"/>
      <c r="N349" s="3332"/>
    </row>
    <row r="350" spans="1:15" ht="18" customHeight="1" x14ac:dyDescent="0.25">
      <c r="A350" s="3304"/>
      <c r="B350" s="3333"/>
      <c r="C350" s="3334" t="s">
        <v>5</v>
      </c>
      <c r="D350" s="3212" t="s">
        <v>881</v>
      </c>
      <c r="E350" s="3212"/>
      <c r="F350" s="3212"/>
      <c r="G350" s="3212"/>
      <c r="H350" s="3313"/>
      <c r="I350" s="3313"/>
      <c r="J350" s="3313"/>
      <c r="K350" s="3313"/>
      <c r="L350" s="3313"/>
      <c r="M350" s="3313"/>
      <c r="N350" s="3332"/>
    </row>
    <row r="351" spans="1:15" ht="18" customHeight="1" x14ac:dyDescent="0.25">
      <c r="A351" s="3304"/>
      <c r="B351" s="3203"/>
      <c r="C351" s="3334" t="s">
        <v>6</v>
      </c>
      <c r="D351" s="3212" t="s">
        <v>887</v>
      </c>
      <c r="E351" s="3313"/>
      <c r="F351" s="3313"/>
      <c r="G351" s="3313"/>
      <c r="H351" s="3313"/>
      <c r="I351" s="3313"/>
      <c r="J351" s="3313"/>
      <c r="K351" s="3313"/>
      <c r="L351" s="3313"/>
      <c r="M351" s="3313"/>
      <c r="N351" s="3332"/>
    </row>
    <row r="352" spans="1:15" ht="18" customHeight="1" x14ac:dyDescent="0.25">
      <c r="A352" s="3304"/>
      <c r="B352" s="3203"/>
      <c r="C352" s="3336"/>
      <c r="D352" s="3212"/>
      <c r="E352" s="3313"/>
      <c r="F352" s="3313"/>
      <c r="G352" s="3313"/>
      <c r="H352" s="3313"/>
      <c r="I352" s="3313"/>
      <c r="J352" s="3313"/>
      <c r="K352" s="3313"/>
      <c r="L352" s="3313"/>
      <c r="M352" s="3313"/>
      <c r="N352" s="3332"/>
    </row>
    <row r="353" spans="1:29" ht="18" customHeight="1" x14ac:dyDescent="0.25">
      <c r="A353" s="3304"/>
      <c r="B353" s="3203"/>
      <c r="C353" s="3338" t="s">
        <v>888</v>
      </c>
      <c r="D353" s="3338"/>
      <c r="E353" s="3338"/>
      <c r="F353" s="3338"/>
      <c r="G353" s="3338"/>
      <c r="H353" s="3338"/>
      <c r="I353" s="3338"/>
      <c r="J353" s="3338"/>
      <c r="K353" s="3338"/>
      <c r="L353" s="3338"/>
      <c r="M353" s="3338"/>
      <c r="N353" s="3339"/>
    </row>
    <row r="354" spans="1:29" ht="18" customHeight="1" x14ac:dyDescent="0.25">
      <c r="A354" s="3304"/>
      <c r="B354" s="3203"/>
      <c r="C354" s="3338"/>
      <c r="D354" s="3338"/>
      <c r="E354" s="3338"/>
      <c r="F354" s="3338"/>
      <c r="G354" s="3338"/>
      <c r="H354" s="3338"/>
      <c r="I354" s="3338"/>
      <c r="J354" s="3338"/>
      <c r="K354" s="3338"/>
      <c r="L354" s="3338"/>
      <c r="M354" s="3338"/>
      <c r="N354" s="3339"/>
    </row>
    <row r="355" spans="1:29" ht="18" customHeight="1" x14ac:dyDescent="0.25">
      <c r="A355" s="3304"/>
      <c r="B355" s="3330" t="s">
        <v>858</v>
      </c>
      <c r="C355" s="3330"/>
      <c r="D355" s="3330"/>
      <c r="E355" s="3330"/>
      <c r="F355" s="3330"/>
      <c r="G355" s="3330"/>
      <c r="H355" s="3330"/>
      <c r="I355" s="3330"/>
      <c r="J355" s="3330"/>
      <c r="K355" s="3330"/>
      <c r="L355" s="3330"/>
      <c r="M355" s="3330"/>
      <c r="N355" s="3330"/>
    </row>
    <row r="356" spans="1:29" ht="18" customHeight="1" x14ac:dyDescent="0.25">
      <c r="A356" s="3304"/>
      <c r="B356" s="3340" t="s">
        <v>9</v>
      </c>
      <c r="C356" s="3046"/>
      <c r="D356" s="3046"/>
      <c r="E356" s="3046"/>
      <c r="F356" s="3046"/>
      <c r="G356" s="3046"/>
      <c r="H356" s="3046"/>
      <c r="I356" s="3046"/>
      <c r="J356" s="3046"/>
      <c r="K356" s="3046"/>
      <c r="L356" s="3046"/>
      <c r="M356" s="3046"/>
      <c r="N356" s="3341"/>
    </row>
    <row r="357" spans="1:29" ht="18" customHeight="1" x14ac:dyDescent="0.25">
      <c r="A357" s="3304"/>
      <c r="B357" s="3342"/>
      <c r="C357" s="3343"/>
      <c r="D357" s="3343"/>
      <c r="E357" s="3343"/>
      <c r="F357" s="3343"/>
      <c r="G357" s="3343"/>
      <c r="H357" s="3343"/>
      <c r="I357" s="3343"/>
      <c r="J357" s="3343"/>
      <c r="K357" s="3343"/>
      <c r="L357" s="3343"/>
      <c r="M357" s="3343"/>
      <c r="N357" s="3344"/>
    </row>
    <row r="358" spans="1:29" x14ac:dyDescent="0.25">
      <c r="A358" s="3227"/>
      <c r="B358" s="3227"/>
    </row>
    <row r="359" spans="1:29" ht="15.75" thickBot="1" x14ac:dyDescent="0.3">
      <c r="A359" s="929" t="s">
        <v>0</v>
      </c>
      <c r="B359" s="3048" t="str">
        <f>B360</f>
        <v>La pâte à pain au lait</v>
      </c>
      <c r="C359" s="3048"/>
      <c r="D359" s="3048"/>
      <c r="E359" s="3048"/>
      <c r="F359" s="3048"/>
      <c r="G359" s="3048"/>
      <c r="H359" s="3048"/>
      <c r="I359" s="3048"/>
      <c r="J359" s="3048"/>
      <c r="K359" s="3048"/>
      <c r="L359" s="3048"/>
      <c r="M359" s="3048"/>
      <c r="N359" s="3048"/>
      <c r="O359" s="2851"/>
      <c r="P359" s="929" t="s">
        <v>0</v>
      </c>
      <c r="Q359" s="3048" t="s">
        <v>889</v>
      </c>
      <c r="R359" s="3048"/>
      <c r="S359" s="3048"/>
      <c r="T359" s="3048"/>
      <c r="U359" s="3048"/>
      <c r="V359" s="3048"/>
      <c r="W359" s="3048"/>
      <c r="X359" s="3048"/>
      <c r="Y359" s="3048"/>
      <c r="Z359" s="3048"/>
      <c r="AA359" s="3048"/>
      <c r="AB359" s="3048"/>
      <c r="AC359" s="3048"/>
    </row>
    <row r="360" spans="1:29" ht="23.25" customHeight="1" x14ac:dyDescent="0.25">
      <c r="A360" s="3345" t="str">
        <f>B360</f>
        <v>La pâte à pain au lait</v>
      </c>
      <c r="B360" s="3050" t="s">
        <v>890</v>
      </c>
      <c r="C360" s="3051"/>
      <c r="D360" s="3051"/>
      <c r="E360" s="3051"/>
      <c r="F360" s="3051"/>
      <c r="G360" s="3051"/>
      <c r="H360" s="3051"/>
      <c r="I360" s="3051"/>
      <c r="J360" s="3051"/>
      <c r="K360" s="3051"/>
      <c r="L360" s="3051"/>
      <c r="M360" s="3051"/>
      <c r="N360" s="3052"/>
      <c r="O360" s="2851"/>
      <c r="P360" s="3346" t="s">
        <v>889</v>
      </c>
      <c r="Q360" s="3347" t="s">
        <v>889</v>
      </c>
      <c r="R360" s="3348"/>
      <c r="S360" s="3348"/>
      <c r="T360" s="3348"/>
      <c r="U360" s="3348"/>
      <c r="V360" s="3348"/>
      <c r="W360" s="3348"/>
      <c r="X360" s="3348"/>
      <c r="Y360" s="3348"/>
      <c r="Z360" s="3348"/>
      <c r="AA360" s="3348"/>
      <c r="AB360" s="3348"/>
      <c r="AC360" s="3349"/>
    </row>
    <row r="361" spans="1:29" ht="15" customHeight="1" x14ac:dyDescent="0.25">
      <c r="A361" s="3345"/>
      <c r="B361" s="3053"/>
      <c r="C361" s="3054"/>
      <c r="D361" s="3054"/>
      <c r="E361" s="3054"/>
      <c r="F361" s="3054"/>
      <c r="G361" s="3054"/>
      <c r="H361" s="3054"/>
      <c r="I361" s="3054"/>
      <c r="J361" s="3054"/>
      <c r="K361" s="3054"/>
      <c r="L361" s="3054"/>
      <c r="M361" s="3054"/>
      <c r="N361" s="3055"/>
      <c r="O361" s="2851"/>
      <c r="P361" s="3346"/>
      <c r="Q361" s="3350"/>
      <c r="R361" s="2957"/>
      <c r="S361" s="2957"/>
      <c r="T361" s="2957"/>
      <c r="U361" s="2957"/>
      <c r="V361" s="2957"/>
      <c r="W361" s="2957"/>
      <c r="X361" s="2957"/>
      <c r="Y361" s="2957"/>
      <c r="Z361" s="2957"/>
      <c r="AA361" s="2957"/>
      <c r="AB361" s="2957"/>
      <c r="AC361" s="3351"/>
    </row>
    <row r="362" spans="1:29" ht="15" customHeight="1" x14ac:dyDescent="0.25">
      <c r="A362" s="3345"/>
      <c r="B362" s="3056" t="s">
        <v>692</v>
      </c>
      <c r="C362" s="1677"/>
      <c r="D362" s="1677"/>
      <c r="E362" s="1677"/>
      <c r="F362" s="1677"/>
      <c r="G362" s="1677"/>
      <c r="H362" s="1677"/>
      <c r="I362" s="1677"/>
      <c r="J362" s="1677"/>
      <c r="K362" s="1677"/>
      <c r="L362" s="1677"/>
      <c r="M362" s="1677"/>
      <c r="N362" s="3057"/>
      <c r="O362" s="2851"/>
      <c r="P362" s="3346"/>
      <c r="Q362" s="3352" t="s">
        <v>16</v>
      </c>
      <c r="R362" s="3089"/>
      <c r="S362" s="3089"/>
      <c r="T362" s="3089"/>
      <c r="U362" s="3089"/>
      <c r="V362" s="3089"/>
      <c r="W362" s="3089"/>
      <c r="X362" s="3089"/>
      <c r="Y362" s="3089"/>
      <c r="Z362" s="3089"/>
      <c r="AA362" s="3089"/>
      <c r="AB362" s="3089"/>
      <c r="AC362" s="3353"/>
    </row>
    <row r="363" spans="1:29" ht="15" customHeight="1" x14ac:dyDescent="0.25">
      <c r="A363" s="3345"/>
      <c r="B363" s="3056"/>
      <c r="C363" s="1677"/>
      <c r="D363" s="1677"/>
      <c r="E363" s="1677"/>
      <c r="F363" s="1677"/>
      <c r="G363" s="1677"/>
      <c r="H363" s="1677"/>
      <c r="I363" s="1677"/>
      <c r="J363" s="1677"/>
      <c r="K363" s="1677"/>
      <c r="L363" s="1677"/>
      <c r="M363" s="1677"/>
      <c r="N363" s="3057"/>
      <c r="O363" s="2851"/>
      <c r="P363" s="3346"/>
      <c r="Q363" s="3352" t="s">
        <v>891</v>
      </c>
      <c r="R363" s="3089"/>
      <c r="S363" s="3089"/>
      <c r="T363" s="3089"/>
      <c r="U363" s="3089"/>
      <c r="V363" s="3089"/>
      <c r="W363" s="3089"/>
      <c r="X363" s="3089"/>
      <c r="Y363" s="3089"/>
      <c r="Z363" s="3089"/>
      <c r="AA363" s="3089"/>
      <c r="AB363" s="3089"/>
      <c r="AC363" s="3353"/>
    </row>
    <row r="364" spans="1:29" ht="15" customHeight="1" x14ac:dyDescent="0.25">
      <c r="A364" s="3345"/>
      <c r="B364" s="3058" t="s">
        <v>745</v>
      </c>
      <c r="C364" s="3059"/>
      <c r="D364" s="3059"/>
      <c r="E364" s="3060"/>
      <c r="F364" s="3060"/>
      <c r="G364" s="3060"/>
      <c r="H364" s="3060"/>
      <c r="I364" s="3060"/>
      <c r="J364" s="3060"/>
      <c r="K364" s="3060"/>
      <c r="L364" s="3061">
        <f ca="1">NOW()</f>
        <v>42436.632319097225</v>
      </c>
      <c r="M364" s="3061"/>
      <c r="N364" s="3062"/>
      <c r="O364" s="2851"/>
      <c r="P364" s="3346"/>
      <c r="Q364" s="3354"/>
      <c r="R364" s="3355"/>
      <c r="S364" s="3355"/>
      <c r="T364" s="3355"/>
      <c r="U364" s="3355"/>
      <c r="V364" s="3355"/>
      <c r="W364" s="3355"/>
      <c r="X364" s="3355"/>
      <c r="Y364" s="3355"/>
      <c r="Z364" s="3355"/>
      <c r="AA364" s="3355"/>
      <c r="AB364" s="3355"/>
      <c r="AC364" s="3356"/>
    </row>
    <row r="365" spans="1:29" ht="15" customHeight="1" thickBot="1" x14ac:dyDescent="0.3">
      <c r="A365" s="3345"/>
      <c r="B365" s="3357"/>
      <c r="C365" s="3358"/>
      <c r="D365" s="3358"/>
      <c r="E365" s="3358"/>
      <c r="F365" s="3358"/>
      <c r="G365" s="3358"/>
      <c r="H365" s="3358"/>
      <c r="I365" s="3358"/>
      <c r="J365" s="3358"/>
      <c r="K365" s="3358"/>
      <c r="L365" s="3358"/>
      <c r="M365" s="3358"/>
      <c r="N365" s="3359"/>
      <c r="O365" s="2851"/>
      <c r="P365" s="3346"/>
      <c r="Q365" s="3208"/>
      <c r="R365" s="29"/>
      <c r="S365" s="3360" t="s">
        <v>892</v>
      </c>
      <c r="T365" s="3313" t="s">
        <v>893</v>
      </c>
      <c r="U365" s="3313"/>
      <c r="V365" s="3313"/>
      <c r="W365" s="3313"/>
      <c r="X365" s="3313"/>
      <c r="Y365" s="3313"/>
      <c r="Z365" s="3210"/>
      <c r="AA365" s="3210"/>
      <c r="AB365" s="3210"/>
      <c r="AC365" s="3211"/>
    </row>
    <row r="366" spans="1:29" ht="15" customHeight="1" x14ac:dyDescent="0.25">
      <c r="A366" s="3345"/>
      <c r="B366" s="3067" t="s">
        <v>746</v>
      </c>
      <c r="C366" s="3068"/>
      <c r="D366" s="3068"/>
      <c r="E366" s="3068"/>
      <c r="F366" s="3068"/>
      <c r="G366" s="3068"/>
      <c r="H366" s="3069"/>
      <c r="I366" s="1392" t="s">
        <v>747</v>
      </c>
      <c r="J366" s="1393"/>
      <c r="K366" s="1393"/>
      <c r="L366" s="1393"/>
      <c r="M366" s="1393"/>
      <c r="N366" s="1752"/>
      <c r="O366" s="2851"/>
      <c r="P366" s="3346"/>
      <c r="Q366" s="3361"/>
      <c r="R366" s="3210"/>
      <c r="S366" s="3210"/>
      <c r="T366" s="3210"/>
      <c r="U366" s="3210"/>
      <c r="V366" s="3210"/>
      <c r="W366" s="3210"/>
      <c r="X366" s="3210"/>
      <c r="Y366" s="3210"/>
      <c r="Z366" s="3210"/>
      <c r="AA366" s="3210"/>
      <c r="AB366" s="3210"/>
      <c r="AC366" s="3211"/>
    </row>
    <row r="367" spans="1:29" ht="18" customHeight="1" x14ac:dyDescent="0.25">
      <c r="A367" s="3345"/>
      <c r="B367" s="3070"/>
      <c r="C367" s="3071"/>
      <c r="D367" s="3071"/>
      <c r="E367" s="3071"/>
      <c r="F367" s="3071"/>
      <c r="G367" s="3071"/>
      <c r="H367" s="3072"/>
      <c r="I367" s="1395"/>
      <c r="J367" s="1396"/>
      <c r="K367" s="1396"/>
      <c r="L367" s="1396"/>
      <c r="M367" s="1396"/>
      <c r="N367" s="1676"/>
      <c r="O367" s="2851"/>
      <c r="P367" s="3346"/>
      <c r="Q367" s="3362"/>
      <c r="R367" s="3363" t="s">
        <v>748</v>
      </c>
      <c r="S367" s="3364" t="s">
        <v>1</v>
      </c>
      <c r="T367" s="3365">
        <f>B395</f>
        <v>2.0549999999999997</v>
      </c>
      <c r="U367" s="3212" t="s">
        <v>894</v>
      </c>
      <c r="V367" s="29"/>
      <c r="W367" s="3366" t="s">
        <v>11</v>
      </c>
      <c r="X367" s="3367">
        <f>D396</f>
        <v>395</v>
      </c>
      <c r="Y367" s="3210"/>
      <c r="Z367" s="3210"/>
      <c r="AA367" s="3210"/>
      <c r="AB367" s="3210"/>
      <c r="AC367" s="3211"/>
    </row>
    <row r="368" spans="1:29" ht="15" customHeight="1" x14ac:dyDescent="0.25">
      <c r="A368" s="3345"/>
      <c r="B368" s="3070"/>
      <c r="C368" s="3071"/>
      <c r="D368" s="3071"/>
      <c r="E368" s="3071"/>
      <c r="F368" s="3071"/>
      <c r="G368" s="3071"/>
      <c r="H368" s="3072"/>
      <c r="I368" s="3073">
        <v>1</v>
      </c>
      <c r="J368" s="1711"/>
      <c r="K368" s="3074">
        <v>1</v>
      </c>
      <c r="L368" s="3074"/>
      <c r="M368" s="3218">
        <v>20</v>
      </c>
      <c r="N368" s="3219"/>
      <c r="O368" s="2851"/>
      <c r="P368" s="3346"/>
      <c r="Q368" s="3361"/>
      <c r="R368" s="3210"/>
      <c r="S368" s="3210"/>
      <c r="T368" s="13" t="s">
        <v>895</v>
      </c>
      <c r="U368" s="29"/>
      <c r="V368" s="29"/>
      <c r="W368" s="13"/>
      <c r="X368" s="13"/>
      <c r="Y368" s="13"/>
      <c r="Z368" s="1199"/>
      <c r="AA368" s="1199"/>
      <c r="AB368" s="1199"/>
      <c r="AC368" s="3211"/>
    </row>
    <row r="369" spans="1:29" ht="15" customHeight="1" x14ac:dyDescent="0.25">
      <c r="A369" s="3345"/>
      <c r="B369" s="3070"/>
      <c r="C369" s="3071"/>
      <c r="D369" s="3071"/>
      <c r="E369" s="3071"/>
      <c r="F369" s="3071"/>
      <c r="G369" s="3071"/>
      <c r="H369" s="3072"/>
      <c r="I369" s="3073"/>
      <c r="J369" s="1711"/>
      <c r="K369" s="3074"/>
      <c r="L369" s="3074"/>
      <c r="M369" s="3218"/>
      <c r="N369" s="3219"/>
      <c r="O369" s="2851"/>
      <c r="P369" s="3346"/>
      <c r="Q369" s="3368"/>
      <c r="R369" s="3369" t="s">
        <v>758</v>
      </c>
      <c r="S369" s="3370">
        <f>K401</f>
        <v>1</v>
      </c>
      <c r="T369" s="13" t="s">
        <v>896</v>
      </c>
      <c r="U369" s="13"/>
      <c r="V369" s="13"/>
      <c r="W369" s="13"/>
      <c r="X369" s="13"/>
      <c r="Y369" s="13"/>
      <c r="Z369" s="3210"/>
      <c r="AA369" s="3210"/>
      <c r="AB369" s="3210"/>
      <c r="AC369" s="3211"/>
    </row>
    <row r="370" spans="1:29" ht="15" customHeight="1" x14ac:dyDescent="0.25">
      <c r="A370" s="3345"/>
      <c r="B370" s="3070"/>
      <c r="C370" s="3071"/>
      <c r="D370" s="3071"/>
      <c r="E370" s="3071"/>
      <c r="F370" s="3071"/>
      <c r="G370" s="3071"/>
      <c r="H370" s="3072"/>
      <c r="I370" s="3073"/>
      <c r="J370" s="1711"/>
      <c r="K370" s="3074"/>
      <c r="L370" s="3074"/>
      <c r="M370" s="3218"/>
      <c r="N370" s="3219"/>
      <c r="O370" s="2851"/>
      <c r="P370" s="3346"/>
      <c r="Q370" s="3368"/>
      <c r="R370" s="29"/>
      <c r="S370" s="29"/>
      <c r="T370" s="29"/>
      <c r="U370" s="29"/>
      <c r="V370" s="29"/>
      <c r="W370" s="29"/>
      <c r="X370" s="3371" t="s">
        <v>897</v>
      </c>
      <c r="Y370" s="3372" t="s">
        <v>755</v>
      </c>
      <c r="Z370" s="3210"/>
      <c r="AA370" s="3210"/>
      <c r="AB370" s="3210"/>
      <c r="AC370" s="3211"/>
    </row>
    <row r="371" spans="1:29" ht="15" customHeight="1" x14ac:dyDescent="0.25">
      <c r="A371" s="3345"/>
      <c r="B371" s="3070"/>
      <c r="C371" s="3071"/>
      <c r="D371" s="3071"/>
      <c r="E371" s="3071"/>
      <c r="F371" s="3071"/>
      <c r="G371" s="3071"/>
      <c r="H371" s="3072"/>
      <c r="I371" s="3077" t="s">
        <v>898</v>
      </c>
      <c r="J371" s="3078"/>
      <c r="K371" s="3079" t="s">
        <v>899</v>
      </c>
      <c r="L371" s="3079"/>
      <c r="M371" s="3080" t="s">
        <v>900</v>
      </c>
      <c r="N371" s="3081"/>
      <c r="O371" s="2851"/>
      <c r="P371" s="3346"/>
      <c r="Q371" s="3208"/>
      <c r="R371" s="29"/>
      <c r="S371" s="29"/>
      <c r="T371" s="29"/>
      <c r="U371" s="29"/>
      <c r="V371" s="29"/>
      <c r="W371" s="29"/>
      <c r="X371" s="3120" t="s">
        <v>901</v>
      </c>
      <c r="Y371" s="3373">
        <v>0.25</v>
      </c>
      <c r="Z371" s="3210"/>
      <c r="AA371" s="3210"/>
      <c r="AB371" s="3210"/>
      <c r="AC371" s="3211"/>
    </row>
    <row r="372" spans="1:29" ht="15" customHeight="1" x14ac:dyDescent="0.25">
      <c r="A372" s="3345"/>
      <c r="B372" s="3070"/>
      <c r="C372" s="3071"/>
      <c r="D372" s="3071"/>
      <c r="E372" s="3071"/>
      <c r="F372" s="3071"/>
      <c r="G372" s="3071"/>
      <c r="H372" s="3072"/>
      <c r="I372" s="3077"/>
      <c r="J372" s="3078"/>
      <c r="K372" s="3079"/>
      <c r="L372" s="3079"/>
      <c r="M372" s="3080"/>
      <c r="N372" s="3081"/>
      <c r="O372" s="2851"/>
      <c r="P372" s="3346"/>
      <c r="Q372" s="3208"/>
      <c r="R372" s="29"/>
      <c r="S372" s="29"/>
      <c r="T372" s="29"/>
      <c r="U372" s="29"/>
      <c r="V372" s="29"/>
      <c r="W372" s="29"/>
      <c r="X372" s="3374" t="s">
        <v>902</v>
      </c>
      <c r="Y372" s="3375">
        <v>0.25</v>
      </c>
      <c r="Z372" s="3210"/>
      <c r="AA372" s="3210"/>
      <c r="AB372" s="3210"/>
      <c r="AC372" s="3211"/>
    </row>
    <row r="373" spans="1:29" ht="15" customHeight="1" x14ac:dyDescent="0.25">
      <c r="A373" s="3345"/>
      <c r="B373" s="3070"/>
      <c r="C373" s="3071"/>
      <c r="D373" s="3071"/>
      <c r="E373" s="3071"/>
      <c r="F373" s="3071"/>
      <c r="G373" s="3071"/>
      <c r="H373" s="3072"/>
      <c r="I373" s="3077"/>
      <c r="J373" s="3078"/>
      <c r="K373" s="3079"/>
      <c r="L373" s="3079"/>
      <c r="M373" s="3080"/>
      <c r="N373" s="3081"/>
      <c r="O373" s="2851"/>
      <c r="P373" s="3346"/>
      <c r="Q373" s="3362"/>
      <c r="R373" s="3376" t="str">
        <f>L399</f>
        <v>Nombre de Pièces</v>
      </c>
      <c r="S373" s="3377">
        <f>L401</f>
        <v>50</v>
      </c>
      <c r="T373" s="3378" t="s">
        <v>903</v>
      </c>
      <c r="U373" s="3378"/>
      <c r="V373" s="3378"/>
      <c r="W373" s="3378"/>
      <c r="X373" s="3378"/>
      <c r="Y373" s="3378"/>
      <c r="Z373" s="3378"/>
      <c r="AA373" s="3378"/>
      <c r="AB373" s="3378"/>
      <c r="AC373" s="3379"/>
    </row>
    <row r="374" spans="1:29" ht="15" customHeight="1" x14ac:dyDescent="0.25">
      <c r="A374" s="3345"/>
      <c r="B374" s="3070"/>
      <c r="C374" s="3071"/>
      <c r="D374" s="3071"/>
      <c r="E374" s="3071"/>
      <c r="F374" s="3071"/>
      <c r="G374" s="3071"/>
      <c r="H374" s="3072"/>
      <c r="I374" s="3077"/>
      <c r="J374" s="3078"/>
      <c r="K374" s="3079"/>
      <c r="L374" s="3079"/>
      <c r="M374" s="3080"/>
      <c r="N374" s="3081"/>
      <c r="O374" s="2851"/>
      <c r="P374" s="3346"/>
      <c r="Q374" s="3208"/>
      <c r="R374" s="3376"/>
      <c r="S374" s="3376"/>
      <c r="T374" s="3378"/>
      <c r="U374" s="3378"/>
      <c r="V374" s="3378"/>
      <c r="W374" s="3378"/>
      <c r="X374" s="3378"/>
      <c r="Y374" s="3378"/>
      <c r="Z374" s="3378"/>
      <c r="AA374" s="3378"/>
      <c r="AB374" s="3378"/>
      <c r="AC374" s="3379"/>
    </row>
    <row r="375" spans="1:29" ht="15" customHeight="1" thickBot="1" x14ac:dyDescent="0.3">
      <c r="A375" s="3345"/>
      <c r="B375" s="3082" t="s">
        <v>751</v>
      </c>
      <c r="C375" s="3083"/>
      <c r="D375" s="3083"/>
      <c r="E375" s="3083"/>
      <c r="F375" s="3083"/>
      <c r="G375" s="3083"/>
      <c r="H375" s="3083"/>
      <c r="I375" s="3083"/>
      <c r="J375" s="3083"/>
      <c r="K375" s="3083"/>
      <c r="L375" s="3083"/>
      <c r="M375" s="3083"/>
      <c r="N375" s="3084"/>
      <c r="O375" s="2851"/>
      <c r="P375" s="3346"/>
      <c r="Q375" s="3208"/>
      <c r="R375" s="3376"/>
      <c r="S375" s="29"/>
      <c r="T375" s="3380"/>
      <c r="U375" s="3380"/>
      <c r="V375" s="3380"/>
      <c r="W375" s="3380"/>
      <c r="X375" s="3380"/>
      <c r="Y375" s="3380"/>
      <c r="Z375" s="3380"/>
      <c r="AA375" s="3380"/>
      <c r="AB375" s="3380"/>
      <c r="AC375" s="3381"/>
    </row>
    <row r="376" spans="1:29" ht="18.75" x14ac:dyDescent="0.25">
      <c r="A376" s="3345"/>
      <c r="B376" s="3085" t="s">
        <v>904</v>
      </c>
      <c r="C376" s="3086"/>
      <c r="D376" s="3087" t="s">
        <v>753</v>
      </c>
      <c r="E376" s="3088"/>
      <c r="F376" s="3088"/>
      <c r="G376" s="3089" t="s">
        <v>16</v>
      </c>
      <c r="H376" s="3089"/>
      <c r="I376" s="3089"/>
      <c r="J376" s="3090" t="s">
        <v>699</v>
      </c>
      <c r="K376" s="3090"/>
      <c r="L376" s="3090"/>
      <c r="M376" s="3090"/>
      <c r="N376" s="3091"/>
      <c r="P376" s="3346"/>
      <c r="Q376" s="3208"/>
      <c r="R376" s="3382" t="s">
        <v>760</v>
      </c>
      <c r="S376" s="3126">
        <v>3.24</v>
      </c>
      <c r="T376" s="29" t="s">
        <v>905</v>
      </c>
      <c r="U376" s="29"/>
      <c r="V376" s="29"/>
      <c r="W376" s="29"/>
      <c r="X376" s="29"/>
      <c r="Y376" s="29"/>
      <c r="Z376" s="3210"/>
      <c r="AA376" s="3210"/>
      <c r="AB376" s="3210"/>
      <c r="AC376" s="3211"/>
    </row>
    <row r="377" spans="1:29" ht="25.5" x14ac:dyDescent="0.25">
      <c r="A377" s="3345"/>
      <c r="B377" s="3092">
        <f>J401/L401</f>
        <v>4.1099999999999998E-2</v>
      </c>
      <c r="C377" s="3093">
        <f>C395/L401</f>
        <v>0.13316400000000003</v>
      </c>
      <c r="D377" s="3094">
        <v>2.5</v>
      </c>
      <c r="E377" s="3095"/>
      <c r="F377" s="3096" t="s">
        <v>754</v>
      </c>
      <c r="G377" s="3097" t="s">
        <v>755</v>
      </c>
      <c r="H377" s="3098" t="s">
        <v>756</v>
      </c>
      <c r="I377" s="3097" t="s">
        <v>757</v>
      </c>
      <c r="J377" s="1698" t="s">
        <v>748</v>
      </c>
      <c r="K377" s="3099" t="s">
        <v>758</v>
      </c>
      <c r="L377" s="3100" t="s">
        <v>811</v>
      </c>
      <c r="M377" s="3101" t="s">
        <v>760</v>
      </c>
      <c r="N377" s="3102" t="s">
        <v>761</v>
      </c>
      <c r="P377" s="3346"/>
      <c r="Q377" s="3208"/>
      <c r="R377" s="29"/>
      <c r="S377" s="29"/>
      <c r="T377" s="29"/>
      <c r="U377" s="29"/>
      <c r="V377" s="29"/>
      <c r="W377" s="29"/>
      <c r="X377" s="29"/>
      <c r="Y377" s="29"/>
      <c r="Z377" s="29"/>
      <c r="AA377" s="29"/>
      <c r="AB377" s="29"/>
      <c r="AC377" s="3383"/>
    </row>
    <row r="378" spans="1:29" ht="15.75" x14ac:dyDescent="0.25">
      <c r="A378" s="3345"/>
      <c r="B378" s="3092"/>
      <c r="C378" s="3093"/>
      <c r="D378" s="3103">
        <f>C377*D377</f>
        <v>0.33291000000000009</v>
      </c>
      <c r="E378" s="3104"/>
      <c r="F378" s="3316" t="s">
        <v>15</v>
      </c>
      <c r="G378" s="3316" t="s">
        <v>15</v>
      </c>
      <c r="H378" s="3316" t="s">
        <v>15</v>
      </c>
      <c r="I378" s="3316" t="s">
        <v>15</v>
      </c>
      <c r="J378" s="1698"/>
      <c r="K378" s="3099"/>
      <c r="L378" s="3100"/>
      <c r="M378" s="3101"/>
      <c r="N378" s="3102"/>
      <c r="P378" s="3346"/>
      <c r="Q378" s="3208"/>
      <c r="R378" s="29"/>
      <c r="S378" s="29"/>
      <c r="T378" s="29"/>
      <c r="U378" s="29"/>
      <c r="V378" s="29"/>
      <c r="W378" s="29"/>
      <c r="X378" s="29"/>
      <c r="Y378" s="29"/>
      <c r="Z378" s="29"/>
      <c r="AA378" s="29"/>
      <c r="AB378" s="29"/>
      <c r="AC378" s="3383"/>
    </row>
    <row r="379" spans="1:29" ht="15" customHeight="1" x14ac:dyDescent="0.25">
      <c r="A379" s="3345"/>
      <c r="B379" s="3110" t="s">
        <v>1</v>
      </c>
      <c r="C379" s="3111" t="s">
        <v>761</v>
      </c>
      <c r="D379" s="3220" t="s">
        <v>812</v>
      </c>
      <c r="E379" s="3220"/>
      <c r="F379" s="3220"/>
      <c r="G379" s="3220"/>
      <c r="H379" s="3220"/>
      <c r="I379" s="3220"/>
      <c r="J379" s="3115" t="s">
        <v>755</v>
      </c>
      <c r="K379" s="3116" t="s">
        <v>755</v>
      </c>
      <c r="L379" s="3117" t="s">
        <v>755</v>
      </c>
      <c r="M379" s="3108" t="s">
        <v>763</v>
      </c>
      <c r="N379" s="3109" t="s">
        <v>761</v>
      </c>
      <c r="O379" s="2851"/>
      <c r="P379" s="3346"/>
      <c r="Q379" s="3208"/>
      <c r="R379" s="29"/>
      <c r="S379" s="29"/>
      <c r="T379" s="29"/>
      <c r="U379" s="29"/>
      <c r="V379" s="29"/>
      <c r="W379" s="29"/>
      <c r="X379" s="29"/>
      <c r="Y379" s="29"/>
      <c r="Z379" s="29"/>
      <c r="AA379" s="29"/>
      <c r="AB379" s="29"/>
      <c r="AC379" s="3383"/>
    </row>
    <row r="380" spans="1:29" ht="15" customHeight="1" x14ac:dyDescent="0.25">
      <c r="A380" s="3345"/>
      <c r="B380" s="3384"/>
      <c r="C380" s="3111"/>
      <c r="D380" s="3220"/>
      <c r="E380" s="3220"/>
      <c r="F380" s="3220"/>
      <c r="G380" s="3220"/>
      <c r="H380" s="3220"/>
      <c r="I380" s="3220"/>
      <c r="J380" s="3115"/>
      <c r="K380" s="3116"/>
      <c r="L380" s="3117"/>
      <c r="M380" s="3108"/>
      <c r="N380" s="3109"/>
      <c r="O380" s="2851"/>
      <c r="P380" s="3346"/>
      <c r="Q380" s="3208"/>
      <c r="R380" s="29"/>
      <c r="S380" s="29"/>
      <c r="T380" s="29"/>
      <c r="U380" s="29"/>
      <c r="V380" s="29"/>
      <c r="W380" s="29"/>
      <c r="X380" s="29"/>
      <c r="Y380" s="29"/>
      <c r="Z380" s="29"/>
      <c r="AA380" s="29"/>
      <c r="AB380" s="29"/>
      <c r="AC380" s="3383"/>
    </row>
    <row r="381" spans="1:29" ht="15" customHeight="1" x14ac:dyDescent="0.25">
      <c r="A381" s="3345"/>
      <c r="B381" s="3118">
        <f t="shared" ref="B381:B387" si="17">IF(ISBLANK(G381),I381*H381,G381)</f>
        <v>1</v>
      </c>
      <c r="C381" s="3119">
        <f t="shared" ref="C381:C387" si="18">M381*B381</f>
        <v>3.24</v>
      </c>
      <c r="D381" s="3120"/>
      <c r="E381" s="3120"/>
      <c r="F381" s="3125" t="s">
        <v>906</v>
      </c>
      <c r="G381" s="3221">
        <v>1</v>
      </c>
      <c r="H381" s="3385"/>
      <c r="I381" s="3386"/>
      <c r="J381" s="2927">
        <f>(B381/J401)*I368</f>
        <v>0.48661800486618012</v>
      </c>
      <c r="K381" s="3106">
        <f>(B381/K401)*K368</f>
        <v>1</v>
      </c>
      <c r="L381" s="3107">
        <f>(B381/L401)*M368</f>
        <v>0.4</v>
      </c>
      <c r="M381" s="3126">
        <v>3.24</v>
      </c>
      <c r="N381" s="3109">
        <f t="shared" ref="N381:N388" si="19">M381*J381</f>
        <v>1.5766423357664237</v>
      </c>
      <c r="O381" s="2851"/>
      <c r="P381" s="3346"/>
      <c r="Q381" s="3208"/>
      <c r="R381" s="29"/>
      <c r="S381" s="29"/>
      <c r="T381" s="29"/>
      <c r="U381" s="29"/>
      <c r="V381" s="29"/>
      <c r="W381" s="29"/>
      <c r="X381" s="29"/>
      <c r="Y381" s="29"/>
      <c r="Z381" s="29"/>
      <c r="AA381" s="29"/>
      <c r="AB381" s="29"/>
      <c r="AC381" s="3383"/>
    </row>
    <row r="382" spans="1:29" ht="15" customHeight="1" x14ac:dyDescent="0.25">
      <c r="A382" s="3345"/>
      <c r="B382" s="3118">
        <f t="shared" si="17"/>
        <v>3.5000000000000003E-2</v>
      </c>
      <c r="C382" s="3119">
        <f t="shared" si="18"/>
        <v>0.11340000000000001</v>
      </c>
      <c r="D382" s="3120"/>
      <c r="E382" s="3120"/>
      <c r="F382" s="3125" t="s">
        <v>766</v>
      </c>
      <c r="G382" s="3221">
        <v>3.5000000000000003E-2</v>
      </c>
      <c r="H382" s="3385"/>
      <c r="I382" s="3386"/>
      <c r="J382" s="2927">
        <f>(B382/J401)*I368</f>
        <v>1.7031630170316305E-2</v>
      </c>
      <c r="K382" s="3106">
        <f>(B382/K401)*K368</f>
        <v>3.5000000000000003E-2</v>
      </c>
      <c r="L382" s="3107">
        <f>(B382/L401)*M368</f>
        <v>1.4000000000000002E-2</v>
      </c>
      <c r="M382" s="3126">
        <v>3.24</v>
      </c>
      <c r="N382" s="3109">
        <f t="shared" si="19"/>
        <v>5.518248175182483E-2</v>
      </c>
      <c r="O382" s="2851"/>
      <c r="P382" s="3346"/>
      <c r="Q382" s="3208"/>
      <c r="R382" s="29"/>
      <c r="S382" s="29"/>
      <c r="T382" s="29"/>
      <c r="U382" s="29"/>
      <c r="V382" s="29"/>
      <c r="W382" s="29"/>
      <c r="X382" s="29"/>
      <c r="Y382" s="29"/>
      <c r="Z382" s="29"/>
      <c r="AA382" s="29"/>
      <c r="AB382" s="29"/>
      <c r="AC382" s="3383"/>
    </row>
    <row r="383" spans="1:29" ht="15.75" customHeight="1" x14ac:dyDescent="0.25">
      <c r="A383" s="3345"/>
      <c r="B383" s="3118">
        <f t="shared" si="17"/>
        <v>0.02</v>
      </c>
      <c r="C383" s="3119">
        <f t="shared" si="18"/>
        <v>6.480000000000001E-2</v>
      </c>
      <c r="D383" s="3120"/>
      <c r="E383" s="3120"/>
      <c r="F383" s="3125" t="s">
        <v>769</v>
      </c>
      <c r="G383" s="3221">
        <v>0.02</v>
      </c>
      <c r="H383" s="3385"/>
      <c r="I383" s="3386"/>
      <c r="J383" s="2927">
        <f>(B383/J401)*I368</f>
        <v>9.732360097323603E-3</v>
      </c>
      <c r="K383" s="3106">
        <f>(B383/K401)*K368</f>
        <v>0.02</v>
      </c>
      <c r="L383" s="3107">
        <f>(B383/L401)*M368</f>
        <v>8.0000000000000002E-3</v>
      </c>
      <c r="M383" s="3126">
        <v>3.24</v>
      </c>
      <c r="N383" s="3109">
        <f t="shared" si="19"/>
        <v>3.1532846715328473E-2</v>
      </c>
      <c r="O383" s="2851"/>
      <c r="P383" s="3346"/>
      <c r="Q383" s="3208"/>
      <c r="R383" s="29"/>
      <c r="S383" s="29"/>
      <c r="T383" s="29"/>
      <c r="U383" s="29"/>
      <c r="V383" s="29"/>
      <c r="W383" s="29"/>
      <c r="X383" s="29"/>
      <c r="Y383" s="29"/>
      <c r="Z383" s="29"/>
      <c r="AA383" s="29"/>
      <c r="AB383" s="29"/>
      <c r="AC383" s="3383"/>
    </row>
    <row r="384" spans="1:29" ht="15.75" customHeight="1" x14ac:dyDescent="0.25">
      <c r="A384" s="3345"/>
      <c r="B384" s="3118">
        <f t="shared" si="17"/>
        <v>0.12</v>
      </c>
      <c r="C384" s="3119">
        <f t="shared" si="18"/>
        <v>0.38880000000000003</v>
      </c>
      <c r="D384" s="3120"/>
      <c r="E384" s="3120"/>
      <c r="F384" s="3125" t="s">
        <v>728</v>
      </c>
      <c r="G384" s="3221">
        <v>0.12</v>
      </c>
      <c r="H384" s="3385"/>
      <c r="I384" s="3386"/>
      <c r="J384" s="2927">
        <f>(B384/J401)*I368</f>
        <v>5.8394160583941611E-2</v>
      </c>
      <c r="K384" s="3106">
        <f>(B384/K401)*K368</f>
        <v>0.12</v>
      </c>
      <c r="L384" s="3107">
        <f>(B384/L401)*M368</f>
        <v>4.7999999999999994E-2</v>
      </c>
      <c r="M384" s="3126">
        <v>3.24</v>
      </c>
      <c r="N384" s="3109">
        <f t="shared" si="19"/>
        <v>0.18919708029197083</v>
      </c>
      <c r="O384" s="2851"/>
      <c r="P384" s="3346"/>
      <c r="Q384" s="3350"/>
      <c r="R384" s="2957"/>
      <c r="S384" s="2957"/>
      <c r="T384" s="2957"/>
      <c r="U384" s="2957"/>
      <c r="V384" s="2957"/>
      <c r="W384" s="2957"/>
      <c r="X384" s="2957"/>
      <c r="Y384" s="2957"/>
      <c r="Z384" s="2957"/>
      <c r="AA384" s="2957"/>
      <c r="AB384" s="2957"/>
      <c r="AC384" s="3351"/>
    </row>
    <row r="385" spans="1:29" ht="15.75" customHeight="1" x14ac:dyDescent="0.25">
      <c r="A385" s="3345"/>
      <c r="B385" s="3118">
        <f t="shared" si="17"/>
        <v>0.25</v>
      </c>
      <c r="C385" s="3119">
        <f t="shared" si="18"/>
        <v>0.81</v>
      </c>
      <c r="D385" s="3120"/>
      <c r="E385" s="3120"/>
      <c r="F385" s="3125" t="s">
        <v>907</v>
      </c>
      <c r="G385" s="3142"/>
      <c r="H385" s="3142">
        <v>5</v>
      </c>
      <c r="I385" s="3143">
        <v>0.05</v>
      </c>
      <c r="J385" s="2927">
        <f>(B385/J401)*I368</f>
        <v>0.12165450121654503</v>
      </c>
      <c r="K385" s="3106">
        <f>(B385/K401)*K368</f>
        <v>0.25</v>
      </c>
      <c r="L385" s="3107">
        <f>(B385/L401)*M368</f>
        <v>0.1</v>
      </c>
      <c r="M385" s="3126">
        <v>3.24</v>
      </c>
      <c r="N385" s="3109">
        <f t="shared" si="19"/>
        <v>0.39416058394160591</v>
      </c>
      <c r="O385" s="2851"/>
      <c r="P385" s="3346"/>
      <c r="Q385" s="3350"/>
      <c r="R385" s="2957"/>
      <c r="S385" s="2957"/>
      <c r="T385" s="2957"/>
      <c r="U385" s="2957"/>
      <c r="V385" s="2957"/>
      <c r="W385" s="2957"/>
      <c r="X385" s="2957"/>
      <c r="Y385" s="2957"/>
      <c r="Z385" s="2957"/>
      <c r="AA385" s="2957"/>
      <c r="AB385" s="2957"/>
      <c r="AC385" s="3351"/>
    </row>
    <row r="386" spans="1:29" ht="15.75" customHeight="1" x14ac:dyDescent="0.25">
      <c r="A386" s="3345"/>
      <c r="B386" s="3118">
        <f t="shared" si="17"/>
        <v>0.35</v>
      </c>
      <c r="C386" s="3119">
        <f t="shared" si="18"/>
        <v>1.1339999999999999</v>
      </c>
      <c r="D386" s="3120"/>
      <c r="E386" s="3120"/>
      <c r="F386" s="3125" t="s">
        <v>725</v>
      </c>
      <c r="G386" s="3221">
        <v>0.35</v>
      </c>
      <c r="H386" s="3385"/>
      <c r="I386" s="3386"/>
      <c r="J386" s="2927">
        <f>(B386/J401)*I368</f>
        <v>0.17031630170316303</v>
      </c>
      <c r="K386" s="3106">
        <f>(B386/K401)*K368</f>
        <v>0.35</v>
      </c>
      <c r="L386" s="3107">
        <f>(B386/L401)*M368</f>
        <v>0.13999999999999999</v>
      </c>
      <c r="M386" s="3126">
        <v>3.24</v>
      </c>
      <c r="N386" s="3109">
        <f t="shared" si="19"/>
        <v>0.5518248175182483</v>
      </c>
      <c r="O386" s="2851"/>
      <c r="P386" s="3346"/>
      <c r="Q386" s="3350"/>
      <c r="R386" s="2957"/>
      <c r="S386" s="2957"/>
      <c r="T386" s="2957"/>
      <c r="U386" s="2957"/>
      <c r="V386" s="2957"/>
      <c r="W386" s="2957"/>
      <c r="X386" s="2957"/>
      <c r="Y386" s="2957"/>
      <c r="Z386" s="2957"/>
      <c r="AA386" s="2957"/>
      <c r="AB386" s="2957"/>
      <c r="AC386" s="3351"/>
    </row>
    <row r="387" spans="1:29" ht="15.75" customHeight="1" x14ac:dyDescent="0.25">
      <c r="A387" s="3345"/>
      <c r="B387" s="3118">
        <f t="shared" si="17"/>
        <v>0</v>
      </c>
      <c r="C387" s="3119">
        <f t="shared" si="18"/>
        <v>0</v>
      </c>
      <c r="D387" s="3120"/>
      <c r="E387" s="3120"/>
      <c r="F387" s="3374"/>
      <c r="G387" s="3221"/>
      <c r="H387" s="3385"/>
      <c r="I387" s="3386"/>
      <c r="J387" s="2927">
        <f>(B387/J401)*I368</f>
        <v>0</v>
      </c>
      <c r="K387" s="3106">
        <f>(B387/K401)*K368</f>
        <v>0</v>
      </c>
      <c r="L387" s="3107">
        <f>(B387/L401)*M368</f>
        <v>0</v>
      </c>
      <c r="M387" s="3126">
        <v>3.24</v>
      </c>
      <c r="N387" s="3109">
        <f t="shared" si="19"/>
        <v>0</v>
      </c>
      <c r="O387" s="2851"/>
      <c r="P387" s="3346"/>
      <c r="Q387" s="3350"/>
      <c r="R387" s="2957"/>
      <c r="S387" s="2957"/>
      <c r="T387" s="2957"/>
      <c r="U387" s="2957"/>
      <c r="V387" s="2957"/>
      <c r="W387" s="2957"/>
      <c r="X387" s="2957"/>
      <c r="Y387" s="2957"/>
      <c r="Z387" s="2957"/>
      <c r="AA387" s="2957"/>
      <c r="AB387" s="2957"/>
      <c r="AC387" s="3351"/>
    </row>
    <row r="388" spans="1:29" ht="15.75" customHeight="1" x14ac:dyDescent="0.25">
      <c r="A388" s="3345"/>
      <c r="B388" s="3118"/>
      <c r="C388" s="3119"/>
      <c r="D388" s="3120"/>
      <c r="E388" s="3120"/>
      <c r="F388" s="3125" t="s">
        <v>822</v>
      </c>
      <c r="G388" s="3375"/>
      <c r="H388" s="3387"/>
      <c r="I388" s="3387"/>
      <c r="J388" s="2927">
        <f>(B388/J401)*I368</f>
        <v>0</v>
      </c>
      <c r="K388" s="3106">
        <f>(B388/K401)*K368</f>
        <v>0</v>
      </c>
      <c r="L388" s="3107">
        <f>(B388/L401)*M368</f>
        <v>0</v>
      </c>
      <c r="M388" s="3126">
        <v>3.24</v>
      </c>
      <c r="N388" s="3109">
        <f t="shared" si="19"/>
        <v>0</v>
      </c>
      <c r="O388" s="2851"/>
      <c r="P388" s="3346"/>
      <c r="Q388" s="3350"/>
      <c r="R388" s="2957"/>
      <c r="S388" s="2957"/>
      <c r="T388" s="2957"/>
      <c r="U388" s="2957"/>
      <c r="V388" s="2957"/>
      <c r="W388" s="2957"/>
      <c r="X388" s="2957"/>
      <c r="Y388" s="2957"/>
      <c r="Z388" s="2957"/>
      <c r="AA388" s="2957"/>
      <c r="AB388" s="2957"/>
      <c r="AC388" s="3351"/>
    </row>
    <row r="389" spans="1:29" ht="15.75" customHeight="1" x14ac:dyDescent="0.25">
      <c r="A389" s="3345"/>
      <c r="B389" s="3135"/>
      <c r="C389" s="3111"/>
      <c r="D389" s="3224" t="s">
        <v>817</v>
      </c>
      <c r="E389" s="3113"/>
      <c r="F389" s="3225"/>
      <c r="G389" s="3388"/>
      <c r="H389" s="3389"/>
      <c r="I389" s="3389"/>
      <c r="J389" s="3151"/>
      <c r="K389" s="3152"/>
      <c r="L389" s="3153"/>
      <c r="M389" s="3126"/>
      <c r="N389" s="3109"/>
      <c r="O389" s="2851"/>
      <c r="P389" s="3346"/>
      <c r="Q389" s="3350"/>
      <c r="R389" s="2957"/>
      <c r="S389" s="2957"/>
      <c r="T389" s="2957"/>
      <c r="U389" s="2957"/>
      <c r="V389" s="2957"/>
      <c r="W389" s="2957"/>
      <c r="X389" s="2957"/>
      <c r="Y389" s="2957"/>
      <c r="Z389" s="2957"/>
      <c r="AA389" s="2957"/>
      <c r="AB389" s="2957"/>
      <c r="AC389" s="3351"/>
    </row>
    <row r="390" spans="1:29" ht="15.75" x14ac:dyDescent="0.25">
      <c r="A390" s="3345"/>
      <c r="B390" s="3118">
        <f>IF(ISBLANK(G390),I390*H390,G390)</f>
        <v>0.28000000000000003</v>
      </c>
      <c r="C390" s="3119">
        <f t="shared" ref="C390:C392" si="20">M390*B390</f>
        <v>0.90720000000000012</v>
      </c>
      <c r="D390" s="3120"/>
      <c r="E390" s="3120"/>
      <c r="F390" s="3125" t="s">
        <v>772</v>
      </c>
      <c r="G390" s="3221">
        <v>0.28000000000000003</v>
      </c>
      <c r="H390" s="3385"/>
      <c r="I390" s="3386"/>
      <c r="J390" s="2927">
        <f>(B390/J401)*I368</f>
        <v>0.13625304136253044</v>
      </c>
      <c r="K390" s="3106">
        <f>(B390/K401)*K368</f>
        <v>0.28000000000000003</v>
      </c>
      <c r="L390" s="3107">
        <f>(B390/L401)*M368</f>
        <v>0.11200000000000002</v>
      </c>
      <c r="M390" s="3108">
        <v>3.24</v>
      </c>
      <c r="N390" s="3109">
        <f t="shared" ref="N390:N392" si="21">M390*J390</f>
        <v>0.44145985401459864</v>
      </c>
      <c r="O390" s="2851"/>
      <c r="P390" s="3346"/>
      <c r="Q390" s="3390" t="s">
        <v>17</v>
      </c>
      <c r="R390" s="2344"/>
      <c r="S390" s="2344"/>
      <c r="T390" s="2344"/>
      <c r="U390" s="2344"/>
      <c r="V390" s="2344"/>
      <c r="W390" s="2344"/>
      <c r="X390" s="2344"/>
      <c r="Y390" s="2344"/>
      <c r="Z390" s="2344"/>
      <c r="AA390" s="2344"/>
      <c r="AB390" s="2344"/>
      <c r="AC390" s="3391"/>
    </row>
    <row r="391" spans="1:29" x14ac:dyDescent="0.25">
      <c r="A391" s="3345"/>
      <c r="B391" s="3118">
        <f>IF(ISBLANK(G391),I391*H391,G391)</f>
        <v>0</v>
      </c>
      <c r="C391" s="3119">
        <f t="shared" si="20"/>
        <v>0</v>
      </c>
      <c r="D391" s="3120"/>
      <c r="E391" s="3120"/>
      <c r="F391" s="3374"/>
      <c r="G391" s="3221"/>
      <c r="H391" s="3385"/>
      <c r="I391" s="3386"/>
      <c r="J391" s="2927">
        <f>(B391/J401)*I368</f>
        <v>0</v>
      </c>
      <c r="K391" s="3106">
        <f>(B391/K401)*K368</f>
        <v>0</v>
      </c>
      <c r="L391" s="3107">
        <f>(B391/L401)*M368</f>
        <v>0</v>
      </c>
      <c r="M391" s="3108"/>
      <c r="N391" s="3109">
        <f t="shared" si="21"/>
        <v>0</v>
      </c>
      <c r="O391" s="2851"/>
      <c r="P391" s="3346"/>
      <c r="Q391" s="3208"/>
      <c r="R391" s="29"/>
      <c r="S391" s="29"/>
      <c r="T391" s="29"/>
      <c r="U391" s="29"/>
      <c r="V391" s="29"/>
      <c r="W391" s="29"/>
      <c r="X391" s="29"/>
      <c r="Y391" s="29"/>
      <c r="Z391" s="29"/>
      <c r="AA391" s="29"/>
      <c r="AB391" s="29"/>
      <c r="AC391" s="3383"/>
    </row>
    <row r="392" spans="1:29" ht="15.75" x14ac:dyDescent="0.25">
      <c r="A392" s="3345"/>
      <c r="B392" s="3118">
        <f>IF(ISBLANK(G392),I392*H392,G392)</f>
        <v>0</v>
      </c>
      <c r="C392" s="3119">
        <f t="shared" si="20"/>
        <v>0</v>
      </c>
      <c r="D392" s="3120"/>
      <c r="E392" s="3120"/>
      <c r="F392" s="3374"/>
      <c r="G392" s="3221"/>
      <c r="H392" s="3385"/>
      <c r="I392" s="3386"/>
      <c r="J392" s="2927">
        <f>(B392/J401)*I368</f>
        <v>0</v>
      </c>
      <c r="K392" s="3106">
        <f>(B392/K401)*K368</f>
        <v>0</v>
      </c>
      <c r="L392" s="3107">
        <f>(B392/L401)*M368</f>
        <v>0</v>
      </c>
      <c r="M392" s="3108"/>
      <c r="N392" s="3109">
        <f t="shared" si="21"/>
        <v>0</v>
      </c>
      <c r="O392" s="2851"/>
      <c r="P392" s="3346"/>
      <c r="Q392" s="3392" t="s">
        <v>2</v>
      </c>
      <c r="R392" s="3393" t="s">
        <v>898</v>
      </c>
      <c r="S392" s="3393"/>
      <c r="T392" s="3393"/>
      <c r="U392" s="3393"/>
      <c r="V392" s="3394">
        <v>1</v>
      </c>
      <c r="W392" s="13" t="s">
        <v>908</v>
      </c>
      <c r="X392" s="13"/>
      <c r="Y392" s="13"/>
      <c r="Z392" s="13"/>
      <c r="AA392" s="3210"/>
      <c r="AB392" s="3210"/>
      <c r="AC392" s="3211"/>
    </row>
    <row r="393" spans="1:29" x14ac:dyDescent="0.25">
      <c r="A393" s="3345"/>
      <c r="B393" s="3118"/>
      <c r="C393" s="3119"/>
      <c r="D393" s="3120"/>
      <c r="E393" s="3120"/>
      <c r="F393" s="3374"/>
      <c r="G393" s="3221"/>
      <c r="H393" s="3385"/>
      <c r="I393" s="3386"/>
      <c r="J393" s="3151"/>
      <c r="K393" s="3152"/>
      <c r="L393" s="3153"/>
      <c r="M393" s="3108"/>
      <c r="N393" s="3109"/>
      <c r="O393" s="2851"/>
      <c r="P393" s="3346"/>
      <c r="Q393" s="3392"/>
      <c r="R393" s="3395"/>
      <c r="S393" s="2957"/>
      <c r="T393" s="2957"/>
      <c r="U393" s="2957"/>
      <c r="V393" s="2957"/>
      <c r="W393" s="2957"/>
      <c r="X393" s="2957"/>
      <c r="Y393" s="2957"/>
      <c r="Z393" s="2957"/>
      <c r="AA393" s="3396" t="s">
        <v>909</v>
      </c>
      <c r="AB393" s="3397" t="s">
        <v>910</v>
      </c>
      <c r="AC393" s="3211"/>
    </row>
    <row r="394" spans="1:29" ht="15.75" thickBot="1" x14ac:dyDescent="0.3">
      <c r="A394" s="3345"/>
      <c r="B394" s="3398"/>
      <c r="C394" s="3155"/>
      <c r="D394" s="3155"/>
      <c r="E394" s="3155"/>
      <c r="F394" s="3155"/>
      <c r="G394" s="3155"/>
      <c r="H394" s="3155"/>
      <c r="I394" s="3155"/>
      <c r="J394" s="3155"/>
      <c r="K394" s="3155"/>
      <c r="L394" s="3155"/>
      <c r="M394" s="3155"/>
      <c r="N394" s="3156"/>
      <c r="O394" s="2851"/>
      <c r="P394" s="3346"/>
      <c r="Q394" s="3399" t="s">
        <v>911</v>
      </c>
      <c r="R394" s="3400"/>
      <c r="S394" s="3400"/>
      <c r="T394" s="3400"/>
      <c r="U394" s="3400"/>
      <c r="V394" s="3400"/>
      <c r="W394" s="3400"/>
      <c r="X394" s="3400"/>
      <c r="Y394" s="3400"/>
      <c r="Z394" s="3400"/>
      <c r="AA394" s="3400"/>
      <c r="AB394" s="3400"/>
      <c r="AC394" s="3401"/>
    </row>
    <row r="395" spans="1:29" ht="15.75" x14ac:dyDescent="0.25">
      <c r="A395" s="3345"/>
      <c r="B395" s="3165">
        <f>SUM(B381:B394)</f>
        <v>2.0549999999999997</v>
      </c>
      <c r="C395" s="3166">
        <f>SUM(C381:C394)</f>
        <v>6.6582000000000017</v>
      </c>
      <c r="D395" s="3167" t="s">
        <v>10</v>
      </c>
      <c r="E395" s="3168" t="s">
        <v>748</v>
      </c>
      <c r="F395" s="3168"/>
      <c r="G395" s="3168"/>
      <c r="H395" s="3168"/>
      <c r="I395" s="3168"/>
      <c r="J395" s="3169">
        <f>SUM(J381:J394)</f>
        <v>1.0000000000000002</v>
      </c>
      <c r="K395" s="3169">
        <f>SUM(K381:K394)</f>
        <v>2.0549999999999997</v>
      </c>
      <c r="L395" s="3169">
        <f>SUM(L381:L394)</f>
        <v>0.82200000000000006</v>
      </c>
      <c r="M395" s="3161"/>
      <c r="N395" s="3162"/>
      <c r="O395" s="2851"/>
      <c r="P395" s="3346"/>
      <c r="Q395" s="3399"/>
      <c r="R395" s="3400"/>
      <c r="S395" s="3400"/>
      <c r="T395" s="3400"/>
      <c r="U395" s="3400"/>
      <c r="V395" s="3400"/>
      <c r="W395" s="3400"/>
      <c r="X395" s="3400"/>
      <c r="Y395" s="3400"/>
      <c r="Z395" s="3400"/>
      <c r="AA395" s="3400"/>
      <c r="AB395" s="3400"/>
      <c r="AC395" s="3401"/>
    </row>
    <row r="396" spans="1:29" x14ac:dyDescent="0.25">
      <c r="A396" s="3345"/>
      <c r="B396" s="3402" t="str">
        <f>LEFT(ADDRESS(1,COLUMN(),4),LEN(ADDRESS(1,COLUMN(),4))-1)</f>
        <v>B</v>
      </c>
      <c r="C396" s="3171" t="s">
        <v>779</v>
      </c>
      <c r="D396" s="3193">
        <f>ROW()-1</f>
        <v>395</v>
      </c>
      <c r="E396" s="3171" t="s">
        <v>780</v>
      </c>
      <c r="F396" s="3173"/>
      <c r="G396" s="3174"/>
      <c r="H396" s="3174"/>
      <c r="I396" s="3175" t="s">
        <v>781</v>
      </c>
      <c r="J396" s="3176">
        <f>SUM(N381:N394)</f>
        <v>3.2400000000000011</v>
      </c>
      <c r="K396" s="3176">
        <f>(J396/J395)*K395</f>
        <v>6.6581999999999999</v>
      </c>
      <c r="L396" s="3176">
        <f>(K396/K395)*L395</f>
        <v>2.6632800000000003</v>
      </c>
      <c r="M396" s="3161"/>
      <c r="N396" s="3194" t="str">
        <f>LEFT(ADDRESS(1,COLUMN(),4),LEN(ADDRESS(1,COLUMN(),4))-1)</f>
        <v>N</v>
      </c>
      <c r="O396" s="2851"/>
      <c r="P396" s="3346"/>
      <c r="Q396" s="3350"/>
      <c r="R396" s="2957"/>
      <c r="S396" s="2957"/>
      <c r="T396" s="2957"/>
      <c r="U396" s="2957"/>
      <c r="V396" s="2957"/>
      <c r="W396" s="2957"/>
      <c r="X396" s="2957"/>
      <c r="Y396" s="2957"/>
      <c r="Z396" s="2957"/>
      <c r="AA396" s="2957"/>
      <c r="AB396" s="2957"/>
      <c r="AC396" s="3351"/>
    </row>
    <row r="397" spans="1:29" ht="16.5" thickBot="1" x14ac:dyDescent="0.3">
      <c r="A397" s="3345"/>
      <c r="B397" s="3403"/>
      <c r="C397" s="3404"/>
      <c r="D397" s="3172"/>
      <c r="E397" s="3404"/>
      <c r="F397" s="3405"/>
      <c r="G397" s="3406"/>
      <c r="H397" s="3406"/>
      <c r="I397" s="3407"/>
      <c r="J397" s="3408"/>
      <c r="K397" s="3408"/>
      <c r="L397" s="3408"/>
      <c r="M397" s="3409"/>
      <c r="N397" s="3177"/>
      <c r="O397" s="2851"/>
      <c r="P397" s="3346"/>
      <c r="Q397" s="3410" t="s">
        <v>3</v>
      </c>
      <c r="R397" s="3411" t="s">
        <v>899</v>
      </c>
      <c r="S397" s="3411"/>
      <c r="T397" s="3411"/>
      <c r="U397" s="3411"/>
      <c r="V397" s="3412">
        <v>1</v>
      </c>
      <c r="W397" s="3413" t="s">
        <v>912</v>
      </c>
      <c r="X397" s="3413"/>
      <c r="Y397" s="3413"/>
      <c r="Z397" s="3413"/>
      <c r="AA397" s="3210"/>
      <c r="AB397" s="3210"/>
      <c r="AC397" s="3211"/>
    </row>
    <row r="398" spans="1:29" ht="15" customHeight="1" x14ac:dyDescent="0.25">
      <c r="A398" s="3345"/>
      <c r="B398" s="2132" t="s">
        <v>611</v>
      </c>
      <c r="C398" s="1236"/>
      <c r="D398" s="1236"/>
      <c r="E398" s="1236"/>
      <c r="F398" s="1236"/>
      <c r="G398" s="1236"/>
      <c r="H398" s="1236"/>
      <c r="I398" s="1236"/>
      <c r="J398" s="1236"/>
      <c r="K398" s="1236"/>
      <c r="L398" s="1236"/>
      <c r="M398" s="1236"/>
      <c r="N398" s="1368"/>
      <c r="O398" s="2851"/>
      <c r="P398" s="3346"/>
      <c r="Q398" s="3414"/>
      <c r="R398" s="29"/>
      <c r="S398" s="29"/>
      <c r="T398" s="29"/>
      <c r="U398" s="29"/>
      <c r="V398" s="29"/>
      <c r="W398" s="3413"/>
      <c r="X398" s="3413"/>
      <c r="Y398" s="3413"/>
      <c r="Z398" s="3413"/>
      <c r="AA398" s="3210"/>
      <c r="AB398" s="3210"/>
      <c r="AC398" s="3211"/>
    </row>
    <row r="399" spans="1:29" ht="15" customHeight="1" x14ac:dyDescent="0.25">
      <c r="A399" s="3345"/>
      <c r="B399" s="3415" t="s">
        <v>784</v>
      </c>
      <c r="C399" s="3416"/>
      <c r="D399" s="3416"/>
      <c r="E399" s="3416"/>
      <c r="F399" s="3416"/>
      <c r="G399" s="3416"/>
      <c r="H399" s="3416"/>
      <c r="I399" s="3416"/>
      <c r="J399" s="1201" t="s">
        <v>913</v>
      </c>
      <c r="K399" s="3099" t="s">
        <v>758</v>
      </c>
      <c r="L399" s="3100" t="s">
        <v>914</v>
      </c>
      <c r="M399" s="29"/>
      <c r="N399" s="2"/>
      <c r="O399" s="2851"/>
      <c r="P399" s="3346"/>
      <c r="Q399" s="3414"/>
      <c r="R399" s="29"/>
      <c r="S399" s="29"/>
      <c r="T399" s="29"/>
      <c r="U399" s="29"/>
      <c r="V399" s="29"/>
      <c r="W399" s="29"/>
      <c r="X399" s="29"/>
      <c r="Y399" s="29"/>
      <c r="Z399" s="29"/>
      <c r="AA399" s="3210"/>
      <c r="AB399" s="3210"/>
      <c r="AC399" s="3211"/>
    </row>
    <row r="400" spans="1:29" ht="18" customHeight="1" x14ac:dyDescent="0.25">
      <c r="A400" s="3345"/>
      <c r="B400" s="3415"/>
      <c r="C400" s="3416"/>
      <c r="D400" s="3416"/>
      <c r="E400" s="3416"/>
      <c r="F400" s="3416"/>
      <c r="G400" s="3416"/>
      <c r="H400" s="3416"/>
      <c r="I400" s="3416"/>
      <c r="J400" s="3364" t="s">
        <v>1</v>
      </c>
      <c r="K400" s="3099"/>
      <c r="L400" s="3100"/>
      <c r="M400" s="29"/>
      <c r="N400" s="2"/>
      <c r="O400" s="2851"/>
      <c r="P400" s="3346"/>
      <c r="Q400" s="3417" t="s">
        <v>4</v>
      </c>
      <c r="R400" s="3418" t="s">
        <v>900</v>
      </c>
      <c r="S400" s="3418"/>
      <c r="T400" s="3418"/>
      <c r="U400" s="3418"/>
      <c r="V400" s="3419">
        <v>20</v>
      </c>
      <c r="W400" s="13" t="s">
        <v>915</v>
      </c>
      <c r="X400" s="13"/>
      <c r="Y400" s="13"/>
      <c r="Z400" s="13"/>
      <c r="AA400" s="3210"/>
      <c r="AB400" s="3210"/>
      <c r="AC400" s="3211"/>
    </row>
    <row r="401" spans="1:29" ht="15" customHeight="1" x14ac:dyDescent="0.25">
      <c r="A401" s="3345"/>
      <c r="B401" s="3415"/>
      <c r="C401" s="3416"/>
      <c r="D401" s="3416"/>
      <c r="E401" s="3416"/>
      <c r="F401" s="3416"/>
      <c r="G401" s="3416"/>
      <c r="H401" s="3416"/>
      <c r="I401" s="3416"/>
      <c r="J401" s="3183">
        <f>B395</f>
        <v>2.0549999999999997</v>
      </c>
      <c r="K401" s="3184">
        <v>1</v>
      </c>
      <c r="L401" s="3185">
        <v>50</v>
      </c>
      <c r="M401" s="29"/>
      <c r="N401" s="2"/>
      <c r="O401" s="2851"/>
      <c r="P401" s="3346"/>
      <c r="Q401" s="3414"/>
      <c r="R401" s="29"/>
      <c r="S401" s="29"/>
      <c r="T401" s="29"/>
      <c r="U401" s="13"/>
      <c r="V401" s="29"/>
      <c r="W401" s="29"/>
      <c r="X401" s="29"/>
      <c r="Y401" s="29"/>
      <c r="Z401" s="29"/>
      <c r="AA401" s="3210"/>
      <c r="AB401" s="3210"/>
      <c r="AC401" s="3211"/>
    </row>
    <row r="402" spans="1:29" ht="15" customHeight="1" x14ac:dyDescent="0.25">
      <c r="A402" s="3345"/>
      <c r="B402" s="3188" t="s">
        <v>785</v>
      </c>
      <c r="C402" s="3420" t="s">
        <v>786</v>
      </c>
      <c r="D402" s="3095"/>
      <c r="E402" s="3088"/>
      <c r="F402" s="29"/>
      <c r="G402" s="29"/>
      <c r="H402" s="29"/>
      <c r="I402" s="29"/>
      <c r="J402" s="3183"/>
      <c r="K402" s="3184"/>
      <c r="L402" s="3185"/>
      <c r="M402" s="29"/>
      <c r="N402" s="2"/>
      <c r="O402" s="2851"/>
      <c r="P402" s="3346"/>
      <c r="Q402" s="3421" t="s">
        <v>5</v>
      </c>
      <c r="R402" s="3422" t="s">
        <v>916</v>
      </c>
      <c r="S402" s="3422"/>
      <c r="T402" s="3422"/>
      <c r="U402" s="3422"/>
      <c r="V402" s="3423">
        <v>2.5</v>
      </c>
      <c r="W402" s="13" t="s">
        <v>917</v>
      </c>
      <c r="X402" s="13"/>
      <c r="Y402" s="13"/>
      <c r="Z402" s="13"/>
      <c r="AA402" s="3210"/>
      <c r="AB402" s="3210"/>
      <c r="AC402" s="3211"/>
    </row>
    <row r="403" spans="1:29" ht="15" customHeight="1" x14ac:dyDescent="0.25">
      <c r="A403" s="3345"/>
      <c r="B403" s="3192" t="s">
        <v>787</v>
      </c>
      <c r="C403" s="3420" t="s">
        <v>18</v>
      </c>
      <c r="D403" s="3095"/>
      <c r="E403" s="3095"/>
      <c r="F403" s="29"/>
      <c r="G403" s="29"/>
      <c r="H403" s="29"/>
      <c r="I403" s="29"/>
      <c r="J403" s="3159" t="s">
        <v>10</v>
      </c>
      <c r="K403" s="3184"/>
      <c r="L403" s="3185"/>
      <c r="M403" s="3424"/>
      <c r="N403" s="3425"/>
      <c r="O403" s="2851"/>
      <c r="P403" s="3346"/>
      <c r="Q403" s="3208"/>
      <c r="R403" s="29"/>
      <c r="S403" s="29"/>
      <c r="T403" s="29"/>
      <c r="U403" s="29"/>
      <c r="V403" s="29"/>
      <c r="W403" s="29"/>
      <c r="X403" s="29"/>
      <c r="Y403" s="29"/>
      <c r="Z403" s="29"/>
      <c r="AA403" s="29"/>
      <c r="AB403" s="29"/>
      <c r="AC403" s="3383"/>
    </row>
    <row r="404" spans="1:29" ht="15.75" customHeight="1" thickBot="1" x14ac:dyDescent="0.3">
      <c r="A404" s="3345"/>
      <c r="B404" s="304"/>
      <c r="C404" s="13"/>
      <c r="D404" s="3190"/>
      <c r="E404" s="3190"/>
      <c r="F404" s="3190"/>
      <c r="G404" s="3190"/>
      <c r="H404" s="3190"/>
      <c r="I404" s="3190"/>
      <c r="J404" s="12"/>
      <c r="K404" s="12"/>
      <c r="L404" s="12"/>
      <c r="M404" s="12"/>
      <c r="N404" s="3191"/>
      <c r="O404" s="2851"/>
      <c r="P404" s="3346"/>
      <c r="Q404" s="3361"/>
      <c r="R404" s="3210"/>
      <c r="S404" s="3210"/>
      <c r="T404" s="3210"/>
      <c r="U404" s="3210"/>
      <c r="V404" s="3210"/>
      <c r="W404" s="3210"/>
      <c r="X404" s="3210"/>
      <c r="Y404" s="3210"/>
      <c r="Z404" s="3210"/>
      <c r="AA404" s="3210"/>
      <c r="AB404" s="3210"/>
      <c r="AC404" s="3211"/>
    </row>
    <row r="405" spans="1:29" ht="15.75" customHeight="1" thickBot="1" x14ac:dyDescent="0.3">
      <c r="A405" s="3345"/>
      <c r="B405" s="3426" t="s">
        <v>751</v>
      </c>
      <c r="C405" s="3196"/>
      <c r="D405" s="3196"/>
      <c r="E405" s="3196"/>
      <c r="F405" s="3196"/>
      <c r="G405" s="3196"/>
      <c r="H405" s="3196"/>
      <c r="I405" s="3196"/>
      <c r="J405" s="3196"/>
      <c r="K405" s="3196"/>
      <c r="L405" s="3196"/>
      <c r="M405" s="3196"/>
      <c r="N405" s="3427"/>
      <c r="O405" s="2851"/>
      <c r="P405" s="3346"/>
      <c r="Q405" s="3205" t="s">
        <v>797</v>
      </c>
      <c r="R405" s="3206"/>
      <c r="S405" s="3206"/>
      <c r="T405" s="3206"/>
      <c r="U405" s="3206"/>
      <c r="V405" s="3206"/>
      <c r="W405" s="3206"/>
      <c r="X405" s="3206"/>
      <c r="Y405" s="3206"/>
      <c r="Z405" s="3206"/>
      <c r="AA405" s="3206"/>
      <c r="AB405" s="3206"/>
      <c r="AC405" s="3207"/>
    </row>
    <row r="406" spans="1:29" ht="15.75" customHeight="1" x14ac:dyDescent="0.25">
      <c r="A406" s="3345"/>
      <c r="B406" s="3028" t="s">
        <v>918</v>
      </c>
      <c r="C406" s="3029"/>
      <c r="D406" s="3029"/>
      <c r="E406" s="3029"/>
      <c r="F406" s="3029"/>
      <c r="G406" s="3029"/>
      <c r="H406" s="3029"/>
      <c r="I406" s="3029"/>
      <c r="J406" s="3029"/>
      <c r="K406" s="3029"/>
      <c r="L406" s="3029"/>
      <c r="M406" s="3029"/>
      <c r="N406" s="3030"/>
      <c r="O406" s="2851"/>
      <c r="P406" s="3346"/>
      <c r="Q406" s="3428"/>
      <c r="R406" s="3429"/>
      <c r="S406" s="3429"/>
      <c r="T406" s="3429"/>
      <c r="U406" s="3429"/>
      <c r="V406" s="3429"/>
      <c r="W406" s="3429"/>
      <c r="X406" s="3429"/>
      <c r="Y406" s="3429"/>
      <c r="Z406" s="3429"/>
      <c r="AA406" s="3429"/>
      <c r="AB406" s="3429"/>
      <c r="AC406" s="3430"/>
    </row>
    <row r="407" spans="1:29" ht="15.75" customHeight="1" x14ac:dyDescent="0.25">
      <c r="A407" s="3345"/>
      <c r="B407" s="3198"/>
      <c r="C407" s="3199"/>
      <c r="D407" s="3199"/>
      <c r="E407" s="3199"/>
      <c r="F407" s="3199"/>
      <c r="G407" s="3199"/>
      <c r="H407" s="3199"/>
      <c r="I407" s="3199"/>
      <c r="J407" s="3199"/>
      <c r="K407" s="3199"/>
      <c r="L407" s="3199"/>
      <c r="M407" s="3199"/>
      <c r="N407" s="3200"/>
      <c r="O407" s="2851"/>
      <c r="P407" s="3346"/>
      <c r="Q407" s="3208"/>
      <c r="R407" s="29"/>
      <c r="S407" s="3209" t="s">
        <v>798</v>
      </c>
      <c r="T407" s="3209"/>
      <c r="U407" s="3209"/>
      <c r="V407" s="3209"/>
      <c r="W407" s="3209"/>
      <c r="X407" s="3209"/>
      <c r="Y407" s="3209"/>
      <c r="Z407" s="3209"/>
      <c r="AA407" s="3209"/>
      <c r="AB407" s="3210"/>
      <c r="AC407" s="3211"/>
    </row>
    <row r="408" spans="1:29" ht="15.75" customHeight="1" x14ac:dyDescent="0.25">
      <c r="A408" s="3345"/>
      <c r="B408" s="3201" t="s">
        <v>1</v>
      </c>
      <c r="C408" s="3202" t="s">
        <v>919</v>
      </c>
      <c r="D408" s="3190"/>
      <c r="E408" s="3190"/>
      <c r="F408" s="3190"/>
      <c r="G408" s="3190"/>
      <c r="H408" s="3190"/>
      <c r="I408" s="3190"/>
      <c r="J408" s="12"/>
      <c r="K408" s="12"/>
      <c r="L408" s="12"/>
      <c r="M408" s="12"/>
      <c r="N408" s="3191"/>
      <c r="O408" s="2851"/>
      <c r="P408" s="3346"/>
      <c r="Q408" s="3208"/>
      <c r="R408" s="29"/>
      <c r="S408" s="3431"/>
      <c r="T408" s="3212" t="s">
        <v>799</v>
      </c>
      <c r="U408" s="3212"/>
      <c r="V408" s="3212"/>
      <c r="W408" s="3213" t="s">
        <v>800</v>
      </c>
      <c r="X408" s="3212"/>
      <c r="Y408" s="3212" t="s">
        <v>801</v>
      </c>
      <c r="Z408" s="3212"/>
      <c r="AA408" s="3431"/>
      <c r="AB408" s="3210"/>
      <c r="AC408" s="3211"/>
    </row>
    <row r="409" spans="1:29" ht="15.75" customHeight="1" x14ac:dyDescent="0.25">
      <c r="A409" s="3345"/>
      <c r="B409" s="3201" t="s">
        <v>2</v>
      </c>
      <c r="C409" s="3202" t="s">
        <v>920</v>
      </c>
      <c r="D409" s="3190"/>
      <c r="E409" s="3190"/>
      <c r="F409" s="3190"/>
      <c r="G409" s="3190"/>
      <c r="H409" s="3190"/>
      <c r="I409" s="3190"/>
      <c r="J409" s="12"/>
      <c r="K409" s="12"/>
      <c r="L409" s="12"/>
      <c r="M409" s="12"/>
      <c r="N409" s="3191"/>
      <c r="O409" s="2851"/>
      <c r="P409" s="3346"/>
      <c r="Q409" s="3208"/>
      <c r="R409" s="29"/>
      <c r="S409" s="3431"/>
      <c r="T409" s="3212" t="s">
        <v>802</v>
      </c>
      <c r="U409" s="3212"/>
      <c r="V409" s="3212"/>
      <c r="W409" s="3213" t="s">
        <v>803</v>
      </c>
      <c r="X409" s="3212"/>
      <c r="Y409" s="3212" t="s">
        <v>804</v>
      </c>
      <c r="Z409" s="3212"/>
      <c r="AA409" s="3431"/>
      <c r="AB409" s="3210"/>
      <c r="AC409" s="3211"/>
    </row>
    <row r="410" spans="1:29" ht="15.75" customHeight="1" x14ac:dyDescent="0.25">
      <c r="A410" s="3345"/>
      <c r="B410" s="3201" t="s">
        <v>3</v>
      </c>
      <c r="C410" s="3202" t="s">
        <v>921</v>
      </c>
      <c r="D410" s="3190"/>
      <c r="E410" s="3190"/>
      <c r="F410" s="3190"/>
      <c r="G410" s="3190"/>
      <c r="H410" s="3190"/>
      <c r="I410" s="3190"/>
      <c r="J410" s="12"/>
      <c r="K410" s="12"/>
      <c r="L410" s="12"/>
      <c r="M410" s="12"/>
      <c r="N410" s="3191"/>
      <c r="O410" s="2851"/>
      <c r="P410" s="3346"/>
      <c r="Q410" s="3208"/>
      <c r="R410" s="29"/>
      <c r="S410" s="3209" t="s">
        <v>805</v>
      </c>
      <c r="T410" s="3209"/>
      <c r="U410" s="3209"/>
      <c r="V410" s="3209"/>
      <c r="W410" s="3209"/>
      <c r="X410" s="3209"/>
      <c r="Y410" s="3209"/>
      <c r="Z410" s="3209"/>
      <c r="AA410" s="3209"/>
      <c r="AB410" s="3210"/>
      <c r="AC410" s="3211"/>
    </row>
    <row r="411" spans="1:29" ht="15.75" customHeight="1" x14ac:dyDescent="0.25">
      <c r="A411" s="3345"/>
      <c r="B411" s="3201" t="s">
        <v>4</v>
      </c>
      <c r="C411" s="3202" t="s">
        <v>922</v>
      </c>
      <c r="D411" s="3190"/>
      <c r="E411" s="3190"/>
      <c r="F411" s="3190"/>
      <c r="G411" s="3190"/>
      <c r="H411" s="3190"/>
      <c r="I411" s="3190"/>
      <c r="J411" s="12"/>
      <c r="K411" s="12"/>
      <c r="L411" s="12"/>
      <c r="M411" s="12"/>
      <c r="N411" s="3191"/>
      <c r="O411" s="2851"/>
      <c r="P411" s="3346"/>
      <c r="Q411" s="3208"/>
      <c r="R411" s="29"/>
      <c r="S411" s="3214" t="s">
        <v>806</v>
      </c>
      <c r="T411" s="3214"/>
      <c r="U411" s="3214"/>
      <c r="V411" s="3214"/>
      <c r="W411" s="3214"/>
      <c r="X411" s="3214"/>
      <c r="Y411" s="3214"/>
      <c r="Z411" s="3214"/>
      <c r="AA411" s="3214"/>
      <c r="AB411" s="3210"/>
      <c r="AC411" s="3211"/>
    </row>
    <row r="412" spans="1:29" ht="15.75" customHeight="1" x14ac:dyDescent="0.25">
      <c r="A412" s="3345"/>
      <c r="B412" s="3432"/>
      <c r="C412" s="3433" t="s">
        <v>923</v>
      </c>
      <c r="D412" s="3434"/>
      <c r="E412" s="3434"/>
      <c r="F412" s="3434"/>
      <c r="G412" s="3434"/>
      <c r="H412" s="3434"/>
      <c r="I412" s="3434"/>
      <c r="J412" s="3435"/>
      <c r="K412" s="3435"/>
      <c r="L412" s="3435"/>
      <c r="M412" s="3435"/>
      <c r="N412" s="3436"/>
      <c r="O412" s="2851"/>
      <c r="P412" s="3346"/>
      <c r="Q412" s="3208"/>
      <c r="R412" s="29"/>
      <c r="S412" s="3209" t="s">
        <v>807</v>
      </c>
      <c r="T412" s="3209"/>
      <c r="U412" s="3209"/>
      <c r="V412" s="3209"/>
      <c r="W412" s="3209"/>
      <c r="X412" s="3209"/>
      <c r="Y412" s="3209"/>
      <c r="Z412" s="3209"/>
      <c r="AA412" s="3209"/>
      <c r="AB412" s="3210"/>
      <c r="AC412" s="3211"/>
    </row>
    <row r="413" spans="1:29" ht="15.75" customHeight="1" x14ac:dyDescent="0.25">
      <c r="A413" s="3345"/>
      <c r="B413" s="3201" t="s">
        <v>5</v>
      </c>
      <c r="C413" s="3320" t="s">
        <v>924</v>
      </c>
      <c r="D413" s="3190"/>
      <c r="E413" s="3190"/>
      <c r="F413" s="3190"/>
      <c r="G413" s="3190"/>
      <c r="H413" s="13"/>
      <c r="I413" s="3190"/>
      <c r="J413" s="1830" t="s">
        <v>925</v>
      </c>
      <c r="K413" s="13"/>
      <c r="L413" s="12"/>
      <c r="M413" s="12"/>
      <c r="N413" s="3191"/>
      <c r="O413" s="2851"/>
      <c r="P413" s="3346"/>
      <c r="Q413" s="3208"/>
      <c r="R413" s="29"/>
      <c r="S413" s="3212"/>
      <c r="T413" s="3212"/>
      <c r="U413" s="3212"/>
      <c r="V413" s="3212"/>
      <c r="W413" s="3213"/>
      <c r="X413" s="3212"/>
      <c r="Y413" s="3212"/>
      <c r="Z413" s="3212"/>
      <c r="AA413" s="3212"/>
      <c r="AB413" s="3210"/>
      <c r="AC413" s="3211"/>
    </row>
    <row r="414" spans="1:29" ht="15.75" customHeight="1" thickBot="1" x14ac:dyDescent="0.3">
      <c r="A414" s="3345"/>
      <c r="B414" s="3201"/>
      <c r="C414" s="3202"/>
      <c r="D414" s="3190"/>
      <c r="E414" s="29"/>
      <c r="F414" s="3190"/>
      <c r="G414" s="3190"/>
      <c r="H414" s="3437" t="s">
        <v>926</v>
      </c>
      <c r="I414" s="3190"/>
      <c r="J414" s="1830"/>
      <c r="K414" s="3209" t="s">
        <v>927</v>
      </c>
      <c r="L414" s="3209"/>
      <c r="M414" s="12"/>
      <c r="N414" s="3191"/>
      <c r="O414" s="2851"/>
      <c r="P414" s="3346"/>
      <c r="Q414" s="3195" t="s">
        <v>751</v>
      </c>
      <c r="R414" s="3196"/>
      <c r="S414" s="3196"/>
      <c r="T414" s="3196"/>
      <c r="U414" s="3196"/>
      <c r="V414" s="3196"/>
      <c r="W414" s="3196"/>
      <c r="X414" s="3196"/>
      <c r="Y414" s="3196"/>
      <c r="Z414" s="3196"/>
      <c r="AA414" s="3196"/>
      <c r="AB414" s="3196"/>
      <c r="AC414" s="3197"/>
    </row>
    <row r="415" spans="1:29" ht="15.75" customHeight="1" x14ac:dyDescent="0.25">
      <c r="A415" s="3345"/>
      <c r="B415" s="3201"/>
      <c r="C415" s="13"/>
      <c r="D415" s="3438"/>
      <c r="E415" s="29"/>
      <c r="F415" s="3439"/>
      <c r="G415" s="3439"/>
      <c r="H415" s="3169">
        <f>B395</f>
        <v>2.0549999999999997</v>
      </c>
      <c r="I415" s="13"/>
      <c r="J415" s="3440">
        <v>1.4999999999999999E-2</v>
      </c>
      <c r="K415" s="3441">
        <f>H415/J415</f>
        <v>137</v>
      </c>
      <c r="L415" s="12"/>
      <c r="M415" s="12"/>
      <c r="N415" s="3191"/>
      <c r="O415" s="2851"/>
      <c r="P415" s="3346"/>
      <c r="Q415" s="3208"/>
      <c r="R415" s="29"/>
      <c r="S415" s="3212"/>
      <c r="T415" s="3212"/>
      <c r="U415" s="3212"/>
      <c r="V415" s="3212"/>
      <c r="W415" s="3213"/>
      <c r="X415" s="3212"/>
      <c r="Y415" s="3212"/>
      <c r="Z415" s="3212"/>
      <c r="AA415" s="3212"/>
      <c r="AB415" s="3210"/>
      <c r="AC415" s="3211"/>
    </row>
    <row r="416" spans="1:29" ht="15.75" customHeight="1" x14ac:dyDescent="0.25">
      <c r="A416" s="3345"/>
      <c r="B416" s="3201"/>
      <c r="C416" s="3438"/>
      <c r="D416" s="3442" t="s">
        <v>928</v>
      </c>
      <c r="E416" s="3442"/>
      <c r="F416" s="3442"/>
      <c r="G416" s="3443" t="s">
        <v>13</v>
      </c>
      <c r="H416" s="3444">
        <v>1.5</v>
      </c>
      <c r="I416" s="3445"/>
      <c r="J416" s="3440"/>
      <c r="K416" s="3446">
        <f>H416/J415</f>
        <v>100</v>
      </c>
      <c r="L416" s="12"/>
      <c r="M416" s="12"/>
      <c r="N416" s="3191"/>
      <c r="O416" s="2851"/>
      <c r="P416" s="3346"/>
      <c r="Q416" s="3208"/>
      <c r="R416" s="29"/>
      <c r="S416" s="3212"/>
      <c r="T416" s="3212"/>
      <c r="U416" s="3212"/>
      <c r="V416" s="3212"/>
      <c r="W416" s="3213"/>
      <c r="X416" s="3212"/>
      <c r="Y416" s="3212"/>
      <c r="Z416" s="3212"/>
      <c r="AA416" s="3212"/>
      <c r="AB416" s="3210"/>
      <c r="AC416" s="3211"/>
    </row>
    <row r="417" spans="1:29" ht="15.75" customHeight="1" x14ac:dyDescent="0.25">
      <c r="A417" s="3345"/>
      <c r="B417" s="3201"/>
      <c r="C417" s="3438"/>
      <c r="D417" s="3447"/>
      <c r="E417" s="3447"/>
      <c r="F417" s="3447"/>
      <c r="G417" s="3448"/>
      <c r="H417" s="3449"/>
      <c r="I417" s="3445"/>
      <c r="J417" s="3450"/>
      <c r="K417" s="3446"/>
      <c r="L417" s="12"/>
      <c r="M417" s="12"/>
      <c r="N417" s="3191"/>
      <c r="O417" s="2851"/>
      <c r="P417" s="3346"/>
      <c r="Q417" s="3208"/>
      <c r="R417" s="29"/>
      <c r="S417" s="3212"/>
      <c r="T417" s="3212"/>
      <c r="U417" s="3212"/>
      <c r="V417" s="3212"/>
      <c r="W417" s="3213"/>
      <c r="X417" s="3212"/>
      <c r="Y417" s="3212"/>
      <c r="Z417" s="3212"/>
      <c r="AA417" s="3212"/>
      <c r="AB417" s="3210"/>
      <c r="AC417" s="3211"/>
    </row>
    <row r="418" spans="1:29" ht="15.75" customHeight="1" x14ac:dyDescent="0.25">
      <c r="A418" s="3345"/>
      <c r="B418" s="3432"/>
      <c r="C418" s="3433" t="s">
        <v>923</v>
      </c>
      <c r="D418" s="3434"/>
      <c r="E418" s="3434"/>
      <c r="F418" s="3434"/>
      <c r="G418" s="3434"/>
      <c r="H418" s="3434"/>
      <c r="I418" s="3434"/>
      <c r="J418" s="3435"/>
      <c r="K418" s="3435"/>
      <c r="L418" s="3435"/>
      <c r="M418" s="3435"/>
      <c r="N418" s="3436"/>
      <c r="O418" s="2851"/>
      <c r="P418" s="3346"/>
      <c r="Q418" s="3208"/>
      <c r="R418" s="29"/>
      <c r="S418" s="3212"/>
      <c r="T418" s="3212"/>
      <c r="U418" s="3212"/>
      <c r="V418" s="3212"/>
      <c r="W418" s="3213"/>
      <c r="X418" s="3212"/>
      <c r="Y418" s="3212"/>
      <c r="Z418" s="3212"/>
      <c r="AA418" s="3212"/>
      <c r="AB418" s="3210"/>
      <c r="AC418" s="3211"/>
    </row>
    <row r="419" spans="1:29" ht="15.75" customHeight="1" x14ac:dyDescent="0.25">
      <c r="A419" s="3345"/>
      <c r="B419" s="3201" t="s">
        <v>6</v>
      </c>
      <c r="C419" s="3320" t="s">
        <v>929</v>
      </c>
      <c r="D419" s="3190"/>
      <c r="E419" s="3190"/>
      <c r="F419" s="3190"/>
      <c r="G419" s="3190"/>
      <c r="H419" s="3190"/>
      <c r="I419" s="3190"/>
      <c r="J419" s="1830" t="s">
        <v>930</v>
      </c>
      <c r="K419" s="12"/>
      <c r="L419" s="12"/>
      <c r="M419" s="12"/>
      <c r="N419" s="3191"/>
      <c r="O419" s="2851"/>
      <c r="P419" s="3346"/>
      <c r="Q419" s="3208"/>
      <c r="R419" s="29"/>
      <c r="S419" s="3212"/>
      <c r="T419" s="3212"/>
      <c r="U419" s="3212"/>
      <c r="V419" s="3212"/>
      <c r="W419" s="3213"/>
      <c r="X419" s="3212"/>
      <c r="Y419" s="3212"/>
      <c r="Z419" s="3212"/>
      <c r="AA419" s="3212"/>
      <c r="AB419" s="3210"/>
      <c r="AC419" s="3383"/>
    </row>
    <row r="420" spans="1:29" ht="15.75" customHeight="1" x14ac:dyDescent="0.25">
      <c r="A420" s="3345"/>
      <c r="B420" s="3201"/>
      <c r="C420" s="3202"/>
      <c r="D420" s="3190"/>
      <c r="E420" s="3190"/>
      <c r="F420" s="3190"/>
      <c r="G420" s="3190"/>
      <c r="H420" s="3437" t="s">
        <v>926</v>
      </c>
      <c r="I420" s="3190"/>
      <c r="J420" s="1830"/>
      <c r="K420" s="3209" t="s">
        <v>931</v>
      </c>
      <c r="L420" s="3209"/>
      <c r="M420" s="12"/>
      <c r="N420" s="3191"/>
      <c r="O420" s="2851"/>
      <c r="P420" s="3346"/>
      <c r="Q420" s="3208"/>
      <c r="R420" s="29"/>
      <c r="S420" s="29"/>
      <c r="T420" s="29"/>
      <c r="U420" s="29"/>
      <c r="V420" s="29"/>
      <c r="W420" s="29"/>
      <c r="X420" s="29"/>
      <c r="Y420" s="29"/>
      <c r="Z420" s="29"/>
      <c r="AA420" s="29"/>
      <c r="AB420" s="29"/>
      <c r="AC420" s="3383"/>
    </row>
    <row r="421" spans="1:29" ht="15.75" customHeight="1" x14ac:dyDescent="0.25">
      <c r="A421" s="3345"/>
      <c r="B421" s="3201"/>
      <c r="C421" s="3202"/>
      <c r="D421" s="3190"/>
      <c r="E421" s="3190"/>
      <c r="F421" s="3439"/>
      <c r="G421" s="3439"/>
      <c r="H421" s="3169">
        <f>B395</f>
        <v>2.0549999999999997</v>
      </c>
      <c r="I421" s="13"/>
      <c r="J421" s="3440">
        <v>4.1000000000000002E-2</v>
      </c>
      <c r="K421" s="3441">
        <f>H421/J421</f>
        <v>50.121951219512184</v>
      </c>
      <c r="L421" s="12"/>
      <c r="M421" s="12"/>
      <c r="N421" s="3191"/>
      <c r="O421" s="2851"/>
      <c r="P421" s="3346"/>
      <c r="Q421" s="3208"/>
      <c r="R421" s="29"/>
      <c r="S421" s="29"/>
      <c r="T421" s="29"/>
      <c r="U421" s="29"/>
      <c r="V421" s="29"/>
      <c r="W421" s="29"/>
      <c r="X421" s="29"/>
      <c r="Y421" s="29"/>
      <c r="Z421" s="29"/>
      <c r="AA421" s="29"/>
      <c r="AB421" s="29"/>
      <c r="AC421" s="3383"/>
    </row>
    <row r="422" spans="1:29" ht="15.75" customHeight="1" x14ac:dyDescent="0.25">
      <c r="A422" s="3345"/>
      <c r="B422" s="3201"/>
      <c r="C422" s="3202"/>
      <c r="D422" s="3442" t="s">
        <v>928</v>
      </c>
      <c r="E422" s="3442"/>
      <c r="F422" s="3442"/>
      <c r="G422" s="3443" t="s">
        <v>13</v>
      </c>
      <c r="H422" s="3444">
        <v>0.25</v>
      </c>
      <c r="I422" s="3445"/>
      <c r="J422" s="3440"/>
      <c r="K422" s="3451">
        <f>H422/J421</f>
        <v>6.0975609756097562</v>
      </c>
      <c r="L422" s="12"/>
      <c r="M422" s="12"/>
      <c r="N422" s="3191"/>
      <c r="O422" s="2851"/>
      <c r="P422" s="3346"/>
      <c r="Q422" s="3208"/>
      <c r="R422" s="29"/>
      <c r="S422" s="29"/>
      <c r="T422" s="29"/>
      <c r="U422" s="29"/>
      <c r="V422" s="29"/>
      <c r="W422" s="29"/>
      <c r="X422" s="29"/>
      <c r="Y422" s="29"/>
      <c r="Z422" s="29"/>
      <c r="AA422" s="29"/>
      <c r="AB422" s="29"/>
      <c r="AC422" s="3383"/>
    </row>
    <row r="423" spans="1:29" ht="15.75" customHeight="1" thickBot="1" x14ac:dyDescent="0.3">
      <c r="A423" s="3345"/>
      <c r="B423" s="3201"/>
      <c r="C423" s="3202"/>
      <c r="D423" s="3447"/>
      <c r="E423" s="3447"/>
      <c r="F423" s="3447"/>
      <c r="G423" s="3448"/>
      <c r="H423" s="3452"/>
      <c r="I423" s="3190"/>
      <c r="J423" s="12"/>
      <c r="K423" s="12"/>
      <c r="L423" s="12"/>
      <c r="M423" s="12"/>
      <c r="N423" s="3191"/>
      <c r="O423" s="2851"/>
      <c r="P423" s="3346"/>
      <c r="Q423" s="3208"/>
      <c r="R423" s="2957" t="s">
        <v>710</v>
      </c>
      <c r="S423" s="29"/>
      <c r="T423" s="29"/>
      <c r="U423" s="29"/>
      <c r="V423" s="29"/>
      <c r="W423" s="29"/>
      <c r="X423" s="29"/>
      <c r="Y423" s="29"/>
      <c r="Z423" s="29"/>
      <c r="AA423" s="29"/>
      <c r="AB423" s="29"/>
      <c r="AC423" s="3383"/>
    </row>
    <row r="424" spans="1:29" ht="15.75" thickBot="1" x14ac:dyDescent="0.3">
      <c r="A424" s="3345"/>
      <c r="B424" s="3232"/>
      <c r="C424" s="3233"/>
      <c r="D424" s="3233"/>
      <c r="E424" s="3233"/>
      <c r="F424" s="3233"/>
      <c r="G424" s="3233"/>
      <c r="H424" s="3233"/>
      <c r="I424" s="3233"/>
      <c r="J424" s="3233"/>
      <c r="K424" s="3233"/>
      <c r="L424" s="3233"/>
      <c r="M424" s="3233"/>
      <c r="N424" s="3234"/>
      <c r="P424" s="3346"/>
      <c r="Q424" s="3208"/>
      <c r="R424" s="2957" t="s">
        <v>932</v>
      </c>
      <c r="S424" s="29"/>
      <c r="T424" s="29"/>
      <c r="U424" s="29"/>
      <c r="V424" s="29"/>
      <c r="W424" s="29"/>
      <c r="X424" s="29"/>
      <c r="Y424" s="29"/>
      <c r="Z424" s="29"/>
      <c r="AA424" s="29"/>
      <c r="AB424" s="29"/>
      <c r="AC424" s="3383"/>
    </row>
    <row r="425" spans="1:29" x14ac:dyDescent="0.25">
      <c r="A425" s="3345"/>
      <c r="B425" s="3235"/>
      <c r="C425" s="2957"/>
      <c r="D425" s="3236" t="s">
        <v>29</v>
      </c>
      <c r="E425" s="3237"/>
      <c r="F425" s="3237"/>
      <c r="G425" s="3237"/>
      <c r="H425" s="3237"/>
      <c r="I425" s="3237"/>
      <c r="J425" s="3237"/>
      <c r="K425" s="3237"/>
      <c r="L425" s="3238"/>
      <c r="M425" s="2957"/>
      <c r="N425" s="3239"/>
      <c r="P425" s="3346"/>
      <c r="Q425" s="3361"/>
      <c r="R425" s="2957" t="s">
        <v>933</v>
      </c>
      <c r="S425" s="3210"/>
      <c r="T425" s="3210"/>
      <c r="U425" s="3210"/>
      <c r="V425" s="3210"/>
      <c r="W425" s="3210"/>
      <c r="X425" s="3210"/>
      <c r="Y425" s="3210"/>
      <c r="Z425" s="3210"/>
      <c r="AA425" s="3210"/>
      <c r="AB425" s="2957"/>
      <c r="AC425" s="3211"/>
    </row>
    <row r="426" spans="1:29" x14ac:dyDescent="0.25">
      <c r="A426" s="3345"/>
      <c r="B426" s="3235"/>
      <c r="C426" s="2957"/>
      <c r="D426" s="3240" t="s">
        <v>27</v>
      </c>
      <c r="E426" s="2693" t="s">
        <v>24</v>
      </c>
      <c r="F426" s="2693" t="s">
        <v>26</v>
      </c>
      <c r="G426" s="2693" t="s">
        <v>25</v>
      </c>
      <c r="H426" s="29"/>
      <c r="I426" s="29"/>
      <c r="J426" s="26" t="s">
        <v>28</v>
      </c>
      <c r="K426" s="22" t="s">
        <v>13</v>
      </c>
      <c r="L426" s="23">
        <v>12</v>
      </c>
      <c r="M426" s="2957"/>
      <c r="N426" s="3239"/>
      <c r="P426" s="3346"/>
      <c r="Q426" s="3361"/>
      <c r="R426" s="2957" t="s">
        <v>934</v>
      </c>
      <c r="S426" s="3210"/>
      <c r="T426" s="3210"/>
      <c r="U426" s="3210"/>
      <c r="V426" s="3210"/>
      <c r="W426" s="3210"/>
      <c r="X426" s="3210"/>
      <c r="Y426" s="3210"/>
      <c r="Z426" s="3210"/>
      <c r="AA426" s="3210"/>
      <c r="AB426" s="2957"/>
      <c r="AC426" s="3211"/>
    </row>
    <row r="427" spans="1:29" x14ac:dyDescent="0.25">
      <c r="A427" s="3345"/>
      <c r="B427" s="3235"/>
      <c r="C427" s="2957"/>
      <c r="D427" s="3241" t="s">
        <v>15</v>
      </c>
      <c r="E427" s="2693"/>
      <c r="F427" s="2693"/>
      <c r="G427" s="2693"/>
      <c r="H427" s="29"/>
      <c r="I427" s="29"/>
      <c r="J427" s="17" t="s">
        <v>20</v>
      </c>
      <c r="K427" s="32">
        <f>SUM(K429:K431)</f>
        <v>5.7000000000000002E-2</v>
      </c>
      <c r="L427" s="24">
        <f>K427*L426</f>
        <v>0.68400000000000005</v>
      </c>
      <c r="M427" s="2957"/>
      <c r="N427" s="3239"/>
      <c r="P427" s="3346"/>
      <c r="Q427" s="3453"/>
      <c r="R427" s="2957"/>
      <c r="S427" s="1199"/>
      <c r="T427" s="1199"/>
      <c r="U427" s="1199"/>
      <c r="V427" s="1199"/>
      <c r="W427" s="1199"/>
      <c r="X427" s="1199"/>
      <c r="Y427" s="1199"/>
      <c r="Z427" s="1199"/>
      <c r="AA427" s="1199"/>
      <c r="AB427" s="1199"/>
      <c r="AC427" s="3454"/>
    </row>
    <row r="428" spans="1:29" x14ac:dyDescent="0.25">
      <c r="A428" s="3345"/>
      <c r="B428" s="3235"/>
      <c r="C428" s="2957"/>
      <c r="D428" s="3242">
        <v>2.5</v>
      </c>
      <c r="E428" s="18">
        <f>(E430/D430)*D428</f>
        <v>50</v>
      </c>
      <c r="F428" s="18">
        <f>(F430/D430)*D428</f>
        <v>80</v>
      </c>
      <c r="G428" s="18">
        <f>(G430/D430)*D428</f>
        <v>125</v>
      </c>
      <c r="H428" s="29"/>
      <c r="I428" s="29"/>
      <c r="J428" s="17" t="s">
        <v>19</v>
      </c>
      <c r="K428" s="32">
        <f>K427-K431</f>
        <v>0.05</v>
      </c>
      <c r="L428" s="24">
        <f>K428*L426</f>
        <v>0.60000000000000009</v>
      </c>
      <c r="M428" s="2957"/>
      <c r="N428" s="3239"/>
      <c r="P428" s="3346"/>
      <c r="Q428" s="3453"/>
      <c r="R428" s="2957"/>
      <c r="S428" s="1199"/>
      <c r="T428" s="1199"/>
      <c r="U428" s="1199"/>
      <c r="V428" s="1199"/>
      <c r="W428" s="1199"/>
      <c r="X428" s="1199"/>
      <c r="Y428" s="1199"/>
      <c r="Z428" s="1199"/>
      <c r="AA428" s="1199"/>
      <c r="AB428" s="1199"/>
      <c r="AC428" s="3454"/>
    </row>
    <row r="429" spans="1:29" x14ac:dyDescent="0.25">
      <c r="A429" s="3345"/>
      <c r="B429" s="3235"/>
      <c r="C429" s="2957"/>
      <c r="D429" s="3242"/>
      <c r="E429" s="19">
        <f>E431*E428</f>
        <v>2.5</v>
      </c>
      <c r="F429" s="19">
        <f>F431*F428</f>
        <v>2.4</v>
      </c>
      <c r="G429" s="19">
        <f>G431*G428</f>
        <v>2.5</v>
      </c>
      <c r="H429" s="29"/>
      <c r="I429" s="29"/>
      <c r="J429" s="17" t="s">
        <v>21</v>
      </c>
      <c r="K429" s="31">
        <v>0.03</v>
      </c>
      <c r="L429" s="25">
        <f>K429*L426</f>
        <v>0.36</v>
      </c>
      <c r="M429" s="2957"/>
      <c r="N429" s="3239"/>
      <c r="P429" s="3346"/>
      <c r="Q429" s="3453"/>
      <c r="R429" s="2957"/>
      <c r="S429" s="1199"/>
      <c r="T429" s="1199"/>
      <c r="U429" s="1199"/>
      <c r="V429" s="1199"/>
      <c r="W429" s="1199"/>
      <c r="X429" s="1199"/>
      <c r="Y429" s="1199"/>
      <c r="Z429" s="1199"/>
      <c r="AA429" s="1199"/>
      <c r="AB429" s="1199"/>
      <c r="AC429" s="3454"/>
    </row>
    <row r="430" spans="1:29" x14ac:dyDescent="0.25">
      <c r="A430" s="3345"/>
      <c r="B430" s="3235"/>
      <c r="C430" s="2957"/>
      <c r="D430" s="3243">
        <v>1</v>
      </c>
      <c r="E430" s="21">
        <v>20</v>
      </c>
      <c r="F430" s="21">
        <v>32</v>
      </c>
      <c r="G430" s="21">
        <v>50</v>
      </c>
      <c r="H430" s="29"/>
      <c r="I430" s="29"/>
      <c r="J430" s="17" t="s">
        <v>22</v>
      </c>
      <c r="K430" s="31">
        <v>0.02</v>
      </c>
      <c r="L430" s="25">
        <f>K430*L426</f>
        <v>0.24</v>
      </c>
      <c r="M430" s="2957"/>
      <c r="N430" s="3239"/>
      <c r="P430" s="3346"/>
      <c r="Q430" s="3453"/>
      <c r="R430" s="2957"/>
      <c r="S430" s="1199"/>
      <c r="T430" s="1199"/>
      <c r="U430" s="1199"/>
      <c r="V430" s="1199"/>
      <c r="W430" s="1199"/>
      <c r="X430" s="1199"/>
      <c r="Y430" s="1199"/>
      <c r="Z430" s="1199"/>
      <c r="AA430" s="1199"/>
      <c r="AB430" s="1199"/>
      <c r="AC430" s="3454"/>
    </row>
    <row r="431" spans="1:29" ht="15.75" thickBot="1" x14ac:dyDescent="0.3">
      <c r="A431" s="3345"/>
      <c r="B431" s="3235"/>
      <c r="C431" s="2957"/>
      <c r="D431" s="8"/>
      <c r="E431" s="27">
        <f>K428</f>
        <v>0.05</v>
      </c>
      <c r="F431" s="27">
        <f>K429</f>
        <v>0.03</v>
      </c>
      <c r="G431" s="27">
        <f>K430</f>
        <v>0.02</v>
      </c>
      <c r="H431" s="29"/>
      <c r="I431" s="29"/>
      <c r="J431" s="17" t="s">
        <v>23</v>
      </c>
      <c r="K431" s="31">
        <v>7.0000000000000001E-3</v>
      </c>
      <c r="L431" s="25">
        <f>K431*L426</f>
        <v>8.4000000000000005E-2</v>
      </c>
      <c r="M431" s="2957"/>
      <c r="N431" s="3239"/>
      <c r="P431" s="3346"/>
      <c r="Q431" s="3453"/>
      <c r="R431" s="2957"/>
      <c r="S431" s="1199"/>
      <c r="T431" s="1199"/>
      <c r="U431" s="1199"/>
      <c r="V431" s="1199"/>
      <c r="W431" s="1199"/>
      <c r="X431" s="1199"/>
      <c r="Y431" s="1199"/>
      <c r="Z431" s="1199"/>
      <c r="AA431" s="1199"/>
      <c r="AB431" s="1199"/>
      <c r="AC431" s="3454"/>
    </row>
    <row r="432" spans="1:29" x14ac:dyDescent="0.25">
      <c r="A432" s="3345"/>
      <c r="B432" s="3235"/>
      <c r="C432" s="2957"/>
      <c r="D432" s="2728" t="s">
        <v>33</v>
      </c>
      <c r="E432" s="2729"/>
      <c r="F432" s="2729"/>
      <c r="G432" s="2729"/>
      <c r="H432" s="2729"/>
      <c r="I432" s="2729"/>
      <c r="J432" s="2729"/>
      <c r="K432" s="2729"/>
      <c r="L432" s="2730"/>
      <c r="M432" s="2957"/>
      <c r="N432" s="3239"/>
      <c r="P432" s="3346"/>
      <c r="Q432" s="3453"/>
      <c r="R432" s="2957"/>
      <c r="S432" s="1199"/>
      <c r="T432" s="1199"/>
      <c r="U432" s="1199"/>
      <c r="V432" s="1199"/>
      <c r="W432" s="1199"/>
      <c r="X432" s="1199"/>
      <c r="Y432" s="1199"/>
      <c r="Z432" s="1199"/>
      <c r="AA432" s="1199"/>
      <c r="AB432" s="1199"/>
      <c r="AC432" s="3454"/>
    </row>
    <row r="433" spans="1:29" ht="15.75" thickBot="1" x14ac:dyDescent="0.3">
      <c r="A433" s="3345"/>
      <c r="B433" s="3235"/>
      <c r="C433" s="2957"/>
      <c r="D433" s="2695" t="s">
        <v>34</v>
      </c>
      <c r="E433" s="2696"/>
      <c r="F433" s="2696"/>
      <c r="G433" s="2696"/>
      <c r="H433" s="2696"/>
      <c r="I433" s="2696"/>
      <c r="J433" s="2696"/>
      <c r="K433" s="2696"/>
      <c r="L433" s="2697"/>
      <c r="M433" s="2957"/>
      <c r="N433" s="3239"/>
      <c r="P433" s="3346"/>
      <c r="Q433" s="3453"/>
      <c r="R433" s="2957"/>
      <c r="S433" s="1199"/>
      <c r="T433" s="1199"/>
      <c r="U433" s="1199"/>
      <c r="V433" s="1199"/>
      <c r="W433" s="1199"/>
      <c r="X433" s="1199"/>
      <c r="Y433" s="1199"/>
      <c r="Z433" s="1199"/>
      <c r="AA433" s="1199"/>
      <c r="AB433" s="1199"/>
      <c r="AC433" s="3454"/>
    </row>
    <row r="434" spans="1:29" ht="15" customHeight="1" x14ac:dyDescent="0.25">
      <c r="A434" s="3345"/>
      <c r="B434" s="3215" t="s">
        <v>9</v>
      </c>
      <c r="C434" s="3216"/>
      <c r="D434" s="3216"/>
      <c r="E434" s="3216"/>
      <c r="F434" s="3216"/>
      <c r="G434" s="3216"/>
      <c r="H434" s="3216"/>
      <c r="I434" s="3216"/>
      <c r="J434" s="3216"/>
      <c r="K434" s="3216"/>
      <c r="L434" s="3216"/>
      <c r="M434" s="3216"/>
      <c r="N434" s="3217"/>
      <c r="O434" s="2851"/>
      <c r="P434" s="3346"/>
      <c r="Q434" s="3453"/>
      <c r="R434" s="2957"/>
      <c r="S434" s="1199"/>
      <c r="T434" s="1199"/>
      <c r="U434" s="1199"/>
      <c r="V434" s="1199"/>
      <c r="W434" s="1199"/>
      <c r="X434" s="1199"/>
      <c r="Y434" s="1199"/>
      <c r="Z434" s="1199"/>
      <c r="AA434" s="1199"/>
      <c r="AB434" s="1199"/>
      <c r="AC434" s="3454"/>
    </row>
    <row r="435" spans="1:29" ht="15.75" thickBot="1" x14ac:dyDescent="0.3">
      <c r="A435" s="3345"/>
      <c r="B435" s="1331"/>
      <c r="C435" s="1216"/>
      <c r="D435" s="1216"/>
      <c r="E435" s="1216"/>
      <c r="F435" s="1216"/>
      <c r="G435" s="1216"/>
      <c r="H435" s="1216"/>
      <c r="I435" s="1216"/>
      <c r="J435" s="1216"/>
      <c r="K435" s="1216"/>
      <c r="L435" s="1216"/>
      <c r="M435" s="1216"/>
      <c r="N435" s="1217"/>
      <c r="O435" s="2851"/>
      <c r="P435" s="3346"/>
      <c r="Q435" s="3455"/>
      <c r="R435" s="3456"/>
      <c r="S435" s="3456"/>
      <c r="T435" s="3456"/>
      <c r="U435" s="3456"/>
      <c r="V435" s="3456"/>
      <c r="W435" s="3456"/>
      <c r="X435" s="3456"/>
      <c r="Y435" s="3456"/>
      <c r="Z435" s="3456"/>
      <c r="AA435" s="3456"/>
      <c r="AB435" s="3456"/>
      <c r="AC435" s="3457"/>
    </row>
    <row r="437" spans="1:29" ht="18.75" x14ac:dyDescent="0.25">
      <c r="A437" s="3458" t="s">
        <v>0</v>
      </c>
      <c r="B437" s="3459" t="str">
        <f>B440</f>
        <v>MASSÉ AMANDE</v>
      </c>
      <c r="C437" s="3459"/>
      <c r="D437" s="3459"/>
      <c r="E437" s="3459"/>
      <c r="F437" s="3459"/>
      <c r="G437" s="3459"/>
      <c r="H437" s="3459"/>
      <c r="I437" s="3459"/>
      <c r="J437" s="3459"/>
      <c r="K437" s="3459"/>
      <c r="L437" s="3459"/>
      <c r="M437" s="3459"/>
      <c r="N437" s="3459"/>
      <c r="O437" s="2851"/>
    </row>
    <row r="438" spans="1:29" ht="15" customHeight="1" x14ac:dyDescent="0.25">
      <c r="A438" s="3460" t="str">
        <f>B440</f>
        <v>MASSÉ AMANDE</v>
      </c>
      <c r="B438" s="3056" t="s">
        <v>692</v>
      </c>
      <c r="C438" s="1677"/>
      <c r="D438" s="1677"/>
      <c r="E438" s="1677"/>
      <c r="F438" s="1677"/>
      <c r="G438" s="1677"/>
      <c r="H438" s="1677"/>
      <c r="I438" s="1677"/>
      <c r="J438" s="1677"/>
      <c r="K438" s="1677"/>
      <c r="L438" s="1677"/>
      <c r="M438" s="1677"/>
      <c r="N438" s="3057"/>
      <c r="O438" s="2851"/>
    </row>
    <row r="439" spans="1:29" ht="15.75" customHeight="1" thickBot="1" x14ac:dyDescent="0.3">
      <c r="A439" s="3460"/>
      <c r="B439" s="3056"/>
      <c r="C439" s="1677"/>
      <c r="D439" s="1677"/>
      <c r="E439" s="1677"/>
      <c r="F439" s="1677"/>
      <c r="G439" s="1677"/>
      <c r="H439" s="1677"/>
      <c r="I439" s="1677"/>
      <c r="J439" s="1677"/>
      <c r="K439" s="1677"/>
      <c r="L439" s="1677"/>
      <c r="M439" s="1677"/>
      <c r="N439" s="3057"/>
      <c r="O439" s="2851"/>
    </row>
    <row r="440" spans="1:29" ht="12.75" customHeight="1" x14ac:dyDescent="0.25">
      <c r="A440" s="3460"/>
      <c r="B440" s="3461" t="s">
        <v>935</v>
      </c>
      <c r="C440" s="3461"/>
      <c r="D440" s="3461"/>
      <c r="E440" s="3461"/>
      <c r="F440" s="3461"/>
      <c r="G440" s="3461"/>
      <c r="H440" s="3461"/>
      <c r="I440" s="3462"/>
      <c r="J440" s="3463" t="s">
        <v>936</v>
      </c>
      <c r="K440" s="3464"/>
      <c r="L440" s="3464"/>
      <c r="M440" s="3465">
        <v>1</v>
      </c>
      <c r="N440" s="3466" t="s">
        <v>32</v>
      </c>
      <c r="O440" s="2851"/>
    </row>
    <row r="441" spans="1:29" ht="12.75" customHeight="1" x14ac:dyDescent="0.25">
      <c r="A441" s="3460"/>
      <c r="B441" s="3467"/>
      <c r="C441" s="3467"/>
      <c r="D441" s="3467"/>
      <c r="E441" s="3467"/>
      <c r="F441" s="3467"/>
      <c r="G441" s="3467"/>
      <c r="H441" s="3467"/>
      <c r="I441" s="3468"/>
      <c r="J441" s="3469"/>
      <c r="K441" s="3470"/>
      <c r="L441" s="3470"/>
      <c r="M441" s="3471"/>
      <c r="N441" s="3472"/>
      <c r="O441" s="2851"/>
    </row>
    <row r="442" spans="1:29" ht="12.75" customHeight="1" thickBot="1" x14ac:dyDescent="0.3">
      <c r="A442" s="3460"/>
      <c r="B442" s="3473"/>
      <c r="C442" s="3473"/>
      <c r="D442" s="3473"/>
      <c r="E442" s="3473"/>
      <c r="F442" s="3473"/>
      <c r="G442" s="3473"/>
      <c r="H442" s="3473"/>
      <c r="I442" s="3474"/>
      <c r="J442" s="3475"/>
      <c r="K442" s="3476"/>
      <c r="L442" s="3476"/>
      <c r="M442" s="3477"/>
      <c r="N442" s="3478"/>
      <c r="O442" s="2851"/>
    </row>
    <row r="443" spans="1:29" ht="12.75" customHeight="1" x14ac:dyDescent="0.25">
      <c r="A443" s="3460"/>
      <c r="B443" s="3479" t="s">
        <v>937</v>
      </c>
      <c r="C443" s="3480"/>
      <c r="D443" s="3480"/>
      <c r="E443" s="3480"/>
      <c r="F443" s="3480"/>
      <c r="G443" s="3480"/>
      <c r="H443" s="3480"/>
      <c r="I443" s="3480"/>
      <c r="J443" s="3481"/>
      <c r="K443" s="3481"/>
      <c r="L443" s="3481"/>
      <c r="M443" s="3481"/>
      <c r="N443" s="3481"/>
      <c r="O443" s="2851"/>
    </row>
    <row r="444" spans="1:29" ht="15.75" customHeight="1" x14ac:dyDescent="0.25">
      <c r="A444" s="3460"/>
      <c r="B444" s="3482"/>
      <c r="C444" s="3481"/>
      <c r="D444" s="3481"/>
      <c r="E444" s="3481"/>
      <c r="F444" s="3481"/>
      <c r="G444" s="3481"/>
      <c r="H444" s="3481"/>
      <c r="I444" s="3481"/>
      <c r="J444" s="3481"/>
      <c r="K444" s="3481"/>
      <c r="L444" s="3481"/>
      <c r="M444" s="3481"/>
      <c r="N444" s="3481"/>
      <c r="O444" s="2851"/>
    </row>
    <row r="445" spans="1:29" ht="18.75" x14ac:dyDescent="0.25">
      <c r="A445" s="3460"/>
      <c r="B445" s="3483" t="s">
        <v>16</v>
      </c>
      <c r="C445" s="3483"/>
      <c r="D445" s="3483"/>
      <c r="E445" s="3484"/>
      <c r="F445" s="3484"/>
      <c r="G445" s="3485" t="s">
        <v>938</v>
      </c>
      <c r="H445" s="3484"/>
      <c r="I445" s="3486" t="s">
        <v>719</v>
      </c>
      <c r="J445" s="3486"/>
      <c r="K445" s="3486"/>
      <c r="L445" s="3486"/>
      <c r="M445" s="3486"/>
      <c r="N445" s="3486"/>
      <c r="O445" s="2851"/>
    </row>
    <row r="446" spans="1:29" ht="15.75" customHeight="1" x14ac:dyDescent="0.25">
      <c r="A446" s="3460"/>
      <c r="B446" s="3487" t="s">
        <v>15</v>
      </c>
      <c r="C446" s="3488" t="s">
        <v>699</v>
      </c>
      <c r="D446" s="3488"/>
      <c r="E446" s="3488"/>
      <c r="F446" s="3488"/>
      <c r="G446" s="3" t="s">
        <v>15</v>
      </c>
      <c r="H446" s="3489"/>
      <c r="I446" s="3490" t="s">
        <v>939</v>
      </c>
      <c r="J446" s="3490"/>
      <c r="K446" s="3490"/>
      <c r="L446" s="3490"/>
      <c r="M446" s="3490"/>
      <c r="N446" s="3490"/>
      <c r="O446" s="2851"/>
    </row>
    <row r="447" spans="1:29" ht="15.75" customHeight="1" x14ac:dyDescent="0.25">
      <c r="A447" s="3460"/>
      <c r="B447" s="3491">
        <v>0.25</v>
      </c>
      <c r="C447" s="3492" t="s">
        <v>940</v>
      </c>
      <c r="D447" s="3492"/>
      <c r="E447" s="3492"/>
      <c r="F447" s="2936">
        <f>IF(B447="",0,(B447/B455)*M440)</f>
        <v>0.5</v>
      </c>
      <c r="G447" s="3108">
        <v>1</v>
      </c>
      <c r="H447" s="3493">
        <f t="shared" ref="H447:H453" si="22">F447*G447</f>
        <v>0.5</v>
      </c>
      <c r="I447" s="3012"/>
      <c r="J447" s="3012"/>
      <c r="K447" s="3012"/>
      <c r="L447" s="3012"/>
      <c r="M447" s="3012"/>
      <c r="N447" s="3012"/>
      <c r="O447" s="2851"/>
    </row>
    <row r="448" spans="1:29" ht="15.75" x14ac:dyDescent="0.25">
      <c r="A448" s="3460"/>
      <c r="B448" s="3491">
        <v>0.1</v>
      </c>
      <c r="C448" s="3492" t="s">
        <v>728</v>
      </c>
      <c r="D448" s="3492"/>
      <c r="E448" s="3492"/>
      <c r="F448" s="2936">
        <f>IF(B448="",0,(B448/B455)*M440)</f>
        <v>0.2</v>
      </c>
      <c r="G448" s="3108">
        <v>1</v>
      </c>
      <c r="H448" s="3493">
        <f t="shared" si="22"/>
        <v>0.2</v>
      </c>
      <c r="I448" s="3012"/>
      <c r="J448" s="3012"/>
      <c r="K448" s="3012"/>
      <c r="L448" s="3012"/>
      <c r="M448" s="3012"/>
      <c r="N448" s="3012"/>
      <c r="O448" s="2851"/>
    </row>
    <row r="449" spans="1:15" ht="15.75" x14ac:dyDescent="0.25">
      <c r="A449" s="3460"/>
      <c r="B449" s="3491">
        <v>0.05</v>
      </c>
      <c r="C449" s="3492" t="s">
        <v>941</v>
      </c>
      <c r="D449" s="3492"/>
      <c r="E449" s="3492"/>
      <c r="F449" s="2936">
        <f>IF(B449="",0,(B449/B455)*M440)</f>
        <v>0.1</v>
      </c>
      <c r="G449" s="3108">
        <v>1</v>
      </c>
      <c r="H449" s="3493">
        <f t="shared" si="22"/>
        <v>0.1</v>
      </c>
      <c r="I449" s="3012"/>
      <c r="J449" s="3012"/>
      <c r="K449" s="3012"/>
      <c r="L449" s="3012"/>
      <c r="M449" s="3012"/>
      <c r="N449" s="3012"/>
      <c r="O449" s="2851"/>
    </row>
    <row r="450" spans="1:15" ht="15.75" x14ac:dyDescent="0.25">
      <c r="A450" s="3460"/>
      <c r="B450" s="3491">
        <v>0.1</v>
      </c>
      <c r="C450" s="3492" t="s">
        <v>942</v>
      </c>
      <c r="D450" s="3492"/>
      <c r="E450" s="3492"/>
      <c r="F450" s="2936">
        <f>IF(B450="",0,(B450/B455)*M440)</f>
        <v>0.2</v>
      </c>
      <c r="G450" s="3108">
        <v>1</v>
      </c>
      <c r="H450" s="3493">
        <f t="shared" si="22"/>
        <v>0.2</v>
      </c>
      <c r="I450" s="3012"/>
      <c r="J450" s="3012"/>
      <c r="K450" s="3012"/>
      <c r="L450" s="3012"/>
      <c r="M450" s="3012"/>
      <c r="N450" s="3012"/>
      <c r="O450" s="2851"/>
    </row>
    <row r="451" spans="1:15" ht="15.75" x14ac:dyDescent="0.25">
      <c r="A451" s="3460"/>
      <c r="B451" s="3491"/>
      <c r="C451" s="3492" t="s">
        <v>943</v>
      </c>
      <c r="D451" s="3492"/>
      <c r="E451" s="3492"/>
      <c r="F451" s="2936">
        <f>IF(B451="",0,(B451/B455)*M440)</f>
        <v>0</v>
      </c>
      <c r="G451" s="3108"/>
      <c r="H451" s="3493">
        <f t="shared" si="22"/>
        <v>0</v>
      </c>
      <c r="I451" s="3012"/>
      <c r="J451" s="3012"/>
      <c r="K451" s="3012"/>
      <c r="L451" s="3012"/>
      <c r="M451" s="3012"/>
      <c r="N451" s="3012"/>
      <c r="O451" s="2851"/>
    </row>
    <row r="452" spans="1:15" ht="15.75" x14ac:dyDescent="0.25">
      <c r="A452" s="3460"/>
      <c r="B452" s="3491"/>
      <c r="C452" s="3492"/>
      <c r="D452" s="3492"/>
      <c r="E452" s="3492"/>
      <c r="F452" s="2936">
        <f>IF(B452="",0,(B452/B455)*M440)</f>
        <v>0</v>
      </c>
      <c r="G452" s="3108"/>
      <c r="H452" s="3493">
        <f t="shared" si="22"/>
        <v>0</v>
      </c>
      <c r="I452" s="13"/>
      <c r="J452" s="2957"/>
      <c r="K452" s="2957"/>
      <c r="L452" s="2929"/>
      <c r="M452" s="2957"/>
      <c r="N452" s="2957"/>
      <c r="O452" s="2851"/>
    </row>
    <row r="453" spans="1:15" ht="15.75" x14ac:dyDescent="0.25">
      <c r="A453" s="3460"/>
      <c r="B453" s="3491"/>
      <c r="C453" s="3492"/>
      <c r="D453" s="3492"/>
      <c r="E453" s="3492"/>
      <c r="F453" s="2936">
        <f>IF(B453="",0,(B453/B455)*M440)</f>
        <v>0</v>
      </c>
      <c r="G453" s="3108"/>
      <c r="H453" s="3493">
        <f t="shared" si="22"/>
        <v>0</v>
      </c>
      <c r="I453" s="3019"/>
      <c r="J453" s="2957"/>
      <c r="K453" s="2957"/>
      <c r="L453" s="2929"/>
      <c r="M453" s="2957"/>
      <c r="N453" s="2957"/>
      <c r="O453" s="2851"/>
    </row>
    <row r="454" spans="1:15" ht="15.75" x14ac:dyDescent="0.25">
      <c r="A454" s="3460"/>
      <c r="B454" s="3491"/>
      <c r="C454" s="3494"/>
      <c r="D454" s="3494"/>
      <c r="E454" s="3494"/>
      <c r="F454" s="3494"/>
      <c r="G454" s="3494"/>
      <c r="H454" s="3494"/>
      <c r="I454" s="3494"/>
      <c r="J454" s="3495"/>
      <c r="K454" s="3495"/>
      <c r="L454" s="3495"/>
      <c r="M454" s="3495"/>
      <c r="N454" s="3495"/>
      <c r="O454" s="2851"/>
    </row>
    <row r="455" spans="1:15" ht="15.75" x14ac:dyDescent="0.25">
      <c r="A455" s="3460"/>
      <c r="B455" s="3496">
        <f>SUM(B447:B453)</f>
        <v>0.5</v>
      </c>
      <c r="C455" s="3497" t="s">
        <v>944</v>
      </c>
      <c r="D455" s="3498"/>
      <c r="E455" s="3498"/>
      <c r="F455" s="3498"/>
      <c r="G455" s="3499" t="s">
        <v>945</v>
      </c>
      <c r="H455" s="3500">
        <f>SUM(H447:H453)</f>
        <v>1</v>
      </c>
      <c r="I455" s="3498"/>
      <c r="J455" s="3498"/>
      <c r="K455" s="3501" t="s">
        <v>946</v>
      </c>
      <c r="L455" s="3502">
        <v>2.5</v>
      </c>
      <c r="M455" s="3503">
        <f>H455*L455</f>
        <v>2.5</v>
      </c>
      <c r="N455" s="3503"/>
      <c r="O455" s="2851"/>
    </row>
    <row r="456" spans="1:15" x14ac:dyDescent="0.25">
      <c r="A456" s="3460"/>
      <c r="B456" s="2995" t="s">
        <v>1</v>
      </c>
      <c r="C456" s="2951" t="s">
        <v>782</v>
      </c>
      <c r="D456" s="2952"/>
      <c r="E456" s="2952"/>
      <c r="F456" s="2952"/>
      <c r="G456" s="2952"/>
      <c r="H456" s="2952"/>
      <c r="I456" s="2952"/>
      <c r="J456" s="2957" t="s">
        <v>710</v>
      </c>
      <c r="K456" s="2952"/>
      <c r="L456" s="2952"/>
      <c r="M456" s="2952"/>
      <c r="N456" s="2952"/>
    </row>
    <row r="457" spans="1:15" ht="15" customHeight="1" x14ac:dyDescent="0.25">
      <c r="A457" s="3460"/>
      <c r="B457" s="1214" t="s">
        <v>9</v>
      </c>
      <c r="C457" s="1214"/>
      <c r="D457" s="1214"/>
      <c r="E457" s="1214"/>
      <c r="F457" s="1214"/>
      <c r="G457" s="1214"/>
      <c r="H457" s="1214"/>
      <c r="I457" s="1214"/>
      <c r="J457" s="1214"/>
      <c r="K457" s="1214"/>
      <c r="L457" s="1214"/>
      <c r="M457" s="1214"/>
      <c r="N457" s="1214"/>
    </row>
    <row r="458" spans="1:15" x14ac:dyDescent="0.25">
      <c r="A458" s="3460"/>
      <c r="B458" s="3343"/>
      <c r="C458" s="3343"/>
      <c r="D458" s="3343"/>
      <c r="E458" s="3343"/>
      <c r="F458" s="3343"/>
      <c r="G458" s="3343"/>
      <c r="H458" s="3343"/>
      <c r="I458" s="3343"/>
      <c r="J458" s="3343"/>
      <c r="K458" s="3343"/>
      <c r="L458" s="3343"/>
      <c r="M458" s="3343"/>
      <c r="N458" s="3343"/>
    </row>
    <row r="460" spans="1:15" x14ac:dyDescent="0.25">
      <c r="A460" s="929" t="s">
        <v>0</v>
      </c>
      <c r="B460" s="3303" t="s">
        <v>947</v>
      </c>
      <c r="C460" s="3303"/>
      <c r="D460" s="3303"/>
      <c r="E460" s="3303"/>
      <c r="F460" s="3303"/>
      <c r="G460" s="3303"/>
      <c r="H460" s="3303"/>
      <c r="I460" s="3303"/>
      <c r="J460" s="3303"/>
      <c r="K460" s="3303"/>
      <c r="L460" s="3303"/>
      <c r="M460" s="3303"/>
      <c r="N460" s="3303"/>
    </row>
    <row r="461" spans="1:15" ht="23.25" customHeight="1" x14ac:dyDescent="0.25">
      <c r="A461" s="3504" t="s">
        <v>947</v>
      </c>
      <c r="B461" s="3505" t="s">
        <v>947</v>
      </c>
      <c r="C461" s="3506"/>
      <c r="D461" s="3506"/>
      <c r="E461" s="3506"/>
      <c r="F461" s="3506"/>
      <c r="G461" s="3506"/>
      <c r="H461" s="3506"/>
      <c r="I461" s="3506"/>
      <c r="J461" s="3506"/>
      <c r="K461" s="3506"/>
      <c r="L461" s="3506"/>
      <c r="M461" s="3506"/>
      <c r="N461" s="3507"/>
    </row>
    <row r="462" spans="1:15" ht="15.75" customHeight="1" x14ac:dyDescent="0.25">
      <c r="A462" s="3504"/>
      <c r="B462" s="3508"/>
      <c r="C462" s="3509"/>
      <c r="D462" s="3509"/>
      <c r="E462" s="3509"/>
      <c r="F462" s="3509"/>
      <c r="G462" s="3509"/>
      <c r="H462" s="3509"/>
      <c r="I462" s="3509"/>
      <c r="J462" s="3509"/>
      <c r="K462" s="3509"/>
      <c r="L462" s="3509"/>
      <c r="M462" s="3509"/>
      <c r="N462" s="3510"/>
    </row>
    <row r="463" spans="1:15" ht="15" customHeight="1" x14ac:dyDescent="0.25">
      <c r="A463" s="3504"/>
      <c r="B463" s="3511"/>
      <c r="C463" s="2957"/>
      <c r="D463" s="2957"/>
      <c r="E463" s="2957"/>
      <c r="F463" s="2957"/>
      <c r="G463" s="2957"/>
      <c r="H463" s="2957"/>
      <c r="I463" s="2957"/>
      <c r="J463" s="2957"/>
      <c r="K463" s="2957"/>
      <c r="L463" s="2957"/>
      <c r="M463" s="2957"/>
      <c r="N463" s="3512"/>
    </row>
    <row r="464" spans="1:15" ht="18.75" customHeight="1" x14ac:dyDescent="0.25">
      <c r="A464" s="3504"/>
      <c r="B464" s="3513" t="s">
        <v>1</v>
      </c>
      <c r="C464" s="3395" t="s">
        <v>948</v>
      </c>
      <c r="D464" s="2957"/>
      <c r="E464" s="2957"/>
      <c r="F464" s="2957"/>
      <c r="G464" s="3514" t="s">
        <v>6</v>
      </c>
      <c r="H464" s="3395" t="s">
        <v>949</v>
      </c>
      <c r="I464" s="3515"/>
      <c r="J464" s="3395"/>
      <c r="K464" s="3395"/>
      <c r="L464" s="3395"/>
      <c r="M464" s="3395"/>
      <c r="N464" s="3516"/>
    </row>
    <row r="465" spans="1:29" x14ac:dyDescent="0.25">
      <c r="A465" s="3504"/>
      <c r="B465" s="3513" t="s">
        <v>2</v>
      </c>
      <c r="C465" s="3395" t="s">
        <v>950</v>
      </c>
      <c r="D465" s="2957"/>
      <c r="E465" s="2957"/>
      <c r="F465" s="2957"/>
      <c r="G465" s="3514" t="s">
        <v>7</v>
      </c>
      <c r="H465" s="3395" t="s">
        <v>951</v>
      </c>
      <c r="I465" s="3515"/>
      <c r="J465" s="3395"/>
      <c r="K465" s="3395"/>
      <c r="L465" s="3395"/>
      <c r="M465" s="3395"/>
      <c r="N465" s="3516"/>
    </row>
    <row r="466" spans="1:29" x14ac:dyDescent="0.25">
      <c r="A466" s="3504"/>
      <c r="B466" s="3513" t="s">
        <v>3</v>
      </c>
      <c r="C466" s="3395" t="s">
        <v>952</v>
      </c>
      <c r="D466" s="2957"/>
      <c r="E466" s="2957"/>
      <c r="F466" s="2957"/>
      <c r="G466" s="3514" t="s">
        <v>8</v>
      </c>
      <c r="H466" s="3395" t="s">
        <v>953</v>
      </c>
      <c r="I466" s="3395"/>
      <c r="J466" s="3395"/>
      <c r="K466" s="3395"/>
      <c r="L466" s="3395"/>
      <c r="M466" s="3395"/>
      <c r="N466" s="3516"/>
    </row>
    <row r="467" spans="1:29" ht="16.5" customHeight="1" x14ac:dyDescent="0.25">
      <c r="A467" s="3504"/>
      <c r="B467" s="3513" t="s">
        <v>4</v>
      </c>
      <c r="C467" s="3395" t="s">
        <v>954</v>
      </c>
      <c r="D467" s="2957"/>
      <c r="E467" s="2957"/>
      <c r="F467" s="2957"/>
      <c r="G467" s="3514" t="s">
        <v>30</v>
      </c>
      <c r="H467" s="3395" t="s">
        <v>955</v>
      </c>
      <c r="I467" s="3515"/>
      <c r="J467" s="3395"/>
      <c r="K467" s="3395"/>
      <c r="L467" s="3395"/>
      <c r="M467" s="3395"/>
      <c r="N467" s="3516"/>
    </row>
    <row r="468" spans="1:29" x14ac:dyDescent="0.25">
      <c r="A468" s="3504"/>
      <c r="B468" s="3513" t="s">
        <v>5</v>
      </c>
      <c r="C468" s="3395" t="s">
        <v>956</v>
      </c>
      <c r="D468" s="2957"/>
      <c r="E468" s="2957"/>
      <c r="F468" s="2957"/>
      <c r="G468" s="2993" t="s">
        <v>31</v>
      </c>
      <c r="H468" s="3517" t="s">
        <v>957</v>
      </c>
      <c r="I468" s="3517"/>
      <c r="J468" s="3517"/>
      <c r="K468" s="3517"/>
      <c r="L468" s="3517"/>
      <c r="M468" s="3517"/>
      <c r="N468" s="3518"/>
    </row>
    <row r="469" spans="1:29" ht="16.5" customHeight="1" x14ac:dyDescent="0.25">
      <c r="A469" s="3504"/>
      <c r="B469" s="3511"/>
      <c r="C469" s="29"/>
      <c r="D469" s="2957"/>
      <c r="E469" s="2957"/>
      <c r="F469" s="2957"/>
      <c r="G469" s="2993"/>
      <c r="H469" s="3517"/>
      <c r="I469" s="3517"/>
      <c r="J469" s="3517"/>
      <c r="K469" s="3517"/>
      <c r="L469" s="3517"/>
      <c r="M469" s="3517"/>
      <c r="N469" s="3518"/>
    </row>
    <row r="470" spans="1:29" x14ac:dyDescent="0.25">
      <c r="A470" s="3504"/>
      <c r="B470" s="3330" t="s">
        <v>858</v>
      </c>
      <c r="C470" s="3330"/>
      <c r="D470" s="3330"/>
      <c r="E470" s="3330"/>
      <c r="F470" s="3330"/>
      <c r="G470" s="3330"/>
      <c r="H470" s="3330"/>
      <c r="I470" s="3330"/>
      <c r="J470" s="3330"/>
      <c r="K470" s="3330"/>
      <c r="L470" s="3330"/>
      <c r="M470" s="3330"/>
      <c r="N470" s="3330"/>
    </row>
    <row r="472" spans="1:29" x14ac:dyDescent="0.25">
      <c r="A472" s="929" t="s">
        <v>0</v>
      </c>
      <c r="B472" s="3303" t="s">
        <v>958</v>
      </c>
      <c r="C472" s="3303"/>
      <c r="D472" s="3303"/>
      <c r="E472" s="3303"/>
      <c r="F472" s="3303"/>
      <c r="G472" s="3303"/>
      <c r="H472" s="3303"/>
      <c r="I472" s="3303"/>
      <c r="J472" s="3303"/>
      <c r="K472" s="3303"/>
      <c r="L472" s="3303"/>
      <c r="M472" s="3303"/>
      <c r="N472" s="3303"/>
    </row>
    <row r="473" spans="1:29" ht="23.25" customHeight="1" x14ac:dyDescent="0.25">
      <c r="A473" s="3504" t="s">
        <v>958</v>
      </c>
      <c r="B473" s="3505" t="s">
        <v>958</v>
      </c>
      <c r="C473" s="3506"/>
      <c r="D473" s="3506"/>
      <c r="E473" s="3506"/>
      <c r="F473" s="3506"/>
      <c r="G473" s="3506"/>
      <c r="H473" s="3506"/>
      <c r="I473" s="3506"/>
      <c r="J473" s="3506"/>
      <c r="K473" s="3506"/>
      <c r="L473" s="3506"/>
      <c r="M473" s="3506"/>
      <c r="N473" s="3507"/>
    </row>
    <row r="474" spans="1:29" ht="15.75" customHeight="1" x14ac:dyDescent="0.25">
      <c r="A474" s="3504"/>
      <c r="B474" s="3508"/>
      <c r="C474" s="3509"/>
      <c r="D474" s="3509"/>
      <c r="E474" s="3509"/>
      <c r="F474" s="3509"/>
      <c r="G474" s="3509"/>
      <c r="H474" s="3509"/>
      <c r="I474" s="3509"/>
      <c r="J474" s="3509"/>
      <c r="K474" s="3509"/>
      <c r="L474" s="3509"/>
      <c r="M474" s="3509"/>
      <c r="N474" s="3510"/>
    </row>
    <row r="475" spans="1:29" ht="15" customHeight="1" x14ac:dyDescent="0.25">
      <c r="A475" s="3504"/>
      <c r="B475" s="3511"/>
      <c r="C475" s="2957"/>
      <c r="D475" s="2957"/>
      <c r="E475" s="2957"/>
      <c r="F475" s="2957"/>
      <c r="G475" s="2957"/>
      <c r="H475" s="2957"/>
      <c r="I475" s="2957"/>
      <c r="J475" s="2957"/>
      <c r="K475" s="2957"/>
      <c r="L475" s="2957"/>
      <c r="M475" s="2957"/>
      <c r="N475" s="3512"/>
    </row>
    <row r="476" spans="1:29" ht="18.75" customHeight="1" thickBot="1" x14ac:dyDescent="0.3">
      <c r="A476" s="3504"/>
      <c r="B476" s="3513" t="s">
        <v>1</v>
      </c>
      <c r="C476" s="3395" t="s">
        <v>959</v>
      </c>
      <c r="D476" s="2957"/>
      <c r="E476" s="2957"/>
      <c r="F476" s="2957"/>
      <c r="G476" s="29"/>
      <c r="H476" s="3334" t="s">
        <v>4</v>
      </c>
      <c r="I476" s="29" t="s">
        <v>960</v>
      </c>
      <c r="J476" s="3519"/>
      <c r="K476" s="3519"/>
      <c r="L476" s="3519"/>
      <c r="M476" s="3519"/>
      <c r="N476" s="3520"/>
    </row>
    <row r="477" spans="1:29" ht="15" customHeight="1" x14ac:dyDescent="0.25">
      <c r="A477" s="3504"/>
      <c r="B477" s="3521" t="s">
        <v>2</v>
      </c>
      <c r="C477" s="3517" t="s">
        <v>961</v>
      </c>
      <c r="D477" s="3517"/>
      <c r="E477" s="3517"/>
      <c r="F477" s="3517"/>
      <c r="G477" s="3517"/>
      <c r="H477" s="3334" t="s">
        <v>5</v>
      </c>
      <c r="I477" s="3519" t="s">
        <v>962</v>
      </c>
      <c r="J477" s="3519"/>
      <c r="K477" s="3519"/>
      <c r="L477" s="3519"/>
      <c r="M477" s="3519"/>
      <c r="N477" s="3520"/>
      <c r="P477" s="2870" t="s">
        <v>675</v>
      </c>
      <c r="Q477" s="2871"/>
      <c r="R477" s="2871"/>
      <c r="S477" s="2871"/>
      <c r="T477" s="2871"/>
      <c r="U477" s="2871"/>
      <c r="V477" s="2871"/>
      <c r="W477" s="2871"/>
      <c r="X477" s="2871"/>
      <c r="Y477" s="2871"/>
      <c r="Z477" s="2871"/>
      <c r="AA477" s="2871"/>
      <c r="AB477" s="2871"/>
      <c r="AC477" s="2872"/>
    </row>
    <row r="478" spans="1:29" ht="15" customHeight="1" x14ac:dyDescent="0.25">
      <c r="A478" s="3504"/>
      <c r="B478" s="3521"/>
      <c r="C478" s="3517"/>
      <c r="D478" s="3517"/>
      <c r="E478" s="3517"/>
      <c r="F478" s="3517"/>
      <c r="G478" s="3517"/>
      <c r="H478" s="3334" t="s">
        <v>6</v>
      </c>
      <c r="I478" s="3395" t="s">
        <v>963</v>
      </c>
      <c r="J478" s="3515"/>
      <c r="K478" s="3395"/>
      <c r="L478" s="3395"/>
      <c r="M478" s="3395"/>
      <c r="N478" s="3516"/>
      <c r="P478" s="2873"/>
      <c r="Q478" s="2874"/>
      <c r="R478" s="2874"/>
      <c r="S478" s="2874"/>
      <c r="T478" s="2874"/>
      <c r="U478" s="2874"/>
      <c r="V478" s="2874"/>
      <c r="W478" s="2874"/>
      <c r="X478" s="2874"/>
      <c r="Y478" s="2874"/>
      <c r="Z478" s="2874"/>
      <c r="AA478" s="2874"/>
      <c r="AB478" s="2874"/>
      <c r="AC478" s="2875"/>
    </row>
    <row r="479" spans="1:29" ht="16.5" customHeight="1" thickBot="1" x14ac:dyDescent="0.3">
      <c r="A479" s="3504"/>
      <c r="B479" s="3521" t="s">
        <v>3</v>
      </c>
      <c r="C479" s="3522" t="s">
        <v>964</v>
      </c>
      <c r="D479" s="3522"/>
      <c r="E479" s="3522"/>
      <c r="F479" s="3522"/>
      <c r="G479" s="3522"/>
      <c r="H479" s="3334" t="s">
        <v>7</v>
      </c>
      <c r="I479" s="3395" t="s">
        <v>965</v>
      </c>
      <c r="J479" s="3523"/>
      <c r="K479" s="3523"/>
      <c r="L479" s="3523"/>
      <c r="M479" s="3395"/>
      <c r="N479" s="3516"/>
      <c r="P479" s="2878"/>
      <c r="Q479" s="2879"/>
      <c r="R479" s="2879"/>
      <c r="S479" s="2879"/>
      <c r="T479" s="2879"/>
      <c r="U479" s="2879"/>
      <c r="V479" s="2879"/>
      <c r="W479" s="2879"/>
      <c r="X479" s="2879"/>
      <c r="Y479" s="2879"/>
      <c r="Z479" s="2879"/>
      <c r="AA479" s="2879"/>
      <c r="AB479" s="2879"/>
      <c r="AC479" s="2880"/>
    </row>
    <row r="480" spans="1:29" ht="16.5" customHeight="1" x14ac:dyDescent="0.25">
      <c r="A480" s="3504"/>
      <c r="B480" s="3521"/>
      <c r="C480" s="3522"/>
      <c r="D480" s="3522"/>
      <c r="E480" s="3522"/>
      <c r="F480" s="3522"/>
      <c r="G480" s="3522"/>
      <c r="H480" s="3334" t="s">
        <v>8</v>
      </c>
      <c r="I480" s="3395" t="s">
        <v>966</v>
      </c>
      <c r="J480" s="3523"/>
      <c r="K480" s="3523"/>
      <c r="L480" s="3523"/>
      <c r="M480" s="3395"/>
      <c r="N480" s="3516"/>
      <c r="P480" s="3331"/>
      <c r="Q480" s="3331"/>
      <c r="R480" s="3331"/>
      <c r="S480" s="3331"/>
      <c r="T480" s="3331"/>
      <c r="U480" s="3331"/>
      <c r="V480" s="3331"/>
      <c r="W480" s="3331"/>
      <c r="X480" s="3331"/>
      <c r="Y480" s="3331"/>
      <c r="Z480" s="3331"/>
      <c r="AA480" s="3331"/>
      <c r="AB480" s="3331"/>
      <c r="AC480" s="3331"/>
    </row>
    <row r="481" spans="1:14" x14ac:dyDescent="0.25">
      <c r="A481" s="3504"/>
      <c r="B481" s="3524"/>
      <c r="C481" s="3522"/>
      <c r="D481" s="3522"/>
      <c r="E481" s="3522"/>
      <c r="F481" s="3522"/>
      <c r="G481" s="3522"/>
      <c r="H481" s="3334"/>
      <c r="I481" s="3395"/>
      <c r="J481" s="3523"/>
      <c r="K481" s="3523"/>
      <c r="L481" s="3523"/>
      <c r="M481" s="3523"/>
      <c r="N481" s="3525"/>
    </row>
    <row r="482" spans="1:14" x14ac:dyDescent="0.25">
      <c r="A482" s="3504"/>
      <c r="B482" s="3330" t="s">
        <v>858</v>
      </c>
      <c r="C482" s="3330"/>
      <c r="D482" s="3330"/>
      <c r="E482" s="3330"/>
      <c r="F482" s="3330"/>
      <c r="G482" s="3330"/>
      <c r="H482" s="3330"/>
      <c r="I482" s="3330"/>
      <c r="J482" s="3330"/>
      <c r="K482" s="3330"/>
      <c r="L482" s="3330"/>
      <c r="M482" s="3330"/>
      <c r="N482" s="3330"/>
    </row>
  </sheetData>
  <mergeCells count="329">
    <mergeCell ref="B472:N472"/>
    <mergeCell ref="A473:A482"/>
    <mergeCell ref="B473:N474"/>
    <mergeCell ref="B477:B478"/>
    <mergeCell ref="C477:G478"/>
    <mergeCell ref="P477:AC479"/>
    <mergeCell ref="B479:B480"/>
    <mergeCell ref="C479:G481"/>
    <mergeCell ref="B482:N482"/>
    <mergeCell ref="C452:E452"/>
    <mergeCell ref="C453:E453"/>
    <mergeCell ref="M455:N455"/>
    <mergeCell ref="B457:N458"/>
    <mergeCell ref="B460:N460"/>
    <mergeCell ref="A461:A470"/>
    <mergeCell ref="B461:N462"/>
    <mergeCell ref="G468:G469"/>
    <mergeCell ref="H468:N469"/>
    <mergeCell ref="B470:N470"/>
    <mergeCell ref="I445:N445"/>
    <mergeCell ref="C446:F446"/>
    <mergeCell ref="I446:N451"/>
    <mergeCell ref="C447:E447"/>
    <mergeCell ref="C448:E448"/>
    <mergeCell ref="C449:E449"/>
    <mergeCell ref="C450:E450"/>
    <mergeCell ref="C451:E451"/>
    <mergeCell ref="D433:L433"/>
    <mergeCell ref="B434:N435"/>
    <mergeCell ref="B437:N437"/>
    <mergeCell ref="A438:A458"/>
    <mergeCell ref="B438:N439"/>
    <mergeCell ref="B440:I442"/>
    <mergeCell ref="J440:L442"/>
    <mergeCell ref="M440:M442"/>
    <mergeCell ref="N440:N442"/>
    <mergeCell ref="C443:N444"/>
    <mergeCell ref="D425:L425"/>
    <mergeCell ref="E426:E427"/>
    <mergeCell ref="F426:F427"/>
    <mergeCell ref="G426:G427"/>
    <mergeCell ref="D428:D429"/>
    <mergeCell ref="D432:L432"/>
    <mergeCell ref="D416:F417"/>
    <mergeCell ref="G416:G417"/>
    <mergeCell ref="H416:H417"/>
    <mergeCell ref="J419:J420"/>
    <mergeCell ref="K420:L420"/>
    <mergeCell ref="J421:J422"/>
    <mergeCell ref="D422:F423"/>
    <mergeCell ref="G422:G423"/>
    <mergeCell ref="H422:H423"/>
    <mergeCell ref="S411:AA411"/>
    <mergeCell ref="S412:AA412"/>
    <mergeCell ref="J413:J414"/>
    <mergeCell ref="K414:L414"/>
    <mergeCell ref="Q414:AC414"/>
    <mergeCell ref="J415:J416"/>
    <mergeCell ref="R402:U402"/>
    <mergeCell ref="B405:N405"/>
    <mergeCell ref="Q405:AC405"/>
    <mergeCell ref="B406:N407"/>
    <mergeCell ref="S407:AA407"/>
    <mergeCell ref="S410:AA410"/>
    <mergeCell ref="R397:U397"/>
    <mergeCell ref="W397:Z398"/>
    <mergeCell ref="B398:N398"/>
    <mergeCell ref="B399:I401"/>
    <mergeCell ref="K399:K400"/>
    <mergeCell ref="L399:L400"/>
    <mergeCell ref="R400:U400"/>
    <mergeCell ref="J401:J402"/>
    <mergeCell ref="K401:K403"/>
    <mergeCell ref="L401:L403"/>
    <mergeCell ref="M377:M378"/>
    <mergeCell ref="N377:N378"/>
    <mergeCell ref="D379:I380"/>
    <mergeCell ref="Q390:AC390"/>
    <mergeCell ref="R392:U392"/>
    <mergeCell ref="Q394:AC395"/>
    <mergeCell ref="E395:I395"/>
    <mergeCell ref="T373:AC374"/>
    <mergeCell ref="B375:N375"/>
    <mergeCell ref="B376:C376"/>
    <mergeCell ref="G376:I376"/>
    <mergeCell ref="J376:N376"/>
    <mergeCell ref="B377:B378"/>
    <mergeCell ref="C377:C378"/>
    <mergeCell ref="J377:J378"/>
    <mergeCell ref="K377:K378"/>
    <mergeCell ref="L377:L378"/>
    <mergeCell ref="B366:H374"/>
    <mergeCell ref="I366:N367"/>
    <mergeCell ref="I368:J370"/>
    <mergeCell ref="K368:L370"/>
    <mergeCell ref="M368:N370"/>
    <mergeCell ref="I371:J374"/>
    <mergeCell ref="K371:L374"/>
    <mergeCell ref="M371:N374"/>
    <mergeCell ref="B359:N359"/>
    <mergeCell ref="Q359:AC359"/>
    <mergeCell ref="A360:A435"/>
    <mergeCell ref="B360:N361"/>
    <mergeCell ref="P360:P435"/>
    <mergeCell ref="Q360:AC360"/>
    <mergeCell ref="B362:N363"/>
    <mergeCell ref="Q362:AC362"/>
    <mergeCell ref="Q363:AC363"/>
    <mergeCell ref="L364:N364"/>
    <mergeCell ref="I307:J307"/>
    <mergeCell ref="C308:N310"/>
    <mergeCell ref="P311:AC313"/>
    <mergeCell ref="B313:N313"/>
    <mergeCell ref="B315:N315"/>
    <mergeCell ref="A316:A357"/>
    <mergeCell ref="B316:N317"/>
    <mergeCell ref="C353:N354"/>
    <mergeCell ref="B355:N355"/>
    <mergeCell ref="B356:N357"/>
    <mergeCell ref="C284:E284"/>
    <mergeCell ref="F284:G284"/>
    <mergeCell ref="H284:I284"/>
    <mergeCell ref="B290:N290"/>
    <mergeCell ref="A291:A313"/>
    <mergeCell ref="B291:N292"/>
    <mergeCell ref="I300:J302"/>
    <mergeCell ref="I303:J304"/>
    <mergeCell ref="I305:I306"/>
    <mergeCell ref="J305:J306"/>
    <mergeCell ref="C282:E282"/>
    <mergeCell ref="F282:G282"/>
    <mergeCell ref="H282:I282"/>
    <mergeCell ref="C283:E283"/>
    <mergeCell ref="F283:G283"/>
    <mergeCell ref="H283:I283"/>
    <mergeCell ref="M273:N274"/>
    <mergeCell ref="F276:G277"/>
    <mergeCell ref="H276:I277"/>
    <mergeCell ref="B277:C278"/>
    <mergeCell ref="F278:I278"/>
    <mergeCell ref="J279:M285"/>
    <mergeCell ref="F280:G280"/>
    <mergeCell ref="C281:E281"/>
    <mergeCell ref="F281:G281"/>
    <mergeCell ref="H281:I281"/>
    <mergeCell ref="D262:L262"/>
    <mergeCell ref="D263:L263"/>
    <mergeCell ref="B264:N265"/>
    <mergeCell ref="B267:N267"/>
    <mergeCell ref="A268:A288"/>
    <mergeCell ref="B268:N269"/>
    <mergeCell ref="B270:J274"/>
    <mergeCell ref="K270:L272"/>
    <mergeCell ref="M270:N272"/>
    <mergeCell ref="K273:L274"/>
    <mergeCell ref="D249:D250"/>
    <mergeCell ref="D253:L253"/>
    <mergeCell ref="D254:L254"/>
    <mergeCell ref="B256:N256"/>
    <mergeCell ref="D257:L257"/>
    <mergeCell ref="D261:L261"/>
    <mergeCell ref="B231:N231"/>
    <mergeCell ref="B232:N233"/>
    <mergeCell ref="D246:L246"/>
    <mergeCell ref="E247:E248"/>
    <mergeCell ref="F247:F248"/>
    <mergeCell ref="G247:G248"/>
    <mergeCell ref="I223:J224"/>
    <mergeCell ref="K223:L224"/>
    <mergeCell ref="M223:N224"/>
    <mergeCell ref="B224:H227"/>
    <mergeCell ref="I225:J226"/>
    <mergeCell ref="K225:L227"/>
    <mergeCell ref="M225:N227"/>
    <mergeCell ref="I227:J227"/>
    <mergeCell ref="N195:N196"/>
    <mergeCell ref="D197:I198"/>
    <mergeCell ref="E218:I218"/>
    <mergeCell ref="E219:I219"/>
    <mergeCell ref="E220:I220"/>
    <mergeCell ref="B222:N222"/>
    <mergeCell ref="B195:B196"/>
    <mergeCell ref="C195:C196"/>
    <mergeCell ref="J195:J196"/>
    <mergeCell ref="K195:K196"/>
    <mergeCell ref="L195:L196"/>
    <mergeCell ref="M195:M196"/>
    <mergeCell ref="K188:L191"/>
    <mergeCell ref="M188:N191"/>
    <mergeCell ref="B192:N192"/>
    <mergeCell ref="B194:C194"/>
    <mergeCell ref="G194:I194"/>
    <mergeCell ref="J194:N194"/>
    <mergeCell ref="A177:A265"/>
    <mergeCell ref="B177:N178"/>
    <mergeCell ref="B179:N180"/>
    <mergeCell ref="L181:N181"/>
    <mergeCell ref="B183:H191"/>
    <mergeCell ref="I183:N184"/>
    <mergeCell ref="I185:J187"/>
    <mergeCell ref="K185:L187"/>
    <mergeCell ref="M185:N187"/>
    <mergeCell ref="I188:J191"/>
    <mergeCell ref="D166:L166"/>
    <mergeCell ref="D170:L170"/>
    <mergeCell ref="D171:L171"/>
    <mergeCell ref="D172:L172"/>
    <mergeCell ref="B173:N174"/>
    <mergeCell ref="B176:N176"/>
    <mergeCell ref="K147:L149"/>
    <mergeCell ref="M147:N149"/>
    <mergeCell ref="I149:J149"/>
    <mergeCell ref="B153:N153"/>
    <mergeCell ref="B154:N155"/>
    <mergeCell ref="B165:N165"/>
    <mergeCell ref="H121:I123"/>
    <mergeCell ref="E140:I140"/>
    <mergeCell ref="E141:I141"/>
    <mergeCell ref="E142:I142"/>
    <mergeCell ref="B144:N144"/>
    <mergeCell ref="I145:J146"/>
    <mergeCell ref="K145:L146"/>
    <mergeCell ref="M145:N146"/>
    <mergeCell ref="B146:H149"/>
    <mergeCell ref="I147:J148"/>
    <mergeCell ref="B117:C117"/>
    <mergeCell ref="G117:I117"/>
    <mergeCell ref="J117:N117"/>
    <mergeCell ref="B118:B119"/>
    <mergeCell ref="C118:C119"/>
    <mergeCell ref="J118:J119"/>
    <mergeCell ref="K118:K119"/>
    <mergeCell ref="L118:L119"/>
    <mergeCell ref="M118:M119"/>
    <mergeCell ref="N118:N119"/>
    <mergeCell ref="M108:N110"/>
    <mergeCell ref="I111:J114"/>
    <mergeCell ref="K111:L114"/>
    <mergeCell ref="M111:N114"/>
    <mergeCell ref="P111:AC113"/>
    <mergeCell ref="B115:N115"/>
    <mergeCell ref="B96:N97"/>
    <mergeCell ref="B99:N99"/>
    <mergeCell ref="A100:A174"/>
    <mergeCell ref="B100:N101"/>
    <mergeCell ref="B102:N103"/>
    <mergeCell ref="L104:N104"/>
    <mergeCell ref="B106:H114"/>
    <mergeCell ref="I106:N107"/>
    <mergeCell ref="I108:J110"/>
    <mergeCell ref="K108:L110"/>
    <mergeCell ref="H83:H84"/>
    <mergeCell ref="B86:N86"/>
    <mergeCell ref="B87:N87"/>
    <mergeCell ref="B88:N88"/>
    <mergeCell ref="B89:N89"/>
    <mergeCell ref="B90:N90"/>
    <mergeCell ref="D80:F80"/>
    <mergeCell ref="G80:H80"/>
    <mergeCell ref="I80:J80"/>
    <mergeCell ref="K80:N80"/>
    <mergeCell ref="G82:H82"/>
    <mergeCell ref="I82:J82"/>
    <mergeCell ref="G77:H77"/>
    <mergeCell ref="I77:J77"/>
    <mergeCell ref="D78:F78"/>
    <mergeCell ref="G78:H78"/>
    <mergeCell ref="I78:J78"/>
    <mergeCell ref="D79:F79"/>
    <mergeCell ref="G79:H79"/>
    <mergeCell ref="I79:J79"/>
    <mergeCell ref="D73:F73"/>
    <mergeCell ref="G73:H73"/>
    <mergeCell ref="I73:J73"/>
    <mergeCell ref="K73:N73"/>
    <mergeCell ref="D75:F75"/>
    <mergeCell ref="D76:F76"/>
    <mergeCell ref="G76:H76"/>
    <mergeCell ref="I76:J76"/>
    <mergeCell ref="K76:N79"/>
    <mergeCell ref="D77:F77"/>
    <mergeCell ref="B71:B72"/>
    <mergeCell ref="C71:C72"/>
    <mergeCell ref="D71:F72"/>
    <mergeCell ref="G71:H72"/>
    <mergeCell ref="I71:J72"/>
    <mergeCell ref="K71:N72"/>
    <mergeCell ref="K68:L68"/>
    <mergeCell ref="M68:N68"/>
    <mergeCell ref="P68:AC70"/>
    <mergeCell ref="L69:M69"/>
    <mergeCell ref="G70:H70"/>
    <mergeCell ref="I70:J70"/>
    <mergeCell ref="K70:N70"/>
    <mergeCell ref="B59:N60"/>
    <mergeCell ref="B62:N62"/>
    <mergeCell ref="A63:A97"/>
    <mergeCell ref="B63:N64"/>
    <mergeCell ref="B65:J67"/>
    <mergeCell ref="K65:L66"/>
    <mergeCell ref="M65:N66"/>
    <mergeCell ref="K67:L67"/>
    <mergeCell ref="M67:N67"/>
    <mergeCell ref="B68:C68"/>
    <mergeCell ref="N41:N43"/>
    <mergeCell ref="C44:D45"/>
    <mergeCell ref="C46:C47"/>
    <mergeCell ref="I46:I53"/>
    <mergeCell ref="L46:L53"/>
    <mergeCell ref="E48:F48"/>
    <mergeCell ref="E49:F49"/>
    <mergeCell ref="E50:F50"/>
    <mergeCell ref="E51:F51"/>
    <mergeCell ref="P14:AC16"/>
    <mergeCell ref="B20:N21"/>
    <mergeCell ref="B28:N29"/>
    <mergeCell ref="B31:N32"/>
    <mergeCell ref="B38:N38"/>
    <mergeCell ref="A39:A60"/>
    <mergeCell ref="B39:N40"/>
    <mergeCell ref="B41:I43"/>
    <mergeCell ref="J41:L43"/>
    <mergeCell ref="M41:M43"/>
    <mergeCell ref="B2:N3"/>
    <mergeCell ref="B5:N5"/>
    <mergeCell ref="B6:N6"/>
    <mergeCell ref="B7:N7"/>
    <mergeCell ref="B8:N8"/>
    <mergeCell ref="B9:N10"/>
  </mergeCells>
  <hyperlinks>
    <hyperlink ref="C150" r:id="rId1"/>
    <hyperlink ref="C151" r:id="rId2"/>
    <hyperlink ref="C228" r:id="rId3"/>
    <hyperlink ref="C229" r:id="rId4"/>
    <hyperlink ref="C403" r:id="rId5"/>
    <hyperlink ref="C402" r:id="rId6"/>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W256"/>
  <sheetViews>
    <sheetView tabSelected="1" workbookViewId="0">
      <selection activeCell="L27" sqref="L27"/>
    </sheetView>
  </sheetViews>
  <sheetFormatPr baseColWidth="10" defaultRowHeight="15" x14ac:dyDescent="0.25"/>
  <cols>
    <col min="1" max="1" width="3.42578125" style="28" customWidth="1"/>
    <col min="2" max="23" width="9.7109375" style="28" customWidth="1"/>
    <col min="24" max="16384" width="11.42578125" style="28"/>
  </cols>
  <sheetData>
    <row r="1" spans="1:24" s="37" customFormat="1" ht="12.75" x14ac:dyDescent="0.2">
      <c r="A1" s="33">
        <v>2.71</v>
      </c>
      <c r="B1" s="34">
        <v>9</v>
      </c>
      <c r="C1" s="34">
        <v>9</v>
      </c>
      <c r="D1" s="34">
        <v>9</v>
      </c>
      <c r="E1" s="34">
        <v>9</v>
      </c>
      <c r="F1" s="34">
        <v>9</v>
      </c>
      <c r="G1" s="34">
        <v>9</v>
      </c>
      <c r="H1" s="34">
        <v>9</v>
      </c>
      <c r="I1" s="34">
        <v>9</v>
      </c>
      <c r="J1" s="35">
        <v>9</v>
      </c>
      <c r="K1" s="35">
        <v>9</v>
      </c>
      <c r="L1" s="35">
        <v>9</v>
      </c>
      <c r="M1" s="35">
        <v>9</v>
      </c>
      <c r="N1" s="35">
        <v>9</v>
      </c>
      <c r="O1" s="35">
        <v>9</v>
      </c>
      <c r="P1" s="35">
        <v>9</v>
      </c>
      <c r="Q1" s="35">
        <v>9</v>
      </c>
      <c r="R1" s="35">
        <v>9</v>
      </c>
      <c r="S1" s="35">
        <v>9</v>
      </c>
      <c r="T1" s="35">
        <v>9</v>
      </c>
      <c r="U1" s="35">
        <v>9</v>
      </c>
      <c r="V1" s="35">
        <v>9</v>
      </c>
      <c r="W1" s="35">
        <v>9</v>
      </c>
      <c r="X1" s="36" t="s">
        <v>49</v>
      </c>
    </row>
    <row r="2" spans="1:24" ht="15" customHeight="1" x14ac:dyDescent="0.25">
      <c r="A2" s="1138"/>
      <c r="B2" s="1138"/>
      <c r="C2" s="1138"/>
      <c r="D2" s="1138"/>
      <c r="E2" s="1138"/>
      <c r="F2" s="1138"/>
      <c r="G2" s="1138"/>
      <c r="H2" s="1138"/>
      <c r="I2" s="1138"/>
      <c r="J2" s="1138"/>
      <c r="K2" s="1138"/>
      <c r="L2" s="1138"/>
      <c r="M2" s="1138"/>
      <c r="N2" s="1138"/>
      <c r="O2" s="1138"/>
      <c r="P2" s="1138"/>
      <c r="Q2" s="1138"/>
      <c r="R2" s="1138"/>
      <c r="S2" s="1138"/>
      <c r="T2" s="1138"/>
      <c r="U2" s="1138"/>
      <c r="V2" s="1138"/>
      <c r="W2" s="1138"/>
      <c r="X2" s="1138"/>
    </row>
    <row r="3" spans="1:24" ht="15" customHeight="1" x14ac:dyDescent="0.25">
      <c r="A3" s="1138"/>
      <c r="B3" s="1138"/>
      <c r="C3" s="1138"/>
      <c r="D3" s="1138"/>
      <c r="E3" s="1138"/>
      <c r="F3" s="1138"/>
      <c r="G3" s="1138"/>
      <c r="H3" s="1138"/>
      <c r="I3" s="1138"/>
      <c r="J3" s="1138"/>
      <c r="K3" s="1138"/>
      <c r="L3" s="1138"/>
      <c r="M3" s="1138"/>
      <c r="N3" s="1138"/>
      <c r="O3" s="1138"/>
      <c r="P3" s="1138"/>
      <c r="Q3" s="1138"/>
      <c r="R3" s="1138"/>
      <c r="S3" s="1138"/>
      <c r="T3" s="1138"/>
      <c r="U3" s="1138"/>
      <c r="V3" s="1138"/>
      <c r="W3" s="1138"/>
      <c r="X3" s="1138"/>
    </row>
    <row r="4" spans="1:24" ht="15" customHeight="1" x14ac:dyDescent="0.25">
      <c r="A4" s="1138"/>
      <c r="B4" s="1138"/>
      <c r="C4" s="1277" t="s">
        <v>50</v>
      </c>
      <c r="D4" s="1277"/>
      <c r="E4" s="1277"/>
      <c r="F4" s="1277"/>
      <c r="G4" s="1277"/>
      <c r="H4" s="1277"/>
      <c r="I4" s="1277"/>
      <c r="J4" s="1277"/>
      <c r="K4" s="1277"/>
      <c r="L4" s="1277"/>
      <c r="M4" s="1277"/>
      <c r="N4" s="1277"/>
      <c r="O4" s="1277"/>
      <c r="P4" s="1277"/>
      <c r="Q4" s="1277"/>
      <c r="R4" s="1277"/>
      <c r="S4" s="1277"/>
      <c r="T4" s="1277"/>
      <c r="U4" s="1138"/>
      <c r="V4" s="1138"/>
      <c r="W4" s="1138"/>
      <c r="X4" s="1138"/>
    </row>
    <row r="5" spans="1:24" ht="15" customHeight="1" x14ac:dyDescent="0.25">
      <c r="A5" s="1138"/>
      <c r="B5" s="1138"/>
      <c r="C5" s="1277"/>
      <c r="D5" s="1277"/>
      <c r="E5" s="1277"/>
      <c r="F5" s="1277"/>
      <c r="G5" s="1277"/>
      <c r="H5" s="1277"/>
      <c r="I5" s="1277"/>
      <c r="J5" s="1277"/>
      <c r="K5" s="1277"/>
      <c r="L5" s="1277"/>
      <c r="M5" s="1277"/>
      <c r="N5" s="1277"/>
      <c r="O5" s="1277"/>
      <c r="P5" s="1277"/>
      <c r="Q5" s="1277"/>
      <c r="R5" s="1277"/>
      <c r="S5" s="1277"/>
      <c r="T5" s="1277"/>
      <c r="U5" s="1138"/>
      <c r="V5" s="1138"/>
      <c r="W5" s="1138"/>
      <c r="X5" s="1138"/>
    </row>
    <row r="6" spans="1:24" ht="15" customHeight="1" x14ac:dyDescent="0.25">
      <c r="A6" s="1138"/>
      <c r="B6" s="1138"/>
      <c r="C6" s="1139"/>
      <c r="D6" s="1139"/>
      <c r="E6" s="1139"/>
      <c r="F6" s="1139"/>
      <c r="G6" s="1139"/>
      <c r="H6" s="1139"/>
      <c r="I6" s="1139"/>
      <c r="J6" s="1139"/>
      <c r="K6" s="1139"/>
      <c r="L6" s="1139"/>
      <c r="M6" s="1139"/>
      <c r="N6" s="1139"/>
      <c r="O6" s="1139"/>
      <c r="P6" s="1139"/>
      <c r="Q6" s="1139"/>
      <c r="R6" s="1139"/>
      <c r="S6" s="1138"/>
      <c r="T6" s="1138"/>
      <c r="U6" s="1138"/>
      <c r="V6" s="1138"/>
      <c r="W6" s="1138"/>
      <c r="X6" s="1138"/>
    </row>
    <row r="7" spans="1:24" ht="15" customHeight="1" thickBot="1" x14ac:dyDescent="0.3">
      <c r="A7" s="1138"/>
      <c r="B7" s="1138"/>
      <c r="C7" s="1139"/>
      <c r="D7" s="1139"/>
      <c r="E7" s="1139"/>
      <c r="F7" s="1139"/>
      <c r="G7" s="1139"/>
      <c r="H7" s="1139"/>
      <c r="I7" s="1139"/>
      <c r="J7" s="1139"/>
      <c r="K7" s="1139"/>
      <c r="L7" s="1139"/>
      <c r="M7" s="1139"/>
      <c r="N7" s="1139"/>
      <c r="O7" s="1139"/>
      <c r="P7" s="1139"/>
      <c r="Q7" s="1139"/>
      <c r="R7" s="1139"/>
      <c r="S7" s="1138"/>
      <c r="T7" s="1138"/>
      <c r="U7" s="1138"/>
      <c r="V7" s="1138"/>
      <c r="W7" s="1138"/>
      <c r="X7" s="1138"/>
    </row>
    <row r="8" spans="1:24" ht="15" customHeight="1" x14ac:dyDescent="0.25">
      <c r="A8" s="1140"/>
      <c r="B8" s="1140"/>
      <c r="C8" s="1278" t="s">
        <v>51</v>
      </c>
      <c r="D8" s="1279"/>
      <c r="E8" s="1279"/>
      <c r="F8" s="1279"/>
      <c r="G8" s="1279"/>
      <c r="H8" s="1279"/>
      <c r="I8" s="1279"/>
      <c r="J8" s="1279"/>
      <c r="K8" s="1279"/>
      <c r="L8" s="1279"/>
      <c r="M8" s="1300" t="s">
        <v>661</v>
      </c>
      <c r="N8" s="1300"/>
      <c r="O8" s="1284" t="s">
        <v>52</v>
      </c>
      <c r="P8" s="1284"/>
      <c r="Q8" s="1286">
        <f>E18+I18+M18+O18</f>
        <v>43</v>
      </c>
      <c r="R8" s="1286"/>
      <c r="S8" s="1288" t="s">
        <v>53</v>
      </c>
      <c r="T8" s="1289"/>
      <c r="U8" s="1138"/>
      <c r="V8" s="1138"/>
      <c r="W8" s="1138"/>
      <c r="X8" s="1138"/>
    </row>
    <row r="9" spans="1:24" ht="15" customHeight="1" x14ac:dyDescent="0.25">
      <c r="A9" s="1140"/>
      <c r="B9" s="1140"/>
      <c r="C9" s="1280"/>
      <c r="D9" s="1281"/>
      <c r="E9" s="1281"/>
      <c r="F9" s="1281"/>
      <c r="G9" s="1281"/>
      <c r="H9" s="1281"/>
      <c r="I9" s="1281"/>
      <c r="J9" s="1281"/>
      <c r="K9" s="1281"/>
      <c r="L9" s="1281"/>
      <c r="M9" s="1298">
        <f>S55</f>
        <v>1.0339713639788999</v>
      </c>
      <c r="N9" s="1298"/>
      <c r="O9" s="1285"/>
      <c r="P9" s="1285"/>
      <c r="Q9" s="1287"/>
      <c r="R9" s="1287"/>
      <c r="S9" s="1290"/>
      <c r="T9" s="1291"/>
      <c r="U9" s="1138"/>
      <c r="V9" s="1138"/>
      <c r="W9" s="1138"/>
      <c r="X9" s="1138"/>
    </row>
    <row r="10" spans="1:24" ht="15" customHeight="1" x14ac:dyDescent="0.25">
      <c r="A10" s="1140"/>
      <c r="B10" s="1140"/>
      <c r="C10" s="1280"/>
      <c r="D10" s="1281"/>
      <c r="E10" s="1281"/>
      <c r="F10" s="1281"/>
      <c r="G10" s="1281"/>
      <c r="H10" s="1281"/>
      <c r="I10" s="1281"/>
      <c r="J10" s="1281"/>
      <c r="K10" s="1281"/>
      <c r="L10" s="1281"/>
      <c r="M10" s="1298"/>
      <c r="N10" s="1298"/>
      <c r="O10" s="1285" t="s">
        <v>54</v>
      </c>
      <c r="P10" s="1285"/>
      <c r="Q10" s="1287">
        <f>G18+I18+M18+O18</f>
        <v>63.5</v>
      </c>
      <c r="R10" s="1287"/>
      <c r="S10" s="1294">
        <f>K18</f>
        <v>1.5</v>
      </c>
      <c r="T10" s="1295"/>
      <c r="U10" s="1138"/>
      <c r="V10" s="1138"/>
      <c r="W10" s="1138"/>
      <c r="X10" s="1138"/>
    </row>
    <row r="11" spans="1:24" ht="15" customHeight="1" thickBot="1" x14ac:dyDescent="0.3">
      <c r="A11" s="1140"/>
      <c r="B11" s="1140"/>
      <c r="C11" s="1282"/>
      <c r="D11" s="1283"/>
      <c r="E11" s="1283"/>
      <c r="F11" s="1283"/>
      <c r="G11" s="1283"/>
      <c r="H11" s="1283"/>
      <c r="I11" s="1283"/>
      <c r="J11" s="1283"/>
      <c r="K11" s="1283"/>
      <c r="L11" s="1283"/>
      <c r="M11" s="1299"/>
      <c r="N11" s="1299"/>
      <c r="O11" s="1292"/>
      <c r="P11" s="1292"/>
      <c r="Q11" s="1293"/>
      <c r="R11" s="1293"/>
      <c r="S11" s="1296"/>
      <c r="T11" s="1297"/>
      <c r="U11" s="1138"/>
      <c r="V11" s="1138"/>
      <c r="W11" s="1138"/>
      <c r="X11" s="1138"/>
    </row>
    <row r="12" spans="1:24" x14ac:dyDescent="0.25">
      <c r="A12" s="1138"/>
      <c r="B12" s="1138"/>
      <c r="C12" s="1139"/>
      <c r="D12" s="1139"/>
      <c r="E12" s="1139"/>
      <c r="F12" s="1139"/>
      <c r="G12" s="1139"/>
      <c r="H12" s="1139"/>
      <c r="I12" s="1139"/>
      <c r="J12" s="1139"/>
      <c r="K12" s="1139"/>
      <c r="L12" s="1139"/>
      <c r="M12" s="1139"/>
      <c r="N12" s="1139"/>
      <c r="O12" s="1139"/>
      <c r="P12" s="1141" t="s">
        <v>55</v>
      </c>
      <c r="Q12" s="1142">
        <f>Q18</f>
        <v>1.0339713639788999</v>
      </c>
      <c r="R12" s="1139"/>
      <c r="S12" s="1138"/>
      <c r="T12" s="1138"/>
      <c r="U12" s="1138"/>
      <c r="V12" s="1138"/>
      <c r="W12" s="1138"/>
      <c r="X12" s="1138"/>
    </row>
    <row r="13" spans="1:24" ht="15.75" x14ac:dyDescent="0.25">
      <c r="A13" s="1138"/>
      <c r="B13" s="1138"/>
      <c r="C13" s="1139"/>
      <c r="D13" s="1139"/>
      <c r="E13" s="1143"/>
      <c r="F13" s="1144"/>
      <c r="G13" s="1138"/>
      <c r="H13" s="1138"/>
      <c r="I13" s="1207" t="str">
        <f>IF(I18=I20,"","Hauteur différente")</f>
        <v/>
      </c>
      <c r="J13" s="1207"/>
      <c r="K13" s="1138"/>
      <c r="L13" s="1138"/>
      <c r="M13" s="1138"/>
      <c r="N13" s="1138"/>
      <c r="O13" s="1138"/>
      <c r="P13" s="1138"/>
      <c r="Q13" s="1145"/>
      <c r="R13" s="1145"/>
      <c r="S13" s="1138"/>
      <c r="T13" s="1138"/>
      <c r="U13" s="1138"/>
      <c r="V13" s="1138"/>
      <c r="W13" s="1138"/>
      <c r="X13" s="1138"/>
    </row>
    <row r="14" spans="1:24" ht="15.75" customHeight="1" x14ac:dyDescent="0.25">
      <c r="A14" s="1138"/>
      <c r="B14" s="1138"/>
      <c r="C14" s="1301" t="s">
        <v>1</v>
      </c>
      <c r="D14" s="1301"/>
      <c r="E14" s="1301" t="s">
        <v>2</v>
      </c>
      <c r="F14" s="1301"/>
      <c r="G14" s="1301" t="s">
        <v>3</v>
      </c>
      <c r="H14" s="1301"/>
      <c r="I14" s="1301" t="s">
        <v>4</v>
      </c>
      <c r="J14" s="1301"/>
      <c r="K14" s="1301" t="s">
        <v>5</v>
      </c>
      <c r="L14" s="1301"/>
      <c r="M14" s="1301" t="s">
        <v>6</v>
      </c>
      <c r="N14" s="1301"/>
      <c r="O14" s="1301" t="s">
        <v>7</v>
      </c>
      <c r="P14" s="1301"/>
      <c r="Q14" s="1302" t="s">
        <v>8</v>
      </c>
      <c r="R14" s="1302"/>
      <c r="S14" s="1138"/>
      <c r="T14" s="1138"/>
      <c r="U14" s="1138"/>
      <c r="V14" s="1138"/>
      <c r="W14" s="1138"/>
      <c r="X14" s="1138"/>
    </row>
    <row r="15" spans="1:24" ht="15.75" customHeight="1" x14ac:dyDescent="0.25">
      <c r="A15" s="1138"/>
      <c r="B15" s="1138"/>
      <c r="C15" s="1303" t="s">
        <v>56</v>
      </c>
      <c r="D15" s="1303"/>
      <c r="E15" s="1268" t="s">
        <v>57</v>
      </c>
      <c r="F15" s="1268"/>
      <c r="G15" s="1268" t="s">
        <v>58</v>
      </c>
      <c r="H15" s="1268"/>
      <c r="I15" s="1269" t="s">
        <v>59</v>
      </c>
      <c r="J15" s="1269"/>
      <c r="K15" s="1304" t="s">
        <v>60</v>
      </c>
      <c r="L15" s="1304"/>
      <c r="M15" s="1305" t="s">
        <v>61</v>
      </c>
      <c r="N15" s="1305"/>
      <c r="O15" s="1305" t="s">
        <v>62</v>
      </c>
      <c r="P15" s="1305"/>
      <c r="Q15" s="1306" t="s">
        <v>63</v>
      </c>
      <c r="R15" s="1306"/>
      <c r="S15" s="1307" t="s">
        <v>64</v>
      </c>
      <c r="T15" s="1307"/>
      <c r="U15" s="1307"/>
      <c r="V15" s="1138"/>
      <c r="W15" s="1138"/>
      <c r="X15" s="1138"/>
    </row>
    <row r="16" spans="1:24" ht="15" customHeight="1" x14ac:dyDescent="0.25">
      <c r="A16" s="1138"/>
      <c r="B16" s="1138"/>
      <c r="C16" s="1303"/>
      <c r="D16" s="1303"/>
      <c r="E16" s="1268"/>
      <c r="F16" s="1268"/>
      <c r="G16" s="1268"/>
      <c r="H16" s="1268"/>
      <c r="I16" s="1269"/>
      <c r="J16" s="1269"/>
      <c r="K16" s="1304"/>
      <c r="L16" s="1304"/>
      <c r="M16" s="1305"/>
      <c r="N16" s="1305"/>
      <c r="O16" s="1305"/>
      <c r="P16" s="1305"/>
      <c r="Q16" s="1306"/>
      <c r="R16" s="1306"/>
      <c r="S16" s="1307"/>
      <c r="T16" s="1307"/>
      <c r="U16" s="1307"/>
      <c r="V16" s="1138"/>
      <c r="W16" s="1138"/>
      <c r="X16" s="1138"/>
    </row>
    <row r="17" spans="1:24" ht="15" customHeight="1" x14ac:dyDescent="0.25">
      <c r="A17" s="1138"/>
      <c r="B17" s="1138"/>
      <c r="C17" s="1303"/>
      <c r="D17" s="1303"/>
      <c r="E17" s="1268"/>
      <c r="F17" s="1268"/>
      <c r="G17" s="1268"/>
      <c r="H17" s="1268"/>
      <c r="I17" s="1269"/>
      <c r="J17" s="1269"/>
      <c r="K17" s="1304"/>
      <c r="L17" s="1304"/>
      <c r="M17" s="1305"/>
      <c r="N17" s="1305"/>
      <c r="O17" s="1305"/>
      <c r="P17" s="1305"/>
      <c r="Q17" s="1306"/>
      <c r="R17" s="1306"/>
      <c r="S17" s="1307"/>
      <c r="T17" s="1307"/>
      <c r="U17" s="1307"/>
      <c r="V17" s="1138"/>
      <c r="W17" s="1138"/>
      <c r="X17" s="1138"/>
    </row>
    <row r="18" spans="1:24" ht="15.75" customHeight="1" x14ac:dyDescent="0.25">
      <c r="A18" s="1138"/>
      <c r="B18" s="1138"/>
      <c r="C18" s="1308">
        <v>1</v>
      </c>
      <c r="D18" s="1308"/>
      <c r="E18" s="1247">
        <v>32.5</v>
      </c>
      <c r="F18" s="1247"/>
      <c r="G18" s="1247">
        <f>G43</f>
        <v>53</v>
      </c>
      <c r="H18" s="1247"/>
      <c r="I18" s="1248">
        <v>2.5</v>
      </c>
      <c r="J18" s="1248"/>
      <c r="K18" s="1309">
        <v>1.5</v>
      </c>
      <c r="L18" s="1309"/>
      <c r="M18" s="1309">
        <v>3</v>
      </c>
      <c r="N18" s="1309"/>
      <c r="O18" s="1309">
        <v>5</v>
      </c>
      <c r="P18" s="1309"/>
      <c r="Q18" s="1251">
        <f>Q55</f>
        <v>1.0339713639788999</v>
      </c>
      <c r="R18" s="1251"/>
      <c r="S18" s="1307"/>
      <c r="T18" s="1307"/>
      <c r="U18" s="1307"/>
      <c r="V18" s="1138"/>
      <c r="W18" s="1138"/>
      <c r="X18" s="1138"/>
    </row>
    <row r="19" spans="1:24" ht="15.75" customHeight="1" thickBot="1" x14ac:dyDescent="0.3">
      <c r="A19" s="1138"/>
      <c r="B19" s="1138"/>
      <c r="C19" s="1308"/>
      <c r="D19" s="1308"/>
      <c r="E19" s="1247"/>
      <c r="F19" s="1247"/>
      <c r="G19" s="1247"/>
      <c r="H19" s="1247"/>
      <c r="I19" s="1248"/>
      <c r="J19" s="1248"/>
      <c r="K19" s="1309"/>
      <c r="L19" s="1309"/>
      <c r="M19" s="1309"/>
      <c r="N19" s="1309"/>
      <c r="O19" s="1309"/>
      <c r="P19" s="1309"/>
      <c r="Q19" s="1310"/>
      <c r="R19" s="1310"/>
      <c r="S19" s="1307"/>
      <c r="T19" s="1307"/>
      <c r="U19" s="1307"/>
      <c r="V19" s="1138"/>
      <c r="W19" s="1138"/>
      <c r="X19" s="1138"/>
    </row>
    <row r="20" spans="1:24" ht="18.75" customHeight="1" x14ac:dyDescent="0.25">
      <c r="A20" s="1136"/>
      <c r="B20" s="1136"/>
      <c r="C20" s="1136"/>
      <c r="D20" s="1137" t="s">
        <v>65</v>
      </c>
      <c r="E20" s="1322">
        <f>E43</f>
        <v>32.5</v>
      </c>
      <c r="F20" s="1322"/>
      <c r="G20" s="1322">
        <f>G43</f>
        <v>53</v>
      </c>
      <c r="H20" s="1322"/>
      <c r="I20" s="1322">
        <f>I43</f>
        <v>2.5</v>
      </c>
      <c r="J20" s="1322"/>
      <c r="K20" s="1323">
        <f>K43</f>
        <v>2.5</v>
      </c>
      <c r="L20" s="1323"/>
      <c r="M20" s="1323">
        <f>M43</f>
        <v>5</v>
      </c>
      <c r="N20" s="1323"/>
      <c r="O20" s="1323">
        <f>O43</f>
        <v>5</v>
      </c>
      <c r="P20" s="1323"/>
      <c r="Q20" s="1316" t="s">
        <v>66</v>
      </c>
      <c r="R20" s="1316"/>
      <c r="S20" s="1098"/>
      <c r="T20" s="1317"/>
      <c r="U20" s="1318"/>
      <c r="V20" s="1138"/>
      <c r="W20" s="1138"/>
      <c r="X20" s="1138"/>
    </row>
    <row r="21" spans="1:24" ht="15.75" thickBot="1" x14ac:dyDescent="0.3">
      <c r="A21" s="1140"/>
      <c r="B21" s="1140"/>
      <c r="C21" s="1154"/>
      <c r="D21" s="1155" t="s">
        <v>67</v>
      </c>
      <c r="E21" s="1207" t="str">
        <f>IF(E18=E20,"","Largeur différente")</f>
        <v/>
      </c>
      <c r="F21" s="1207"/>
      <c r="G21" s="1207" t="str">
        <f>IF(G18=G20,"","Longueur différente")</f>
        <v/>
      </c>
      <c r="H21" s="1207"/>
      <c r="I21" s="1188" t="str">
        <f>IF(K18=K20,"","vous avez choisi une épaisseur différente")</f>
        <v>vous avez choisi une épaisseur différente</v>
      </c>
      <c r="J21" s="966"/>
      <c r="K21" s="966"/>
      <c r="L21" s="1188"/>
      <c r="M21" s="1206" t="str">
        <f>IF(M18=M20,"","vous avez choisi une Hauteur différente")</f>
        <v>vous avez choisi une Hauteur différente</v>
      </c>
      <c r="N21" s="1206"/>
      <c r="O21" s="1206"/>
      <c r="P21" s="1206"/>
      <c r="Q21" s="1321">
        <f>Q43</f>
        <v>1.75</v>
      </c>
      <c r="R21" s="1321"/>
      <c r="S21" s="42" t="s">
        <v>48</v>
      </c>
      <c r="T21" s="1319"/>
      <c r="U21" s="1320"/>
      <c r="V21" s="1138"/>
      <c r="W21" s="1138"/>
      <c r="X21" s="1138"/>
    </row>
    <row r="22" spans="1:24" ht="15.75" x14ac:dyDescent="0.25">
      <c r="A22" s="1140"/>
      <c r="B22" s="1140"/>
      <c r="C22" s="1154"/>
      <c r="D22" s="1150"/>
      <c r="E22" s="1165" t="s">
        <v>8</v>
      </c>
      <c r="F22" s="1156"/>
      <c r="G22" s="1140"/>
      <c r="H22" s="1140"/>
      <c r="I22" s="1140"/>
      <c r="J22" s="1140"/>
      <c r="K22" s="1140"/>
      <c r="L22" s="1140"/>
      <c r="M22" s="1140"/>
      <c r="N22" s="1140"/>
      <c r="O22" s="1140"/>
      <c r="P22" s="1150" t="s">
        <v>662</v>
      </c>
      <c r="Q22" s="1146">
        <f>Q45</f>
        <v>0</v>
      </c>
      <c r="R22" s="1147">
        <f>Q49</f>
        <v>43</v>
      </c>
      <c r="S22" s="1138"/>
      <c r="T22" s="1138"/>
      <c r="U22" s="1138"/>
      <c r="V22" s="1138"/>
      <c r="W22" s="1138"/>
      <c r="X22" s="1138"/>
    </row>
    <row r="23" spans="1:24" ht="15.75" x14ac:dyDescent="0.25">
      <c r="A23" s="1140"/>
      <c r="B23" s="1140"/>
      <c r="C23" s="1154"/>
      <c r="D23" s="1154"/>
      <c r="E23" s="1157"/>
      <c r="F23" s="1156"/>
      <c r="G23" s="1140"/>
      <c r="H23" s="1140"/>
      <c r="I23" s="1140"/>
      <c r="J23" s="1140"/>
      <c r="K23" s="1140"/>
      <c r="L23" s="1140"/>
      <c r="M23" s="1140"/>
      <c r="N23" s="1140"/>
      <c r="O23" s="1140"/>
      <c r="P23" s="1151" t="s">
        <v>68</v>
      </c>
      <c r="Q23" s="1148"/>
      <c r="R23" s="1148"/>
      <c r="S23" s="1140"/>
      <c r="T23" s="1140"/>
      <c r="U23" s="1140"/>
      <c r="V23" s="1140"/>
      <c r="W23" s="1140"/>
      <c r="X23" s="1140"/>
    </row>
    <row r="24" spans="1:24" x14ac:dyDescent="0.25">
      <c r="A24" s="1140"/>
      <c r="B24" s="1158" t="s">
        <v>69</v>
      </c>
      <c r="C24" s="1159"/>
      <c r="D24" s="1149"/>
      <c r="E24" s="1149"/>
      <c r="F24" s="1149"/>
      <c r="G24" s="1149"/>
      <c r="H24" s="1149"/>
      <c r="I24" s="1149"/>
      <c r="J24" s="1149"/>
      <c r="K24" s="1149"/>
      <c r="L24" s="1149"/>
      <c r="M24" s="1149"/>
      <c r="N24" s="1149"/>
      <c r="O24" s="1149"/>
      <c r="P24" s="1152"/>
      <c r="Q24" s="1149"/>
      <c r="R24" s="1149"/>
      <c r="S24" s="1149"/>
      <c r="T24" s="1149"/>
      <c r="U24" s="1149"/>
      <c r="V24" s="1140"/>
      <c r="W24" s="1140"/>
      <c r="X24" s="1140"/>
    </row>
    <row r="25" spans="1:24" ht="15" customHeight="1" x14ac:dyDescent="0.25">
      <c r="A25" s="1138"/>
      <c r="B25" s="1138"/>
      <c r="C25" s="1177" t="s">
        <v>43</v>
      </c>
      <c r="D25" s="1178" t="s">
        <v>1</v>
      </c>
      <c r="E25" s="1332" t="s">
        <v>70</v>
      </c>
      <c r="F25" s="1332"/>
      <c r="G25" s="1332"/>
      <c r="H25" s="1160"/>
      <c r="I25" s="1160"/>
      <c r="J25" s="1153"/>
      <c r="K25" s="1153"/>
      <c r="L25" s="1153"/>
      <c r="M25" s="1153"/>
      <c r="N25" s="1153"/>
      <c r="O25" s="1153"/>
      <c r="P25" s="1138"/>
      <c r="Q25" s="1138"/>
      <c r="R25" s="1138"/>
      <c r="S25" s="1138"/>
      <c r="T25" s="1138"/>
      <c r="U25" s="1138"/>
      <c r="V25" s="1138"/>
      <c r="W25" s="1138"/>
      <c r="X25" s="1138"/>
    </row>
    <row r="26" spans="1:24" ht="15.75" x14ac:dyDescent="0.25">
      <c r="A26" s="1138"/>
      <c r="B26" s="1138"/>
      <c r="C26" s="1177" t="s">
        <v>624</v>
      </c>
      <c r="D26" s="1178" t="s">
        <v>7</v>
      </c>
      <c r="E26" s="1332"/>
      <c r="F26" s="1332"/>
      <c r="G26" s="1332"/>
      <c r="H26" s="1160"/>
      <c r="I26" s="1160"/>
      <c r="J26" s="1138"/>
      <c r="K26" s="1138"/>
      <c r="L26" s="1138"/>
      <c r="M26" s="1138"/>
      <c r="N26" s="1138"/>
      <c r="O26" s="1138"/>
      <c r="P26" s="1138"/>
      <c r="Q26" s="1138"/>
      <c r="R26" s="1138"/>
      <c r="S26" s="1138"/>
      <c r="T26" s="1138"/>
      <c r="U26" s="1138"/>
      <c r="V26" s="1138"/>
      <c r="W26" s="1138"/>
      <c r="X26" s="1138"/>
    </row>
    <row r="27" spans="1:24" x14ac:dyDescent="0.25">
      <c r="A27" s="1138"/>
      <c r="B27" s="1138"/>
      <c r="C27" s="1139"/>
      <c r="D27" s="1139"/>
      <c r="E27" s="1139"/>
      <c r="F27" s="1139"/>
      <c r="G27" s="1139"/>
      <c r="H27" s="1139"/>
      <c r="I27" s="1139"/>
      <c r="J27" s="1139"/>
      <c r="K27" s="1139"/>
      <c r="L27" s="1139"/>
      <c r="M27" s="1138"/>
      <c r="N27" s="1138"/>
      <c r="O27" s="1138"/>
      <c r="P27" s="1138"/>
      <c r="Q27" s="1138"/>
      <c r="R27" s="1138"/>
      <c r="S27" s="1138"/>
      <c r="T27" s="1138"/>
      <c r="U27" s="1138"/>
      <c r="V27" s="1138"/>
      <c r="W27" s="1138"/>
      <c r="X27" s="1138"/>
    </row>
    <row r="28" spans="1:24" ht="15.75" x14ac:dyDescent="0.25">
      <c r="A28" s="1138"/>
      <c r="B28" s="1138"/>
      <c r="C28" s="1162" t="s">
        <v>71</v>
      </c>
      <c r="D28" s="1163">
        <f>A71</f>
        <v>71</v>
      </c>
      <c r="E28" s="1164" t="s">
        <v>72</v>
      </c>
      <c r="F28" s="1161"/>
      <c r="G28" s="1161"/>
      <c r="H28" s="1161"/>
      <c r="I28" s="1161"/>
      <c r="J28" s="1139"/>
      <c r="K28" s="1139"/>
      <c r="L28" s="1139"/>
      <c r="M28" s="1139"/>
      <c r="N28" s="1139"/>
      <c r="O28" s="1139"/>
      <c r="P28" s="1139"/>
      <c r="Q28" s="1139"/>
      <c r="R28" s="1139"/>
      <c r="S28" s="1138"/>
      <c r="T28" s="1138"/>
      <c r="U28" s="1138"/>
      <c r="V28" s="1138"/>
      <c r="W28" s="1138"/>
      <c r="X28" s="1138"/>
    </row>
    <row r="29" spans="1:24" ht="15" customHeight="1" x14ac:dyDescent="0.25">
      <c r="A29" s="1138"/>
      <c r="B29" s="1138"/>
      <c r="C29" s="1139"/>
      <c r="D29" s="1139"/>
      <c r="E29" s="1139"/>
      <c r="F29" s="1139"/>
      <c r="G29" s="1139"/>
      <c r="H29" s="1139"/>
      <c r="I29" s="1139"/>
      <c r="J29" s="1139"/>
      <c r="K29" s="1139"/>
      <c r="L29" s="1139"/>
      <c r="M29" s="1139"/>
      <c r="N29" s="1139"/>
      <c r="O29" s="1139"/>
      <c r="P29" s="1139"/>
      <c r="Q29" s="1139"/>
      <c r="R29" s="1139"/>
      <c r="S29" s="1138"/>
      <c r="T29" s="1138"/>
      <c r="U29" s="1138"/>
      <c r="V29" s="1138"/>
      <c r="W29" s="1138"/>
      <c r="X29" s="1138"/>
    </row>
    <row r="30" spans="1:24" s="48" customFormat="1" ht="15" customHeight="1" x14ac:dyDescent="0.25">
      <c r="A30" s="30"/>
      <c r="B30" s="30"/>
      <c r="C30" s="47"/>
      <c r="D30" s="47"/>
      <c r="E30" s="47"/>
      <c r="F30" s="47"/>
      <c r="G30" s="47"/>
      <c r="H30" s="47"/>
      <c r="I30" s="47"/>
      <c r="J30" s="47"/>
      <c r="K30" s="47"/>
      <c r="L30" s="47"/>
      <c r="M30" s="47"/>
      <c r="N30" s="47"/>
      <c r="O30" s="47"/>
      <c r="P30" s="47"/>
      <c r="Q30" s="47"/>
      <c r="R30" s="47"/>
      <c r="S30" s="30"/>
      <c r="T30" s="30"/>
      <c r="U30" s="30"/>
      <c r="V30" s="30"/>
      <c r="W30" s="30"/>
    </row>
    <row r="31" spans="1:24" s="37" customFormat="1" ht="12.75" customHeight="1" x14ac:dyDescent="0.2">
      <c r="A31" s="10" t="s">
        <v>0</v>
      </c>
      <c r="B31" s="1311" t="s">
        <v>50</v>
      </c>
      <c r="C31" s="1312"/>
      <c r="D31" s="1312"/>
      <c r="E31" s="1312"/>
      <c r="F31" s="1312"/>
      <c r="G31" s="1312"/>
      <c r="H31" s="1312"/>
      <c r="I31" s="1312"/>
      <c r="J31" s="1312"/>
      <c r="K31" s="1312"/>
      <c r="L31" s="1312"/>
      <c r="M31" s="1312"/>
      <c r="N31" s="1312"/>
      <c r="O31" s="1312"/>
      <c r="P31" s="1312"/>
      <c r="Q31" s="1312"/>
      <c r="R31" s="1312"/>
      <c r="S31" s="1312"/>
      <c r="T31" s="1312"/>
      <c r="U31" s="1312"/>
      <c r="V31" s="1312"/>
      <c r="W31" s="1312"/>
    </row>
    <row r="32" spans="1:24" s="37" customFormat="1" ht="12.75" customHeight="1" x14ac:dyDescent="0.2">
      <c r="A32" s="49"/>
      <c r="B32" s="1311"/>
      <c r="C32" s="1312"/>
      <c r="D32" s="1312"/>
      <c r="E32" s="1312"/>
      <c r="F32" s="1312"/>
      <c r="G32" s="1312"/>
      <c r="H32" s="1312"/>
      <c r="I32" s="1312"/>
      <c r="J32" s="1312"/>
      <c r="K32" s="1312"/>
      <c r="L32" s="1312"/>
      <c r="M32" s="1312"/>
      <c r="N32" s="1312"/>
      <c r="O32" s="1312"/>
      <c r="P32" s="1312"/>
      <c r="Q32" s="1312"/>
      <c r="R32" s="1312"/>
      <c r="S32" s="1312"/>
      <c r="T32" s="1312"/>
      <c r="U32" s="1312"/>
      <c r="V32" s="1312"/>
      <c r="W32" s="1312"/>
    </row>
    <row r="33" spans="1:23" s="37" customFormat="1" ht="12.75" customHeight="1" x14ac:dyDescent="0.2">
      <c r="A33" s="49"/>
      <c r="B33" s="1311" t="s">
        <v>78</v>
      </c>
      <c r="C33" s="1312"/>
      <c r="D33" s="1312"/>
      <c r="E33" s="1312"/>
      <c r="F33" s="1312"/>
      <c r="G33" s="1312"/>
      <c r="H33" s="1312"/>
      <c r="I33" s="1312"/>
      <c r="J33" s="1312"/>
      <c r="K33" s="1312"/>
      <c r="L33" s="1312"/>
      <c r="M33" s="1312"/>
      <c r="N33" s="1312"/>
      <c r="O33" s="1312"/>
      <c r="P33" s="1312"/>
      <c r="Q33" s="1312"/>
      <c r="R33" s="1312"/>
      <c r="S33" s="1312"/>
      <c r="T33" s="1312"/>
      <c r="U33" s="1312"/>
      <c r="V33" s="1312"/>
      <c r="W33" s="1312"/>
    </row>
    <row r="34" spans="1:23" s="37" customFormat="1" ht="12.75" customHeight="1" x14ac:dyDescent="0.2">
      <c r="A34" s="49"/>
      <c r="B34" s="1311"/>
      <c r="C34" s="1312"/>
      <c r="D34" s="1312"/>
      <c r="E34" s="1312"/>
      <c r="F34" s="1312"/>
      <c r="G34" s="1312"/>
      <c r="H34" s="1312"/>
      <c r="I34" s="1312"/>
      <c r="J34" s="1312"/>
      <c r="K34" s="1312"/>
      <c r="L34" s="1312"/>
      <c r="M34" s="1312"/>
      <c r="N34" s="1312"/>
      <c r="O34" s="1312"/>
      <c r="P34" s="1312"/>
      <c r="Q34" s="1312"/>
      <c r="R34" s="1312"/>
      <c r="S34" s="1312"/>
      <c r="T34" s="1312"/>
      <c r="U34" s="1312"/>
      <c r="V34" s="1312"/>
      <c r="W34" s="1312"/>
    </row>
    <row r="35" spans="1:23" s="37" customFormat="1" ht="12.75" customHeight="1" x14ac:dyDescent="0.2">
      <c r="A35" s="1313" t="s">
        <v>73</v>
      </c>
      <c r="B35" s="1314" t="s">
        <v>74</v>
      </c>
      <c r="C35" s="1315"/>
      <c r="D35" s="1315"/>
      <c r="E35" s="1315"/>
      <c r="F35" s="1315"/>
      <c r="G35" s="1315"/>
      <c r="H35" s="1315"/>
      <c r="I35" s="1315"/>
      <c r="J35" s="1315"/>
      <c r="K35" s="1315"/>
      <c r="L35" s="1315"/>
      <c r="M35" s="1315"/>
      <c r="N35" s="1315"/>
      <c r="O35" s="1315"/>
      <c r="P35" s="1315"/>
      <c r="Q35" s="1315"/>
      <c r="R35" s="1315"/>
      <c r="S35" s="1315"/>
      <c r="T35" s="1315"/>
      <c r="U35" s="1315"/>
      <c r="V35" s="1315"/>
      <c r="W35" s="1315"/>
    </row>
    <row r="36" spans="1:23" s="37" customFormat="1" ht="18.75" customHeight="1" x14ac:dyDescent="0.2">
      <c r="A36" s="1313"/>
      <c r="B36" s="1314"/>
      <c r="C36" s="1315"/>
      <c r="D36" s="1315"/>
      <c r="E36" s="1315"/>
      <c r="F36" s="1315"/>
      <c r="G36" s="1315"/>
      <c r="H36" s="1315"/>
      <c r="I36" s="1315"/>
      <c r="J36" s="1315"/>
      <c r="K36" s="1315"/>
      <c r="L36" s="1315"/>
      <c r="M36" s="1315"/>
      <c r="N36" s="1315"/>
      <c r="O36" s="1315"/>
      <c r="P36" s="1315"/>
      <c r="Q36" s="1315"/>
      <c r="R36" s="1315"/>
      <c r="S36" s="1315"/>
      <c r="T36" s="1315"/>
      <c r="U36" s="1315"/>
      <c r="V36" s="1315"/>
      <c r="W36" s="1315"/>
    </row>
    <row r="37" spans="1:23" s="37" customFormat="1" ht="15.75" customHeight="1" x14ac:dyDescent="0.2">
      <c r="A37" s="1313"/>
      <c r="B37" s="1102"/>
      <c r="C37" s="1386" t="s">
        <v>659</v>
      </c>
      <c r="D37" s="1387"/>
      <c r="E37" s="1387"/>
      <c r="F37" s="1387"/>
      <c r="G37" s="1387"/>
      <c r="H37" s="1387"/>
      <c r="I37" s="1387"/>
      <c r="J37" s="1387"/>
      <c r="K37" s="1387"/>
      <c r="L37" s="1387"/>
      <c r="M37" s="1387"/>
      <c r="N37" s="1387"/>
      <c r="O37" s="1387"/>
      <c r="P37" s="1387"/>
      <c r="Q37" s="1387"/>
      <c r="R37" s="1387"/>
      <c r="S37" s="1387"/>
      <c r="T37" s="1388"/>
    </row>
    <row r="38" spans="1:23" s="37" customFormat="1" ht="15.75" customHeight="1" x14ac:dyDescent="0.2">
      <c r="A38" s="1313"/>
      <c r="B38" s="1102"/>
      <c r="C38" s="1389"/>
      <c r="D38" s="1390"/>
      <c r="E38" s="1390"/>
      <c r="F38" s="1390"/>
      <c r="G38" s="1390"/>
      <c r="H38" s="1390"/>
      <c r="I38" s="1390"/>
      <c r="J38" s="1390"/>
      <c r="K38" s="1390"/>
      <c r="L38" s="1390"/>
      <c r="M38" s="1390"/>
      <c r="N38" s="1390"/>
      <c r="O38" s="1390"/>
      <c r="P38" s="1390"/>
      <c r="Q38" s="1390"/>
      <c r="R38" s="1390"/>
      <c r="S38" s="1390"/>
      <c r="T38" s="1391"/>
    </row>
    <row r="39" spans="1:23" s="37" customFormat="1" ht="15.75" customHeight="1" x14ac:dyDescent="0.2">
      <c r="A39" s="1313"/>
      <c r="B39" s="1102"/>
      <c r="C39" s="1127" t="s">
        <v>94</v>
      </c>
      <c r="D39" s="1126"/>
      <c r="E39" s="1126"/>
      <c r="F39" s="1126"/>
      <c r="G39" s="1126"/>
      <c r="H39" s="50">
        <f>C45</f>
        <v>43</v>
      </c>
      <c r="I39" s="1126"/>
      <c r="J39" s="1126"/>
      <c r="K39" s="1126"/>
      <c r="L39" s="1126"/>
      <c r="M39" s="1126"/>
      <c r="N39" s="1126"/>
      <c r="O39" s="1126"/>
      <c r="P39" s="1126"/>
      <c r="Q39" s="1126"/>
      <c r="R39" s="1126"/>
      <c r="S39" s="1126"/>
      <c r="T39" s="1128"/>
    </row>
    <row r="40" spans="1:23" s="37" customFormat="1" ht="15.75" customHeight="1" x14ac:dyDescent="0.2">
      <c r="A40" s="1313"/>
      <c r="B40" s="1102"/>
      <c r="C40" s="1371" t="s">
        <v>56</v>
      </c>
      <c r="D40" s="1372"/>
      <c r="E40" s="1372" t="s">
        <v>57</v>
      </c>
      <c r="F40" s="1372"/>
      <c r="G40" s="1372" t="s">
        <v>58</v>
      </c>
      <c r="H40" s="1372"/>
      <c r="I40" s="1372" t="s">
        <v>59</v>
      </c>
      <c r="J40" s="1372"/>
      <c r="K40" s="1372" t="s">
        <v>60</v>
      </c>
      <c r="L40" s="1372"/>
      <c r="M40" s="1372" t="s">
        <v>61</v>
      </c>
      <c r="N40" s="1372"/>
      <c r="O40" s="1372" t="s">
        <v>62</v>
      </c>
      <c r="P40" s="1372"/>
      <c r="Q40" s="1385" t="s">
        <v>83</v>
      </c>
      <c r="R40" s="1385"/>
      <c r="S40" s="1372" t="s">
        <v>63</v>
      </c>
      <c r="T40" s="1384"/>
    </row>
    <row r="41" spans="1:23" s="37" customFormat="1" ht="15.75" customHeight="1" x14ac:dyDescent="0.2">
      <c r="A41" s="1313"/>
      <c r="B41" s="1102"/>
      <c r="C41" s="1371"/>
      <c r="D41" s="1372"/>
      <c r="E41" s="1372"/>
      <c r="F41" s="1372"/>
      <c r="G41" s="1372"/>
      <c r="H41" s="1372"/>
      <c r="I41" s="1372"/>
      <c r="J41" s="1372"/>
      <c r="K41" s="1372"/>
      <c r="L41" s="1372"/>
      <c r="M41" s="1372"/>
      <c r="N41" s="1372"/>
      <c r="O41" s="1372"/>
      <c r="P41" s="1372"/>
      <c r="Q41" s="1385"/>
      <c r="R41" s="1385"/>
      <c r="S41" s="1372"/>
      <c r="T41" s="1384"/>
    </row>
    <row r="42" spans="1:23" s="37" customFormat="1" ht="15.75" customHeight="1" x14ac:dyDescent="0.2">
      <c r="A42" s="1313"/>
      <c r="B42" s="1102"/>
      <c r="C42" s="1371"/>
      <c r="D42" s="1372"/>
      <c r="E42" s="1372"/>
      <c r="F42" s="1372"/>
      <c r="G42" s="1372"/>
      <c r="H42" s="1372"/>
      <c r="I42" s="1372"/>
      <c r="J42" s="1372"/>
      <c r="K42" s="1372"/>
      <c r="L42" s="1372"/>
      <c r="M42" s="1372"/>
      <c r="N42" s="1372"/>
      <c r="O42" s="1372"/>
      <c r="P42" s="1372"/>
      <c r="Q42" s="1385"/>
      <c r="R42" s="1385"/>
      <c r="S42" s="1372"/>
      <c r="T42" s="1384"/>
    </row>
    <row r="43" spans="1:23" s="37" customFormat="1" ht="15.75" customHeight="1" x14ac:dyDescent="0.2">
      <c r="A43" s="1313"/>
      <c r="B43" s="1102"/>
      <c r="C43" s="1357">
        <v>1</v>
      </c>
      <c r="D43" s="1358"/>
      <c r="E43" s="1363">
        <v>32.5</v>
      </c>
      <c r="F43" s="1363"/>
      <c r="G43" s="1363">
        <v>53</v>
      </c>
      <c r="H43" s="1363"/>
      <c r="I43" s="1407">
        <v>2.5</v>
      </c>
      <c r="J43" s="1407"/>
      <c r="K43" s="1383">
        <v>2.5</v>
      </c>
      <c r="L43" s="1383"/>
      <c r="M43" s="1383">
        <v>5</v>
      </c>
      <c r="N43" s="1383"/>
      <c r="O43" s="1383">
        <v>5</v>
      </c>
      <c r="P43" s="1383"/>
      <c r="Q43" s="1373">
        <v>1.75</v>
      </c>
      <c r="R43" s="1373"/>
      <c r="S43" s="1375">
        <f>T20</f>
        <v>0</v>
      </c>
      <c r="T43" s="1376"/>
    </row>
    <row r="44" spans="1:23" s="37" customFormat="1" ht="15.75" customHeight="1" x14ac:dyDescent="0.2">
      <c r="A44" s="1313"/>
      <c r="B44" s="1102"/>
      <c r="C44" s="1357"/>
      <c r="D44" s="1358"/>
      <c r="E44" s="1363"/>
      <c r="F44" s="1363"/>
      <c r="G44" s="1363"/>
      <c r="H44" s="1363"/>
      <c r="I44" s="1407"/>
      <c r="J44" s="1407"/>
      <c r="K44" s="1383"/>
      <c r="L44" s="1383"/>
      <c r="M44" s="1383"/>
      <c r="N44" s="1383"/>
      <c r="O44" s="1383"/>
      <c r="P44" s="1383"/>
      <c r="Q44" s="1373"/>
      <c r="R44" s="1373"/>
      <c r="S44" s="1375"/>
      <c r="T44" s="1376"/>
    </row>
    <row r="45" spans="1:23" s="37" customFormat="1" ht="15.75" customHeight="1" x14ac:dyDescent="0.2">
      <c r="A45" s="1313"/>
      <c r="B45" s="1102"/>
      <c r="C45" s="1359">
        <f>ROW()-2</f>
        <v>43</v>
      </c>
      <c r="D45" s="1360"/>
      <c r="E45" s="1103" t="s">
        <v>80</v>
      </c>
      <c r="F45" s="136"/>
      <c r="G45" s="1103"/>
      <c r="H45" s="136"/>
      <c r="I45" s="1103"/>
      <c r="J45" s="136"/>
      <c r="K45" s="1103"/>
      <c r="L45" s="1105"/>
      <c r="M45" s="1103"/>
      <c r="N45" s="1105"/>
      <c r="O45" s="1103"/>
      <c r="P45" s="1105"/>
      <c r="Q45" s="1106"/>
      <c r="R45" s="1105"/>
      <c r="S45" s="1231">
        <f>IF(S43=0,Q43,S43)</f>
        <v>1.75</v>
      </c>
      <c r="T45" s="1232"/>
    </row>
    <row r="46" spans="1:23" s="37" customFormat="1" ht="15.75" customHeight="1" x14ac:dyDescent="0.2">
      <c r="A46" s="1313"/>
      <c r="B46" s="1102"/>
      <c r="C46" s="1361" t="s">
        <v>1</v>
      </c>
      <c r="D46" s="1336"/>
      <c r="E46" s="1336" t="s">
        <v>2</v>
      </c>
      <c r="F46" s="1336"/>
      <c r="G46" s="1336" t="s">
        <v>3</v>
      </c>
      <c r="H46" s="1336"/>
      <c r="I46" s="1336" t="s">
        <v>7</v>
      </c>
      <c r="J46" s="1336"/>
      <c r="K46" s="1336" t="s">
        <v>4</v>
      </c>
      <c r="L46" s="1336"/>
      <c r="M46" s="1336" t="s">
        <v>5</v>
      </c>
      <c r="N46" s="1336"/>
      <c r="O46" s="1336" t="s">
        <v>6</v>
      </c>
      <c r="P46" s="1336"/>
      <c r="Q46" s="1336" t="s">
        <v>8</v>
      </c>
      <c r="R46" s="1336"/>
      <c r="S46" s="1336" t="s">
        <v>30</v>
      </c>
      <c r="T46" s="1377"/>
    </row>
    <row r="47" spans="1:23" s="37" customFormat="1" ht="15.75" customHeight="1" x14ac:dyDescent="0.2">
      <c r="A47" s="1313"/>
      <c r="B47" s="1102"/>
      <c r="C47" s="1362">
        <f>(E43*G43)*C43</f>
        <v>1722.5</v>
      </c>
      <c r="D47" s="1338"/>
      <c r="E47" s="1338">
        <f>((E43*I43)*2)*C43+((G43*I43)*2)*C43</f>
        <v>427.5</v>
      </c>
      <c r="F47" s="1338"/>
      <c r="G47" s="1338">
        <f>((E43*M47)*2)*C43+((G43*M47)*2)*C43</f>
        <v>85.5</v>
      </c>
      <c r="H47" s="1338"/>
      <c r="I47" s="1338">
        <f>((E43*O47)*2)*C43+((G43*O47)*2)*C43</f>
        <v>85.5</v>
      </c>
      <c r="J47" s="1338"/>
      <c r="K47" s="1382">
        <f>K43/10</f>
        <v>0.25</v>
      </c>
      <c r="L47" s="1382"/>
      <c r="M47" s="1382">
        <f>M43/10</f>
        <v>0.5</v>
      </c>
      <c r="N47" s="1382"/>
      <c r="O47" s="1382">
        <f>O43/10</f>
        <v>0.5</v>
      </c>
      <c r="P47" s="1382"/>
      <c r="Q47" s="1338">
        <f>SUM(C47:P47)</f>
        <v>2322.25</v>
      </c>
      <c r="R47" s="1338"/>
      <c r="S47" s="1378">
        <f>(C47*I43)/1000</f>
        <v>4.3062500000000004</v>
      </c>
      <c r="T47" s="1379"/>
    </row>
    <row r="48" spans="1:23" s="37" customFormat="1" ht="15.75" customHeight="1" x14ac:dyDescent="0.25">
      <c r="A48" s="1313"/>
      <c r="B48" s="1102"/>
      <c r="C48" s="1129"/>
      <c r="D48" s="1104"/>
      <c r="E48" s="1100"/>
      <c r="F48" s="136"/>
      <c r="G48" s="1100"/>
      <c r="H48" s="136"/>
      <c r="I48" s="1100"/>
      <c r="J48" s="136"/>
      <c r="K48" s="1100"/>
      <c r="L48" s="1105"/>
      <c r="M48" s="1100"/>
      <c r="N48" s="1105"/>
      <c r="O48" s="1101" t="s">
        <v>82</v>
      </c>
      <c r="P48" s="1105"/>
      <c r="Q48" s="1336" t="s">
        <v>31</v>
      </c>
      <c r="R48" s="1336"/>
      <c r="S48" s="1380">
        <f>Q47*K47</f>
        <v>580.5625</v>
      </c>
      <c r="T48" s="1381"/>
    </row>
    <row r="49" spans="1:23" s="37" customFormat="1" ht="15.75" customHeight="1" thickBot="1" x14ac:dyDescent="0.3">
      <c r="A49" s="1313"/>
      <c r="B49" s="1102"/>
      <c r="C49" s="1130"/>
      <c r="D49" s="1131"/>
      <c r="E49" s="1131"/>
      <c r="F49" s="1131"/>
      <c r="G49" s="1131"/>
      <c r="H49" s="1131"/>
      <c r="I49" s="1131"/>
      <c r="J49" s="1131"/>
      <c r="K49" s="1132"/>
      <c r="L49" s="1133"/>
      <c r="M49" s="1132"/>
      <c r="N49" s="1133"/>
      <c r="O49" s="66"/>
      <c r="P49" s="1133"/>
      <c r="Q49" s="1374">
        <f>ROW()-6</f>
        <v>43</v>
      </c>
      <c r="R49" s="1374"/>
      <c r="S49" s="1134"/>
      <c r="T49" s="1135"/>
      <c r="U49" s="29"/>
    </row>
    <row r="50" spans="1:23" s="37" customFormat="1" ht="15.75" customHeight="1" x14ac:dyDescent="0.2">
      <c r="A50" s="1313"/>
      <c r="B50" s="1102"/>
      <c r="C50" s="1392" t="s">
        <v>660</v>
      </c>
      <c r="D50" s="1393"/>
      <c r="E50" s="1393"/>
      <c r="F50" s="1393"/>
      <c r="G50" s="1393"/>
      <c r="H50" s="1393"/>
      <c r="I50" s="1393"/>
      <c r="J50" s="1393"/>
      <c r="K50" s="1393"/>
      <c r="L50" s="1393"/>
      <c r="M50" s="1393"/>
      <c r="N50" s="1393"/>
      <c r="O50" s="1393"/>
      <c r="P50" s="1393"/>
      <c r="Q50" s="1393"/>
      <c r="R50" s="1393"/>
      <c r="S50" s="1393"/>
      <c r="T50" s="1394"/>
      <c r="U50" s="1102"/>
    </row>
    <row r="51" spans="1:23" s="37" customFormat="1" ht="15.75" customHeight="1" x14ac:dyDescent="0.2">
      <c r="A51" s="1313"/>
      <c r="B51" s="1102"/>
      <c r="C51" s="1395"/>
      <c r="D51" s="1396"/>
      <c r="E51" s="1396"/>
      <c r="F51" s="1396"/>
      <c r="G51" s="1396"/>
      <c r="H51" s="1396"/>
      <c r="I51" s="1396"/>
      <c r="J51" s="1396"/>
      <c r="K51" s="1396"/>
      <c r="L51" s="1396"/>
      <c r="M51" s="1396"/>
      <c r="N51" s="1396"/>
      <c r="O51" s="1396"/>
      <c r="P51" s="1396"/>
      <c r="Q51" s="1396"/>
      <c r="R51" s="1396"/>
      <c r="S51" s="1396"/>
      <c r="T51" s="1397"/>
      <c r="U51" s="1102"/>
    </row>
    <row r="52" spans="1:23" s="37" customFormat="1" ht="15.75" customHeight="1" x14ac:dyDescent="0.2">
      <c r="A52" s="1313"/>
      <c r="B52" s="1102"/>
      <c r="C52" s="1402" t="s">
        <v>56</v>
      </c>
      <c r="D52" s="1403"/>
      <c r="E52" s="1403" t="s">
        <v>57</v>
      </c>
      <c r="F52" s="1403"/>
      <c r="G52" s="1403" t="s">
        <v>58</v>
      </c>
      <c r="H52" s="1403"/>
      <c r="I52" s="1403" t="s">
        <v>59</v>
      </c>
      <c r="J52" s="1403"/>
      <c r="K52" s="1403" t="s">
        <v>60</v>
      </c>
      <c r="L52" s="1403"/>
      <c r="M52" s="1415" t="s">
        <v>61</v>
      </c>
      <c r="N52" s="1415"/>
      <c r="O52" s="1415" t="s">
        <v>62</v>
      </c>
      <c r="P52" s="1415"/>
      <c r="Q52" s="1418" t="s">
        <v>63</v>
      </c>
      <c r="R52" s="1418"/>
      <c r="S52" s="1409" t="s">
        <v>83</v>
      </c>
      <c r="T52" s="1410"/>
      <c r="U52" s="1102"/>
    </row>
    <row r="53" spans="1:23" s="37" customFormat="1" ht="15.75" customHeight="1" x14ac:dyDescent="0.2">
      <c r="A53" s="1313"/>
      <c r="B53" s="1102"/>
      <c r="C53" s="1402"/>
      <c r="D53" s="1403"/>
      <c r="E53" s="1403"/>
      <c r="F53" s="1403"/>
      <c r="G53" s="1403"/>
      <c r="H53" s="1403"/>
      <c r="I53" s="1403"/>
      <c r="J53" s="1403"/>
      <c r="K53" s="1403"/>
      <c r="L53" s="1403"/>
      <c r="M53" s="1415"/>
      <c r="N53" s="1415"/>
      <c r="O53" s="1415"/>
      <c r="P53" s="1415"/>
      <c r="Q53" s="1418"/>
      <c r="R53" s="1418"/>
      <c r="S53" s="1409"/>
      <c r="T53" s="1410"/>
      <c r="U53" s="1102"/>
    </row>
    <row r="54" spans="1:23" s="37" customFormat="1" ht="15.75" customHeight="1" x14ac:dyDescent="0.2">
      <c r="A54" s="1313"/>
      <c r="B54" s="1102"/>
      <c r="C54" s="1402"/>
      <c r="D54" s="1403"/>
      <c r="E54" s="1403"/>
      <c r="F54" s="1403"/>
      <c r="G54" s="1403"/>
      <c r="H54" s="1403"/>
      <c r="I54" s="1403"/>
      <c r="J54" s="1403"/>
      <c r="K54" s="1403"/>
      <c r="L54" s="1403"/>
      <c r="M54" s="1415"/>
      <c r="N54" s="1415"/>
      <c r="O54" s="1415"/>
      <c r="P54" s="1415"/>
      <c r="Q54" s="1418"/>
      <c r="R54" s="1418"/>
      <c r="S54" s="1409"/>
      <c r="T54" s="1410"/>
      <c r="U54" s="1102"/>
    </row>
    <row r="55" spans="1:23" s="37" customFormat="1" ht="15.75" customHeight="1" x14ac:dyDescent="0.2">
      <c r="A55" s="1313"/>
      <c r="B55" s="1102"/>
      <c r="C55" s="1404">
        <f>C18</f>
        <v>1</v>
      </c>
      <c r="D55" s="1405"/>
      <c r="E55" s="1406">
        <f>E18</f>
        <v>32.5</v>
      </c>
      <c r="F55" s="1406"/>
      <c r="G55" s="1406">
        <f>G18</f>
        <v>53</v>
      </c>
      <c r="H55" s="1406"/>
      <c r="I55" s="1408">
        <f>I18</f>
        <v>2.5</v>
      </c>
      <c r="J55" s="1408"/>
      <c r="K55" s="1414">
        <f>K18</f>
        <v>1.5</v>
      </c>
      <c r="L55" s="1414"/>
      <c r="M55" s="1414">
        <f>M18</f>
        <v>3</v>
      </c>
      <c r="N55" s="1414"/>
      <c r="O55" s="1414">
        <f>O18</f>
        <v>5</v>
      </c>
      <c r="P55" s="1414"/>
      <c r="Q55" s="1419">
        <f>(Q43/S48)*S59</f>
        <v>1.0339713639788999</v>
      </c>
      <c r="R55" s="1419"/>
      <c r="S55" s="1376">
        <f>(S45/S48)*S59</f>
        <v>1.0339713639788999</v>
      </c>
      <c r="T55" s="1411"/>
      <c r="U55" s="1102"/>
    </row>
    <row r="56" spans="1:23" s="37" customFormat="1" ht="15.75" customHeight="1" x14ac:dyDescent="0.2">
      <c r="A56" s="1313"/>
      <c r="B56" s="1102"/>
      <c r="C56" s="1404"/>
      <c r="D56" s="1405"/>
      <c r="E56" s="1406"/>
      <c r="F56" s="1406"/>
      <c r="G56" s="1406"/>
      <c r="H56" s="1406"/>
      <c r="I56" s="1408"/>
      <c r="J56" s="1408"/>
      <c r="K56" s="1414"/>
      <c r="L56" s="1414"/>
      <c r="M56" s="1414"/>
      <c r="N56" s="1414"/>
      <c r="O56" s="1414"/>
      <c r="P56" s="1414"/>
      <c r="Q56" s="1419"/>
      <c r="R56" s="1419"/>
      <c r="S56" s="1376"/>
      <c r="T56" s="1411"/>
      <c r="U56" s="1102"/>
    </row>
    <row r="57" spans="1:23" s="37" customFormat="1" ht="15.75" customHeight="1" x14ac:dyDescent="0.2">
      <c r="A57" s="1313"/>
      <c r="B57" s="1102"/>
      <c r="C57" s="1335" t="s">
        <v>1</v>
      </c>
      <c r="D57" s="1336"/>
      <c r="E57" s="1336" t="s">
        <v>2</v>
      </c>
      <c r="F57" s="1336"/>
      <c r="G57" s="1336" t="s">
        <v>3</v>
      </c>
      <c r="H57" s="1336"/>
      <c r="I57" s="1336" t="s">
        <v>7</v>
      </c>
      <c r="J57" s="1336"/>
      <c r="K57" s="1336" t="s">
        <v>4</v>
      </c>
      <c r="L57" s="1336"/>
      <c r="M57" s="1336" t="s">
        <v>5</v>
      </c>
      <c r="N57" s="1336"/>
      <c r="O57" s="1336" t="s">
        <v>6</v>
      </c>
      <c r="P57" s="1336"/>
      <c r="Q57" s="1336" t="s">
        <v>8</v>
      </c>
      <c r="R57" s="1336"/>
      <c r="S57" s="1336" t="s">
        <v>30</v>
      </c>
      <c r="T57" s="1412"/>
      <c r="U57" s="1102"/>
    </row>
    <row r="58" spans="1:23" s="37" customFormat="1" ht="15.75" customHeight="1" x14ac:dyDescent="0.2">
      <c r="A58" s="1313"/>
      <c r="B58" s="1102"/>
      <c r="C58" s="1337">
        <f>(E55*G55)*C55</f>
        <v>1722.5</v>
      </c>
      <c r="D58" s="1338"/>
      <c r="E58" s="1338">
        <f>((E55*I55)*2)*C55+((G55*I55)*2)*C55</f>
        <v>427.5</v>
      </c>
      <c r="F58" s="1338"/>
      <c r="G58" s="1338">
        <f>((E55*M58)*2)*C55+((G55*M58)*2)*C55</f>
        <v>51.3</v>
      </c>
      <c r="H58" s="1338"/>
      <c r="I58" s="1338">
        <f>((E55*O58)*2)*C55+((G55*O58)*2)*C55</f>
        <v>85.5</v>
      </c>
      <c r="J58" s="1338"/>
      <c r="K58" s="1382">
        <f>K55/10</f>
        <v>0.15</v>
      </c>
      <c r="L58" s="1382"/>
      <c r="M58" s="1382">
        <f>M55/10</f>
        <v>0.3</v>
      </c>
      <c r="N58" s="1382"/>
      <c r="O58" s="1382">
        <f>O55/10</f>
        <v>0.5</v>
      </c>
      <c r="P58" s="1382"/>
      <c r="Q58" s="1338">
        <f>SUM(C58:J58)</f>
        <v>2286.8000000000002</v>
      </c>
      <c r="R58" s="1338"/>
      <c r="S58" s="1379">
        <f>(C58*I55)/1000</f>
        <v>4.3062500000000004</v>
      </c>
      <c r="T58" s="1413"/>
      <c r="U58" s="1102"/>
    </row>
    <row r="59" spans="1:23" s="37" customFormat="1" ht="15.75" customHeight="1" x14ac:dyDescent="0.2">
      <c r="A59" s="1313"/>
      <c r="B59" s="1102"/>
      <c r="C59" s="1110"/>
      <c r="D59" s="1111"/>
      <c r="E59" s="1111"/>
      <c r="F59" s="1111"/>
      <c r="G59" s="1111"/>
      <c r="H59" s="1111"/>
      <c r="I59" s="1111"/>
      <c r="J59" s="1111"/>
      <c r="K59" s="1112"/>
      <c r="L59" s="1111"/>
      <c r="M59" s="1112"/>
      <c r="N59" s="1111"/>
      <c r="O59" s="1113" t="s">
        <v>95</v>
      </c>
      <c r="P59" s="1111"/>
      <c r="Q59" s="1114" t="s">
        <v>31</v>
      </c>
      <c r="R59" s="1111"/>
      <c r="S59" s="1416">
        <f>Q58*K58</f>
        <v>343.02000000000004</v>
      </c>
      <c r="T59" s="1417"/>
      <c r="U59" s="1102"/>
    </row>
    <row r="60" spans="1:23" s="37" customFormat="1" ht="18.75" customHeight="1" x14ac:dyDescent="0.2">
      <c r="A60" s="1313"/>
      <c r="B60" s="47"/>
      <c r="C60" s="1115" t="s">
        <v>1</v>
      </c>
      <c r="D60" s="1116" t="s">
        <v>84</v>
      </c>
      <c r="E60" s="1117"/>
      <c r="F60" s="1117"/>
      <c r="G60" s="1117"/>
      <c r="H60" s="1118" t="s">
        <v>5</v>
      </c>
      <c r="I60" s="1119" t="s">
        <v>85</v>
      </c>
      <c r="J60" s="1117"/>
      <c r="K60" s="1117"/>
      <c r="L60" s="1117"/>
      <c r="M60" s="1118" t="s">
        <v>30</v>
      </c>
      <c r="N60" s="1333" t="s">
        <v>86</v>
      </c>
      <c r="O60" s="1333"/>
      <c r="P60" s="1117"/>
      <c r="Q60" s="1118"/>
      <c r="R60" s="1333"/>
      <c r="S60" s="1333"/>
      <c r="T60" s="1120"/>
      <c r="U60" s="47"/>
      <c r="V60" s="47"/>
      <c r="W60" s="47"/>
    </row>
    <row r="61" spans="1:23" s="37" customFormat="1" ht="18.75" customHeight="1" x14ac:dyDescent="0.2">
      <c r="A61" s="1313"/>
      <c r="B61" s="47"/>
      <c r="C61" s="1108" t="s">
        <v>2</v>
      </c>
      <c r="D61" s="1107" t="s">
        <v>87</v>
      </c>
      <c r="E61" s="332"/>
      <c r="F61" s="332"/>
      <c r="G61" s="332"/>
      <c r="H61" s="83" t="s">
        <v>6</v>
      </c>
      <c r="I61" s="1107" t="s">
        <v>88</v>
      </c>
      <c r="J61" s="332"/>
      <c r="K61" s="332"/>
      <c r="L61" s="332"/>
      <c r="M61" s="1122"/>
      <c r="N61" s="1334"/>
      <c r="O61" s="1334"/>
      <c r="P61" s="332"/>
      <c r="Q61" s="1122"/>
      <c r="R61" s="1334"/>
      <c r="S61" s="1334"/>
      <c r="T61" s="1109"/>
      <c r="U61" s="47"/>
      <c r="V61" s="47"/>
      <c r="W61" s="47"/>
    </row>
    <row r="62" spans="1:23" s="37" customFormat="1" ht="12.75" customHeight="1" x14ac:dyDescent="0.2">
      <c r="A62" s="1313"/>
      <c r="C62" s="1108" t="s">
        <v>3</v>
      </c>
      <c r="D62" s="1107" t="s">
        <v>89</v>
      </c>
      <c r="E62" s="332"/>
      <c r="F62" s="332"/>
      <c r="G62" s="332"/>
      <c r="H62" s="83" t="s">
        <v>7</v>
      </c>
      <c r="I62" s="1107" t="s">
        <v>90</v>
      </c>
      <c r="J62" s="332"/>
      <c r="K62" s="332"/>
      <c r="L62" s="332"/>
      <c r="M62" s="83" t="s">
        <v>31</v>
      </c>
      <c r="N62" s="1107" t="s">
        <v>91</v>
      </c>
      <c r="O62" s="1121"/>
      <c r="P62" s="332"/>
      <c r="Q62" s="83"/>
      <c r="R62" s="1107"/>
      <c r="S62" s="1121"/>
      <c r="T62" s="1109"/>
    </row>
    <row r="63" spans="1:23" s="37" customFormat="1" ht="12.75" customHeight="1" x14ac:dyDescent="0.2">
      <c r="A63" s="1313"/>
      <c r="C63" s="1108" t="s">
        <v>4</v>
      </c>
      <c r="D63" s="1107" t="s">
        <v>92</v>
      </c>
      <c r="E63" s="332"/>
      <c r="F63" s="332"/>
      <c r="G63" s="332"/>
      <c r="H63" s="83" t="s">
        <v>8</v>
      </c>
      <c r="I63" s="1107" t="s">
        <v>93</v>
      </c>
      <c r="J63" s="332"/>
      <c r="K63" s="332"/>
      <c r="L63" s="332"/>
      <c r="M63" s="332"/>
      <c r="N63" s="332"/>
      <c r="O63" s="332"/>
      <c r="P63" s="332"/>
      <c r="Q63" s="332"/>
      <c r="R63" s="332"/>
      <c r="S63" s="332"/>
      <c r="T63" s="1109"/>
    </row>
    <row r="64" spans="1:23" s="37" customFormat="1" ht="12.75" customHeight="1" thickBot="1" x14ac:dyDescent="0.25">
      <c r="A64" s="1313"/>
      <c r="C64" s="1123"/>
      <c r="D64" s="1124"/>
      <c r="E64" s="1124"/>
      <c r="F64" s="1124"/>
      <c r="G64" s="1124"/>
      <c r="H64" s="1124"/>
      <c r="I64" s="1124"/>
      <c r="J64" s="1124"/>
      <c r="K64" s="1124"/>
      <c r="L64" s="1124"/>
      <c r="M64" s="1124"/>
      <c r="N64" s="1124"/>
      <c r="O64" s="1124"/>
      <c r="P64" s="1124"/>
      <c r="Q64" s="1124"/>
      <c r="R64" s="1124"/>
      <c r="S64" s="1124"/>
      <c r="T64" s="1125"/>
      <c r="V64" s="1339" t="s">
        <v>77</v>
      </c>
      <c r="W64" s="1339"/>
    </row>
    <row r="65" spans="1:1297" s="37" customFormat="1" ht="18.75" customHeight="1" x14ac:dyDescent="0.2">
      <c r="A65" s="1313"/>
      <c r="C65" s="1324" t="s">
        <v>96</v>
      </c>
      <c r="D65" s="1325"/>
      <c r="E65" s="1325"/>
      <c r="F65" s="1325"/>
      <c r="G65" s="1325"/>
      <c r="H65" s="1325"/>
      <c r="I65" s="1325"/>
      <c r="J65" s="1325"/>
      <c r="K65" s="1325"/>
      <c r="L65" s="1325"/>
      <c r="M65" s="1325"/>
      <c r="N65" s="1325"/>
      <c r="O65" s="1325"/>
      <c r="P65" s="1325"/>
      <c r="Q65" s="1325"/>
      <c r="R65" s="1325"/>
      <c r="S65" s="1325"/>
      <c r="T65" s="1326"/>
      <c r="V65" s="1339"/>
      <c r="W65" s="1339"/>
    </row>
    <row r="66" spans="1:1297" s="37" customFormat="1" ht="15.75" customHeight="1" x14ac:dyDescent="0.2">
      <c r="A66" s="1313"/>
      <c r="C66" s="1327"/>
      <c r="D66" s="1328"/>
      <c r="E66" s="1328"/>
      <c r="F66" s="1328"/>
      <c r="G66" s="1328"/>
      <c r="H66" s="1328"/>
      <c r="I66" s="1328"/>
      <c r="J66" s="1328"/>
      <c r="K66" s="1328"/>
      <c r="L66" s="1328"/>
      <c r="M66" s="1328"/>
      <c r="N66" s="1328"/>
      <c r="O66" s="1328"/>
      <c r="P66" s="1328"/>
      <c r="Q66" s="1328"/>
      <c r="R66" s="1328"/>
      <c r="S66" s="1328"/>
      <c r="T66" s="1329"/>
    </row>
    <row r="67" spans="1:1297" s="37" customFormat="1" ht="12.75" customHeight="1" x14ac:dyDescent="0.2">
      <c r="A67" s="1313"/>
      <c r="C67" s="1330" t="s">
        <v>9</v>
      </c>
      <c r="D67" s="1214"/>
      <c r="E67" s="1214"/>
      <c r="F67" s="1214"/>
      <c r="G67" s="1214"/>
      <c r="H67" s="1214"/>
      <c r="I67" s="1214"/>
      <c r="J67" s="1214"/>
      <c r="K67" s="1214"/>
      <c r="L67" s="1214"/>
      <c r="M67" s="1214"/>
      <c r="N67" s="1214"/>
      <c r="O67" s="1214"/>
      <c r="P67" s="1214"/>
      <c r="Q67" s="1214"/>
      <c r="R67" s="1214"/>
      <c r="S67" s="1214"/>
      <c r="T67" s="1215"/>
    </row>
    <row r="68" spans="1:1297" s="37" customFormat="1" ht="15" customHeight="1" thickBot="1" x14ac:dyDescent="0.25">
      <c r="A68" s="1313"/>
      <c r="C68" s="1331"/>
      <c r="D68" s="1216"/>
      <c r="E68" s="1216"/>
      <c r="F68" s="1216"/>
      <c r="G68" s="1216"/>
      <c r="H68" s="1216"/>
      <c r="I68" s="1216"/>
      <c r="J68" s="1216"/>
      <c r="K68" s="1216"/>
      <c r="L68" s="1216"/>
      <c r="M68" s="1216"/>
      <c r="N68" s="1216"/>
      <c r="O68" s="1216"/>
      <c r="P68" s="1216"/>
      <c r="Q68" s="1216"/>
      <c r="R68" s="1216"/>
      <c r="S68" s="1216"/>
      <c r="T68" s="1217"/>
    </row>
    <row r="69" spans="1:1297" s="37" customFormat="1" ht="12.75" x14ac:dyDescent="0.2">
      <c r="A69" s="1313"/>
      <c r="K69" s="1099"/>
    </row>
    <row r="70" spans="1:1297" s="37" customFormat="1" ht="12.75" x14ac:dyDescent="0.2">
      <c r="A70" s="982"/>
      <c r="B70" s="51"/>
      <c r="C70" s="51"/>
      <c r="D70" s="51"/>
      <c r="E70" s="51"/>
      <c r="F70" s="51"/>
      <c r="G70" s="51"/>
      <c r="H70" s="51"/>
      <c r="I70" s="51"/>
      <c r="J70" s="51"/>
      <c r="K70" s="51"/>
      <c r="L70" s="51"/>
      <c r="M70" s="51"/>
      <c r="N70" s="51"/>
      <c r="O70" s="51"/>
      <c r="P70" s="51"/>
      <c r="Q70" s="51"/>
      <c r="R70" s="51"/>
      <c r="S70" s="51"/>
      <c r="T70" s="51"/>
      <c r="U70" s="51"/>
    </row>
    <row r="71" spans="1:1297" s="56" customFormat="1" ht="23.25" customHeight="1" x14ac:dyDescent="0.25">
      <c r="A71" s="1192">
        <f>ROW()</f>
        <v>71</v>
      </c>
      <c r="B71" s="1344" t="s">
        <v>98</v>
      </c>
      <c r="C71" s="1344"/>
      <c r="D71" s="1344"/>
      <c r="E71" s="1344"/>
      <c r="F71" s="1344"/>
      <c r="G71" s="1344"/>
      <c r="H71" s="1344"/>
      <c r="I71" s="1344"/>
      <c r="J71" s="1344"/>
      <c r="K71" s="1344"/>
      <c r="L71" s="1344"/>
      <c r="M71" s="1344"/>
      <c r="N71" s="1344"/>
      <c r="O71" s="1344"/>
      <c r="P71" s="1344"/>
      <c r="Q71" s="1344"/>
      <c r="R71" s="52">
        <v>1</v>
      </c>
      <c r="S71" s="53"/>
      <c r="T71" s="53"/>
      <c r="U71" s="53"/>
      <c r="V71" s="54"/>
      <c r="W71" s="54"/>
      <c r="X71" s="54"/>
      <c r="Y71" s="54"/>
      <c r="Z71" s="54"/>
      <c r="AA71" s="54"/>
      <c r="AB71" s="54"/>
      <c r="AC71" s="54"/>
      <c r="AD71" s="54"/>
      <c r="AE71" s="54"/>
      <c r="AF71" s="54"/>
      <c r="AG71" s="54"/>
      <c r="AH71" s="54"/>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c r="IW71" s="55"/>
      <c r="IX71" s="55"/>
      <c r="IY71" s="55"/>
      <c r="IZ71" s="55"/>
      <c r="JA71" s="55"/>
      <c r="JB71" s="55"/>
      <c r="JC71" s="55"/>
      <c r="JD71" s="55"/>
      <c r="JE71" s="55"/>
      <c r="JF71" s="55"/>
      <c r="JG71" s="55"/>
      <c r="JH71" s="55"/>
      <c r="JI71" s="55"/>
      <c r="JJ71" s="55"/>
      <c r="JK71" s="55"/>
      <c r="JL71" s="55"/>
      <c r="JM71" s="55"/>
      <c r="JN71" s="55"/>
      <c r="JO71" s="55"/>
      <c r="JP71" s="55"/>
      <c r="JQ71" s="55"/>
      <c r="JR71" s="55"/>
      <c r="JS71" s="55"/>
      <c r="JT71" s="55"/>
      <c r="JU71" s="55"/>
      <c r="JV71" s="55"/>
      <c r="JW71" s="55"/>
      <c r="JX71" s="55"/>
      <c r="JY71" s="55"/>
      <c r="JZ71" s="55"/>
      <c r="KA71" s="55"/>
      <c r="KB71" s="55"/>
      <c r="KC71" s="55"/>
      <c r="KD71" s="55"/>
      <c r="KE71" s="55"/>
      <c r="KF71" s="55"/>
      <c r="KG71" s="55"/>
      <c r="KH71" s="55"/>
      <c r="KI71" s="55"/>
      <c r="KJ71" s="55"/>
      <c r="KK71" s="55"/>
      <c r="KL71" s="55"/>
      <c r="KM71" s="55"/>
      <c r="KN71" s="55"/>
      <c r="KO71" s="55"/>
      <c r="KP71" s="55"/>
      <c r="KQ71" s="55"/>
      <c r="KR71" s="55"/>
      <c r="KS71" s="55"/>
      <c r="KT71" s="55"/>
      <c r="KU71" s="55"/>
      <c r="KV71" s="55"/>
      <c r="KW71" s="55"/>
      <c r="KX71" s="55"/>
      <c r="KY71" s="55"/>
      <c r="KZ71" s="55"/>
      <c r="LA71" s="55"/>
      <c r="LB71" s="55"/>
      <c r="LC71" s="55"/>
      <c r="LD71" s="55"/>
      <c r="LE71" s="55"/>
      <c r="LF71" s="55"/>
      <c r="LG71" s="55"/>
      <c r="LH71" s="55"/>
      <c r="LI71" s="55"/>
      <c r="LJ71" s="55"/>
      <c r="LK71" s="55"/>
      <c r="LL71" s="55"/>
      <c r="LM71" s="55"/>
      <c r="LN71" s="55"/>
      <c r="LO71" s="55"/>
      <c r="LP71" s="55"/>
      <c r="LQ71" s="55"/>
      <c r="LR71" s="55"/>
      <c r="LS71" s="55"/>
      <c r="LT71" s="55"/>
      <c r="LU71" s="55"/>
      <c r="LV71" s="55"/>
      <c r="LW71" s="55"/>
      <c r="LX71" s="55"/>
      <c r="LY71" s="55"/>
      <c r="LZ71" s="55"/>
      <c r="MA71" s="55"/>
      <c r="MB71" s="55"/>
      <c r="MC71" s="55"/>
      <c r="MD71" s="55"/>
      <c r="ME71" s="55"/>
      <c r="MF71" s="55"/>
      <c r="MG71" s="55"/>
      <c r="MH71" s="55"/>
      <c r="MI71" s="55"/>
      <c r="MJ71" s="55"/>
      <c r="MK71" s="55"/>
      <c r="ML71" s="55"/>
      <c r="MM71" s="55"/>
      <c r="MN71" s="55"/>
      <c r="MO71" s="55"/>
      <c r="MP71" s="55"/>
      <c r="MQ71" s="55"/>
      <c r="MR71" s="55"/>
      <c r="MS71" s="55"/>
      <c r="MT71" s="55"/>
      <c r="MU71" s="55"/>
      <c r="MV71" s="55"/>
      <c r="MW71" s="55"/>
      <c r="MX71" s="55"/>
      <c r="MY71" s="55"/>
      <c r="MZ71" s="55"/>
      <c r="NA71" s="55"/>
      <c r="NB71" s="55"/>
      <c r="NC71" s="55"/>
      <c r="ND71" s="55"/>
      <c r="NE71" s="55"/>
      <c r="NF71" s="55"/>
      <c r="NG71" s="55"/>
      <c r="NH71" s="55"/>
      <c r="NI71" s="55"/>
      <c r="NJ71" s="55"/>
      <c r="NK71" s="55"/>
      <c r="NL71" s="55"/>
      <c r="NM71" s="55"/>
      <c r="NN71" s="55"/>
      <c r="NO71" s="55"/>
      <c r="NP71" s="55"/>
      <c r="NQ71" s="55"/>
      <c r="NR71" s="55"/>
      <c r="NS71" s="55"/>
      <c r="NT71" s="55"/>
      <c r="NU71" s="55"/>
      <c r="NV71" s="55"/>
      <c r="NW71" s="55"/>
      <c r="NX71" s="55"/>
      <c r="NY71" s="55"/>
      <c r="NZ71" s="55"/>
      <c r="OA71" s="55"/>
      <c r="OB71" s="55"/>
      <c r="OC71" s="55"/>
      <c r="OD71" s="55"/>
      <c r="OE71" s="55"/>
      <c r="OF71" s="55"/>
      <c r="OG71" s="55"/>
      <c r="OH71" s="55"/>
      <c r="OI71" s="55"/>
      <c r="OJ71" s="55"/>
      <c r="OK71" s="55"/>
      <c r="OL71" s="55"/>
      <c r="OM71" s="55"/>
      <c r="ON71" s="55"/>
      <c r="OO71" s="55"/>
      <c r="OP71" s="55"/>
      <c r="OQ71" s="55"/>
      <c r="OR71" s="55"/>
      <c r="OS71" s="55"/>
      <c r="OT71" s="55"/>
      <c r="OU71" s="55"/>
      <c r="OV71" s="55"/>
      <c r="OW71" s="55"/>
      <c r="OX71" s="55"/>
      <c r="OY71" s="55"/>
      <c r="OZ71" s="55"/>
      <c r="PA71" s="55"/>
      <c r="PB71" s="55"/>
      <c r="PC71" s="55"/>
      <c r="PD71" s="55"/>
      <c r="PE71" s="55"/>
      <c r="PF71" s="55"/>
      <c r="PG71" s="55"/>
      <c r="PH71" s="55"/>
      <c r="PI71" s="55"/>
      <c r="PJ71" s="55"/>
      <c r="PK71" s="55"/>
      <c r="PL71" s="55"/>
      <c r="PM71" s="55"/>
      <c r="PN71" s="55"/>
      <c r="PO71" s="55"/>
      <c r="PP71" s="55"/>
      <c r="PQ71" s="55"/>
      <c r="PR71" s="55"/>
      <c r="PS71" s="55"/>
      <c r="PT71" s="55"/>
      <c r="PU71" s="55"/>
      <c r="PV71" s="55"/>
      <c r="PW71" s="55"/>
      <c r="PX71" s="55"/>
      <c r="PY71" s="55"/>
      <c r="PZ71" s="55"/>
      <c r="QA71" s="55"/>
      <c r="QB71" s="55"/>
      <c r="QC71" s="55"/>
      <c r="QD71" s="55"/>
      <c r="QE71" s="55"/>
      <c r="QF71" s="55"/>
      <c r="QG71" s="55"/>
      <c r="QH71" s="55"/>
      <c r="QI71" s="55"/>
      <c r="QJ71" s="55"/>
      <c r="QK71" s="55"/>
      <c r="QL71" s="55"/>
      <c r="QM71" s="55"/>
      <c r="QN71" s="55"/>
      <c r="QO71" s="55"/>
      <c r="QP71" s="55"/>
      <c r="QQ71" s="55"/>
      <c r="QR71" s="55"/>
      <c r="QS71" s="55"/>
      <c r="QT71" s="55"/>
      <c r="QU71" s="55"/>
      <c r="QV71" s="55"/>
      <c r="QW71" s="55"/>
      <c r="QX71" s="55"/>
      <c r="QY71" s="55"/>
      <c r="QZ71" s="55"/>
      <c r="RA71" s="55"/>
      <c r="RB71" s="55"/>
      <c r="RC71" s="55"/>
      <c r="RD71" s="55"/>
      <c r="RE71" s="55"/>
      <c r="RF71" s="55"/>
      <c r="RG71" s="55"/>
      <c r="RH71" s="55"/>
      <c r="RI71" s="55"/>
      <c r="RJ71" s="55"/>
      <c r="RK71" s="55"/>
      <c r="RL71" s="55"/>
      <c r="RM71" s="55"/>
      <c r="RN71" s="55"/>
      <c r="RO71" s="55"/>
      <c r="RP71" s="55"/>
      <c r="RQ71" s="55"/>
      <c r="RR71" s="55"/>
      <c r="RS71" s="55"/>
      <c r="RT71" s="55"/>
      <c r="RU71" s="55"/>
      <c r="RV71" s="55"/>
      <c r="RW71" s="55"/>
      <c r="RX71" s="55"/>
      <c r="RY71" s="55"/>
      <c r="RZ71" s="55"/>
      <c r="SA71" s="55"/>
      <c r="SB71" s="55"/>
      <c r="SC71" s="55"/>
      <c r="SD71" s="55"/>
      <c r="SE71" s="55"/>
      <c r="SF71" s="55"/>
      <c r="SG71" s="55"/>
      <c r="SH71" s="55"/>
      <c r="SI71" s="55"/>
      <c r="SJ71" s="55"/>
      <c r="SK71" s="55"/>
      <c r="SL71" s="55"/>
      <c r="SM71" s="55"/>
      <c r="SN71" s="55"/>
      <c r="SO71" s="55"/>
      <c r="SP71" s="55"/>
      <c r="SQ71" s="55"/>
      <c r="SR71" s="55"/>
      <c r="SS71" s="55"/>
      <c r="ST71" s="55"/>
      <c r="SU71" s="55"/>
      <c r="SV71" s="55"/>
      <c r="SW71" s="55"/>
      <c r="SX71" s="55"/>
      <c r="SY71" s="55"/>
      <c r="SZ71" s="55"/>
      <c r="TA71" s="55"/>
      <c r="TB71" s="55"/>
      <c r="TC71" s="55"/>
      <c r="TD71" s="55"/>
      <c r="TE71" s="55"/>
      <c r="TF71" s="55"/>
      <c r="TG71" s="55"/>
      <c r="TH71" s="55"/>
      <c r="TI71" s="55"/>
      <c r="TJ71" s="55"/>
      <c r="TK71" s="55"/>
      <c r="TL71" s="55"/>
      <c r="TM71" s="55"/>
      <c r="TN71" s="55"/>
      <c r="TO71" s="55"/>
      <c r="TP71" s="55"/>
      <c r="TQ71" s="55"/>
      <c r="TR71" s="55"/>
      <c r="TS71" s="55"/>
      <c r="TT71" s="55"/>
      <c r="TU71" s="55"/>
      <c r="TV71" s="55"/>
      <c r="TW71" s="55"/>
      <c r="TX71" s="55"/>
      <c r="TY71" s="55"/>
      <c r="TZ71" s="55"/>
      <c r="UA71" s="55"/>
      <c r="UB71" s="55"/>
      <c r="UC71" s="55"/>
      <c r="UD71" s="55"/>
      <c r="UE71" s="55"/>
      <c r="UF71" s="55"/>
      <c r="UG71" s="55"/>
      <c r="UH71" s="55"/>
      <c r="UI71" s="55"/>
      <c r="UJ71" s="55"/>
      <c r="UK71" s="55"/>
      <c r="UL71" s="55"/>
      <c r="UM71" s="55"/>
      <c r="UN71" s="55"/>
      <c r="UO71" s="55"/>
      <c r="UP71" s="55"/>
      <c r="UQ71" s="55"/>
      <c r="UR71" s="55"/>
      <c r="US71" s="55"/>
      <c r="UT71" s="55"/>
      <c r="UU71" s="55"/>
      <c r="UV71" s="55"/>
      <c r="UW71" s="55"/>
      <c r="UX71" s="55"/>
      <c r="UY71" s="55"/>
      <c r="UZ71" s="55"/>
      <c r="VA71" s="55"/>
      <c r="VB71" s="55"/>
      <c r="VC71" s="55"/>
      <c r="VD71" s="55"/>
      <c r="VE71" s="55"/>
      <c r="VF71" s="55"/>
      <c r="VG71" s="55"/>
      <c r="VH71" s="55"/>
      <c r="VI71" s="55"/>
      <c r="VJ71" s="55"/>
      <c r="VK71" s="55"/>
      <c r="VL71" s="55"/>
      <c r="VM71" s="55"/>
      <c r="VN71" s="55"/>
      <c r="VO71" s="55"/>
      <c r="VP71" s="55"/>
      <c r="VQ71" s="55"/>
      <c r="VR71" s="55"/>
      <c r="VS71" s="55"/>
      <c r="VT71" s="55"/>
      <c r="VU71" s="55"/>
      <c r="VV71" s="55"/>
      <c r="VW71" s="55"/>
      <c r="VX71" s="55"/>
      <c r="VY71" s="55"/>
      <c r="VZ71" s="55"/>
      <c r="WA71" s="55"/>
      <c r="WB71" s="55"/>
      <c r="WC71" s="55"/>
      <c r="WD71" s="55"/>
      <c r="WE71" s="55"/>
      <c r="WF71" s="55"/>
      <c r="WG71" s="55"/>
      <c r="WH71" s="55"/>
      <c r="WI71" s="55"/>
      <c r="WJ71" s="55"/>
      <c r="WK71" s="55"/>
      <c r="WL71" s="55"/>
      <c r="WM71" s="55"/>
      <c r="WN71" s="55"/>
      <c r="WO71" s="55"/>
      <c r="WP71" s="55"/>
      <c r="WQ71" s="55"/>
      <c r="WR71" s="55"/>
      <c r="WS71" s="55"/>
      <c r="WT71" s="55"/>
      <c r="WU71" s="55"/>
      <c r="WV71" s="55"/>
      <c r="WW71" s="55"/>
      <c r="WX71" s="55"/>
      <c r="WY71" s="55"/>
      <c r="WZ71" s="55"/>
      <c r="XA71" s="55"/>
      <c r="XB71" s="55"/>
      <c r="XC71" s="55"/>
      <c r="XD71" s="55"/>
      <c r="XE71" s="55"/>
      <c r="XF71" s="55"/>
      <c r="XG71" s="55"/>
      <c r="XH71" s="55"/>
      <c r="XI71" s="55"/>
      <c r="XJ71" s="55"/>
      <c r="XK71" s="55"/>
      <c r="XL71" s="55"/>
      <c r="XM71" s="55"/>
      <c r="XN71" s="55"/>
      <c r="XO71" s="55"/>
      <c r="XP71" s="55"/>
      <c r="XQ71" s="55"/>
      <c r="XR71" s="55"/>
      <c r="XS71" s="55"/>
      <c r="XT71" s="55"/>
      <c r="XU71" s="55"/>
      <c r="XV71" s="55"/>
      <c r="XW71" s="55"/>
      <c r="XX71" s="55"/>
      <c r="XY71" s="55"/>
      <c r="XZ71" s="55"/>
      <c r="YA71" s="55"/>
      <c r="YB71" s="55"/>
      <c r="YC71" s="55"/>
      <c r="YD71" s="55"/>
      <c r="YE71" s="55"/>
      <c r="YF71" s="55"/>
      <c r="YG71" s="55"/>
      <c r="YH71" s="55"/>
      <c r="YI71" s="55"/>
      <c r="YJ71" s="55"/>
      <c r="YK71" s="55"/>
      <c r="YL71" s="55"/>
      <c r="YM71" s="55"/>
      <c r="YN71" s="55"/>
      <c r="YO71" s="55"/>
      <c r="YP71" s="55"/>
      <c r="YQ71" s="55"/>
      <c r="YR71" s="55"/>
      <c r="YS71" s="55"/>
      <c r="YT71" s="55"/>
      <c r="YU71" s="55"/>
      <c r="YV71" s="55"/>
      <c r="YW71" s="55"/>
      <c r="YX71" s="55"/>
      <c r="YY71" s="55"/>
      <c r="YZ71" s="55"/>
      <c r="ZA71" s="55"/>
      <c r="ZB71" s="55"/>
      <c r="ZC71" s="55"/>
      <c r="ZD71" s="55"/>
      <c r="ZE71" s="55"/>
      <c r="ZF71" s="55"/>
      <c r="ZG71" s="55"/>
      <c r="ZH71" s="55"/>
      <c r="ZI71" s="55"/>
      <c r="ZJ71" s="55"/>
      <c r="ZK71" s="55"/>
      <c r="ZL71" s="55"/>
      <c r="ZM71" s="55"/>
      <c r="ZN71" s="55"/>
      <c r="ZO71" s="55"/>
      <c r="ZP71" s="55"/>
      <c r="ZQ71" s="55"/>
      <c r="ZR71" s="55"/>
      <c r="ZS71" s="55"/>
      <c r="ZT71" s="55"/>
      <c r="ZU71" s="55"/>
      <c r="ZV71" s="55"/>
      <c r="ZW71" s="55"/>
      <c r="ZX71" s="55"/>
      <c r="ZY71" s="55"/>
      <c r="ZZ71" s="55"/>
      <c r="AAA71" s="55"/>
      <c r="AAB71" s="55"/>
      <c r="AAC71" s="55"/>
      <c r="AAD71" s="55"/>
      <c r="AAE71" s="55"/>
      <c r="AAF71" s="55"/>
      <c r="AAG71" s="55"/>
      <c r="AAH71" s="55"/>
      <c r="AAI71" s="55"/>
      <c r="AAJ71" s="55"/>
      <c r="AAK71" s="55"/>
      <c r="AAL71" s="55"/>
      <c r="AAM71" s="55"/>
      <c r="AAN71" s="55"/>
      <c r="AAO71" s="55"/>
      <c r="AAP71" s="55"/>
      <c r="AAQ71" s="55"/>
      <c r="AAR71" s="55"/>
      <c r="AAS71" s="55"/>
      <c r="AAT71" s="55"/>
      <c r="AAU71" s="55"/>
      <c r="AAV71" s="55"/>
      <c r="AAW71" s="55"/>
      <c r="AAX71" s="55"/>
      <c r="AAY71" s="55"/>
      <c r="AAZ71" s="55"/>
      <c r="ABA71" s="55"/>
      <c r="ABB71" s="55"/>
      <c r="ABC71" s="55"/>
      <c r="ABD71" s="55"/>
      <c r="ABE71" s="55"/>
      <c r="ABF71" s="55"/>
      <c r="ABG71" s="55"/>
      <c r="ABH71" s="55"/>
      <c r="ABI71" s="55"/>
      <c r="ABJ71" s="55"/>
      <c r="ABK71" s="55"/>
      <c r="ABL71" s="55"/>
      <c r="ABM71" s="55"/>
      <c r="ABN71" s="55"/>
      <c r="ABO71" s="55"/>
      <c r="ABP71" s="55"/>
      <c r="ABQ71" s="55"/>
      <c r="ABR71" s="55"/>
      <c r="ABS71" s="55"/>
      <c r="ABT71" s="55"/>
      <c r="ABU71" s="55"/>
      <c r="ABV71" s="55"/>
      <c r="ABW71" s="55"/>
      <c r="ABX71" s="55"/>
      <c r="ABY71" s="55"/>
      <c r="ABZ71" s="55"/>
      <c r="ACA71" s="55"/>
      <c r="ACB71" s="55"/>
      <c r="ACC71" s="55"/>
      <c r="ACD71" s="55"/>
      <c r="ACE71" s="55"/>
      <c r="ACF71" s="55"/>
      <c r="ACG71" s="55"/>
      <c r="ACH71" s="55"/>
      <c r="ACI71" s="55"/>
      <c r="ACJ71" s="55"/>
      <c r="ACK71" s="55"/>
      <c r="ACL71" s="55"/>
      <c r="ACM71" s="55"/>
      <c r="ACN71" s="55"/>
      <c r="ACO71" s="55"/>
      <c r="ACP71" s="55"/>
      <c r="ACQ71" s="55"/>
      <c r="ACR71" s="55"/>
      <c r="ACS71" s="55"/>
      <c r="ACT71" s="55"/>
      <c r="ACU71" s="55"/>
      <c r="ACV71" s="55"/>
      <c r="ACW71" s="55"/>
      <c r="ACX71" s="55"/>
      <c r="ACY71" s="55"/>
      <c r="ACZ71" s="55"/>
      <c r="ADA71" s="55"/>
      <c r="ADB71" s="55"/>
      <c r="ADC71" s="55"/>
      <c r="ADD71" s="55"/>
      <c r="ADE71" s="55"/>
      <c r="ADF71" s="55"/>
      <c r="ADG71" s="55"/>
      <c r="ADH71" s="55"/>
      <c r="ADI71" s="55"/>
      <c r="ADJ71" s="55"/>
      <c r="ADK71" s="55"/>
      <c r="ADL71" s="55"/>
      <c r="ADM71" s="55"/>
      <c r="ADN71" s="55"/>
      <c r="ADO71" s="55"/>
      <c r="ADP71" s="55"/>
      <c r="ADQ71" s="55"/>
      <c r="ADR71" s="55"/>
      <c r="ADS71" s="55"/>
      <c r="ADT71" s="55"/>
      <c r="ADU71" s="55"/>
      <c r="ADV71" s="55"/>
      <c r="ADW71" s="55"/>
      <c r="ADX71" s="55"/>
      <c r="ADY71" s="55"/>
      <c r="ADZ71" s="55"/>
      <c r="AEA71" s="55"/>
      <c r="AEB71" s="55"/>
      <c r="AEC71" s="55"/>
      <c r="AED71" s="55"/>
      <c r="AEE71" s="55"/>
      <c r="AEF71" s="55"/>
      <c r="AEG71" s="55"/>
      <c r="AEH71" s="55"/>
      <c r="AEI71" s="55"/>
      <c r="AEJ71" s="55"/>
      <c r="AEK71" s="55"/>
      <c r="AEL71" s="55"/>
      <c r="AEM71" s="55"/>
      <c r="AEN71" s="55"/>
      <c r="AEO71" s="55"/>
      <c r="AEP71" s="55"/>
      <c r="AEQ71" s="55"/>
      <c r="AER71" s="55"/>
      <c r="AES71" s="55"/>
      <c r="AET71" s="55"/>
      <c r="AEU71" s="55"/>
      <c r="AEV71" s="55"/>
      <c r="AEW71" s="55"/>
      <c r="AEX71" s="55"/>
      <c r="AEY71" s="55"/>
      <c r="AEZ71" s="55"/>
      <c r="AFA71" s="55"/>
      <c r="AFB71" s="55"/>
      <c r="AFC71" s="55"/>
      <c r="AFD71" s="55"/>
      <c r="AFE71" s="55"/>
      <c r="AFF71" s="55"/>
      <c r="AFG71" s="55"/>
      <c r="AFH71" s="55"/>
      <c r="AFI71" s="55"/>
      <c r="AFJ71" s="55"/>
      <c r="AFK71" s="55"/>
      <c r="AFL71" s="55"/>
      <c r="AFM71" s="55"/>
      <c r="AFN71" s="55"/>
      <c r="AFO71" s="55"/>
      <c r="AFP71" s="55"/>
      <c r="AFQ71" s="55"/>
      <c r="AFR71" s="55"/>
      <c r="AFS71" s="55"/>
      <c r="AFT71" s="55"/>
      <c r="AFU71" s="55"/>
      <c r="AFV71" s="55"/>
      <c r="AFW71" s="55"/>
      <c r="AFX71" s="55"/>
      <c r="AFY71" s="55"/>
      <c r="AFZ71" s="55"/>
      <c r="AGA71" s="55"/>
      <c r="AGB71" s="55"/>
      <c r="AGC71" s="55"/>
      <c r="AGD71" s="55"/>
      <c r="AGE71" s="55"/>
      <c r="AGF71" s="55"/>
      <c r="AGG71" s="55"/>
      <c r="AGH71" s="55"/>
      <c r="AGI71" s="55"/>
      <c r="AGJ71" s="55"/>
      <c r="AGK71" s="55"/>
      <c r="AGL71" s="55"/>
      <c r="AGM71" s="55"/>
      <c r="AGN71" s="55"/>
      <c r="AGO71" s="55"/>
      <c r="AGP71" s="55"/>
      <c r="AGQ71" s="55"/>
      <c r="AGR71" s="55"/>
      <c r="AGS71" s="55"/>
      <c r="AGT71" s="55"/>
      <c r="AGU71" s="55"/>
      <c r="AGV71" s="55"/>
      <c r="AGW71" s="55"/>
      <c r="AGX71" s="55"/>
      <c r="AGY71" s="55"/>
      <c r="AGZ71" s="55"/>
      <c r="AHA71" s="55"/>
      <c r="AHB71" s="55"/>
      <c r="AHC71" s="55"/>
      <c r="AHD71" s="55"/>
      <c r="AHE71" s="55"/>
      <c r="AHF71" s="55"/>
      <c r="AHG71" s="55"/>
      <c r="AHH71" s="55"/>
      <c r="AHI71" s="55"/>
      <c r="AHJ71" s="55"/>
      <c r="AHK71" s="55"/>
      <c r="AHL71" s="55"/>
      <c r="AHM71" s="55"/>
      <c r="AHN71" s="55"/>
      <c r="AHO71" s="55"/>
      <c r="AHP71" s="55"/>
      <c r="AHQ71" s="55"/>
      <c r="AHR71" s="55"/>
      <c r="AHS71" s="55"/>
      <c r="AHT71" s="55"/>
      <c r="AHU71" s="55"/>
      <c r="AHV71" s="55"/>
      <c r="AHW71" s="55"/>
      <c r="AHX71" s="55"/>
      <c r="AHY71" s="55"/>
      <c r="AHZ71" s="55"/>
      <c r="AIA71" s="55"/>
      <c r="AIB71" s="55"/>
      <c r="AIC71" s="55"/>
      <c r="AID71" s="55"/>
      <c r="AIE71" s="55"/>
      <c r="AIF71" s="55"/>
      <c r="AIG71" s="55"/>
      <c r="AIH71" s="55"/>
      <c r="AII71" s="55"/>
      <c r="AIJ71" s="55"/>
      <c r="AIK71" s="55"/>
      <c r="AIL71" s="55"/>
      <c r="AIM71" s="55"/>
      <c r="AIN71" s="55"/>
      <c r="AIO71" s="55"/>
      <c r="AIP71" s="55"/>
      <c r="AIQ71" s="55"/>
      <c r="AIR71" s="55"/>
      <c r="AIS71" s="55"/>
      <c r="AIT71" s="55"/>
      <c r="AIU71" s="55"/>
      <c r="AIV71" s="55"/>
      <c r="AIW71" s="55"/>
      <c r="AIX71" s="55"/>
      <c r="AIY71" s="55"/>
      <c r="AIZ71" s="55"/>
      <c r="AJA71" s="55"/>
      <c r="AJB71" s="55"/>
      <c r="AJC71" s="55"/>
      <c r="AJD71" s="55"/>
      <c r="AJE71" s="55"/>
      <c r="AJF71" s="55"/>
      <c r="AJG71" s="55"/>
      <c r="AJH71" s="55"/>
      <c r="AJI71" s="55"/>
      <c r="AJJ71" s="55"/>
      <c r="AJK71" s="55"/>
      <c r="AJL71" s="55"/>
      <c r="AJM71" s="55"/>
      <c r="AJN71" s="55"/>
      <c r="AJO71" s="55"/>
      <c r="AJP71" s="55"/>
      <c r="AJQ71" s="55"/>
      <c r="AJR71" s="55"/>
      <c r="AJS71" s="55"/>
      <c r="AJT71" s="55"/>
      <c r="AJU71" s="55"/>
      <c r="AJV71" s="55"/>
      <c r="AJW71" s="55"/>
      <c r="AJX71" s="55"/>
      <c r="AJY71" s="55"/>
      <c r="AJZ71" s="55"/>
      <c r="AKA71" s="55"/>
      <c r="AKB71" s="55"/>
      <c r="AKC71" s="55"/>
      <c r="AKD71" s="55"/>
      <c r="AKE71" s="55"/>
      <c r="AKF71" s="55"/>
      <c r="AKG71" s="55"/>
      <c r="AKH71" s="55"/>
      <c r="AKI71" s="55"/>
      <c r="AKJ71" s="55"/>
      <c r="AKK71" s="55"/>
      <c r="AKL71" s="55"/>
      <c r="AKM71" s="55"/>
      <c r="AKN71" s="55"/>
      <c r="AKO71" s="55"/>
      <c r="AKP71" s="55"/>
      <c r="AKQ71" s="55"/>
      <c r="AKR71" s="55"/>
      <c r="AKS71" s="55"/>
      <c r="AKT71" s="55"/>
      <c r="AKU71" s="55"/>
      <c r="AKV71" s="55"/>
      <c r="AKW71" s="55"/>
      <c r="AKX71" s="55"/>
      <c r="AKY71" s="55"/>
      <c r="AKZ71" s="55"/>
      <c r="ALA71" s="55"/>
      <c r="ALB71" s="55"/>
      <c r="ALC71" s="55"/>
      <c r="ALD71" s="55"/>
      <c r="ALE71" s="55"/>
      <c r="ALF71" s="55"/>
      <c r="ALG71" s="55"/>
      <c r="ALH71" s="55"/>
      <c r="ALI71" s="55"/>
      <c r="ALJ71" s="55"/>
      <c r="ALK71" s="55"/>
      <c r="ALL71" s="55"/>
      <c r="ALM71" s="55"/>
      <c r="ALN71" s="55"/>
      <c r="ALO71" s="55"/>
      <c r="ALP71" s="55"/>
      <c r="ALQ71" s="55"/>
      <c r="ALR71" s="55"/>
      <c r="ALS71" s="55"/>
      <c r="ALT71" s="55"/>
      <c r="ALU71" s="55"/>
      <c r="ALV71" s="55"/>
      <c r="ALW71" s="55"/>
      <c r="ALX71" s="55"/>
      <c r="ALY71" s="55"/>
      <c r="ALZ71" s="55"/>
      <c r="AMA71" s="55"/>
      <c r="AMB71" s="55"/>
      <c r="AMC71" s="55"/>
      <c r="AMD71" s="55"/>
      <c r="AME71" s="55"/>
      <c r="AMF71" s="55"/>
      <c r="AMG71" s="55"/>
      <c r="AMH71" s="55"/>
      <c r="AMI71" s="55"/>
      <c r="AMJ71" s="55"/>
      <c r="AMK71" s="55"/>
      <c r="AML71" s="55"/>
      <c r="AMM71" s="55"/>
      <c r="AMN71" s="55"/>
      <c r="AMO71" s="55"/>
      <c r="AMP71" s="55"/>
      <c r="AMQ71" s="55"/>
      <c r="AMR71" s="55"/>
      <c r="AMS71" s="55"/>
      <c r="AMT71" s="55"/>
      <c r="AMU71" s="55"/>
      <c r="AMV71" s="55"/>
      <c r="AMW71" s="55"/>
      <c r="AMX71" s="55"/>
      <c r="AMY71" s="55"/>
      <c r="AMZ71" s="55"/>
      <c r="ANA71" s="55"/>
      <c r="ANB71" s="55"/>
      <c r="ANC71" s="55"/>
      <c r="AND71" s="55"/>
      <c r="ANE71" s="55"/>
      <c r="ANF71" s="55"/>
      <c r="ANG71" s="55"/>
      <c r="ANH71" s="55"/>
      <c r="ANI71" s="55"/>
      <c r="ANJ71" s="55"/>
      <c r="ANK71" s="55"/>
      <c r="ANL71" s="55"/>
      <c r="ANM71" s="55"/>
      <c r="ANN71" s="55"/>
      <c r="ANO71" s="55"/>
      <c r="ANP71" s="55"/>
      <c r="ANQ71" s="55"/>
      <c r="ANR71" s="55"/>
      <c r="ANS71" s="55"/>
      <c r="ANT71" s="55"/>
      <c r="ANU71" s="55"/>
      <c r="ANV71" s="55"/>
      <c r="ANW71" s="55"/>
      <c r="ANX71" s="55"/>
      <c r="ANY71" s="55"/>
      <c r="ANZ71" s="55"/>
      <c r="AOA71" s="55"/>
      <c r="AOB71" s="55"/>
      <c r="AOC71" s="55"/>
      <c r="AOD71" s="55"/>
      <c r="AOE71" s="55"/>
      <c r="AOF71" s="55"/>
      <c r="AOG71" s="55"/>
      <c r="AOH71" s="55"/>
      <c r="AOI71" s="55"/>
      <c r="AOJ71" s="55"/>
      <c r="AOK71" s="55"/>
      <c r="AOL71" s="55"/>
      <c r="AOM71" s="55"/>
      <c r="AON71" s="55"/>
      <c r="AOO71" s="55"/>
      <c r="AOP71" s="55"/>
      <c r="AOQ71" s="55"/>
      <c r="AOR71" s="55"/>
      <c r="AOS71" s="55"/>
      <c r="AOT71" s="55"/>
      <c r="AOU71" s="55"/>
      <c r="AOV71" s="55"/>
      <c r="AOW71" s="55"/>
      <c r="AOX71" s="55"/>
      <c r="AOY71" s="55"/>
      <c r="AOZ71" s="55"/>
      <c r="APA71" s="55"/>
      <c r="APB71" s="55"/>
      <c r="APC71" s="55"/>
      <c r="APD71" s="55"/>
      <c r="APE71" s="55"/>
      <c r="APF71" s="55"/>
      <c r="APG71" s="55"/>
      <c r="APH71" s="55"/>
      <c r="API71" s="55"/>
      <c r="APJ71" s="55"/>
      <c r="APK71" s="55"/>
      <c r="APL71" s="55"/>
      <c r="APM71" s="55"/>
      <c r="APN71" s="55"/>
      <c r="APO71" s="55"/>
      <c r="APP71" s="55"/>
      <c r="APQ71" s="55"/>
      <c r="APR71" s="55"/>
      <c r="APS71" s="55"/>
      <c r="APT71" s="55"/>
      <c r="APU71" s="55"/>
      <c r="APV71" s="55"/>
      <c r="APW71" s="55"/>
      <c r="APX71" s="55"/>
      <c r="APY71" s="55"/>
      <c r="APZ71" s="55"/>
      <c r="AQA71" s="55"/>
      <c r="AQB71" s="55"/>
      <c r="AQC71" s="55"/>
      <c r="AQD71" s="55"/>
      <c r="AQE71" s="55"/>
      <c r="AQF71" s="55"/>
      <c r="AQG71" s="55"/>
      <c r="AQH71" s="55"/>
      <c r="AQI71" s="55"/>
      <c r="AQJ71" s="55"/>
      <c r="AQK71" s="55"/>
      <c r="AQL71" s="55"/>
      <c r="AQM71" s="55"/>
      <c r="AQN71" s="55"/>
      <c r="AQO71" s="55"/>
      <c r="AQP71" s="55"/>
      <c r="AQQ71" s="55"/>
      <c r="AQR71" s="55"/>
      <c r="AQS71" s="55"/>
      <c r="AQT71" s="55"/>
      <c r="AQU71" s="55"/>
      <c r="AQV71" s="55"/>
      <c r="AQW71" s="55"/>
      <c r="AQX71" s="55"/>
      <c r="AQY71" s="55"/>
      <c r="AQZ71" s="55"/>
      <c r="ARA71" s="55"/>
      <c r="ARB71" s="55"/>
      <c r="ARC71" s="55"/>
      <c r="ARD71" s="55"/>
      <c r="ARE71" s="55"/>
      <c r="ARF71" s="55"/>
      <c r="ARG71" s="55"/>
      <c r="ARH71" s="55"/>
      <c r="ARI71" s="55"/>
      <c r="ARJ71" s="55"/>
      <c r="ARK71" s="55"/>
      <c r="ARL71" s="55"/>
      <c r="ARM71" s="55"/>
      <c r="ARN71" s="55"/>
      <c r="ARO71" s="55"/>
      <c r="ARP71" s="55"/>
      <c r="ARQ71" s="55"/>
      <c r="ARR71" s="55"/>
      <c r="ARS71" s="55"/>
      <c r="ART71" s="55"/>
      <c r="ARU71" s="55"/>
      <c r="ARV71" s="55"/>
      <c r="ARW71" s="55"/>
      <c r="ARX71" s="55"/>
      <c r="ARY71" s="55"/>
      <c r="ARZ71" s="55"/>
      <c r="ASA71" s="55"/>
      <c r="ASB71" s="55"/>
      <c r="ASC71" s="55"/>
      <c r="ASD71" s="55"/>
      <c r="ASE71" s="55"/>
      <c r="ASF71" s="55"/>
      <c r="ASG71" s="55"/>
      <c r="ASH71" s="55"/>
      <c r="ASI71" s="55"/>
      <c r="ASJ71" s="55"/>
      <c r="ASK71" s="55"/>
      <c r="ASL71" s="55"/>
      <c r="ASM71" s="55"/>
      <c r="ASN71" s="55"/>
      <c r="ASO71" s="55"/>
      <c r="ASP71" s="55"/>
      <c r="ASQ71" s="55"/>
      <c r="ASR71" s="55"/>
      <c r="ASS71" s="55"/>
      <c r="AST71" s="55"/>
      <c r="ASU71" s="55"/>
      <c r="ASV71" s="55"/>
      <c r="ASW71" s="55"/>
      <c r="ASX71" s="55"/>
      <c r="ASY71" s="55"/>
      <c r="ASZ71" s="55"/>
      <c r="ATA71" s="55"/>
      <c r="ATB71" s="55"/>
      <c r="ATC71" s="55"/>
      <c r="ATD71" s="55"/>
      <c r="ATE71" s="55"/>
      <c r="ATF71" s="55"/>
      <c r="ATG71" s="55"/>
      <c r="ATH71" s="55"/>
      <c r="ATI71" s="55"/>
      <c r="ATJ71" s="55"/>
      <c r="ATK71" s="55"/>
      <c r="ATL71" s="55"/>
      <c r="ATM71" s="55"/>
      <c r="ATN71" s="55"/>
      <c r="ATO71" s="55"/>
      <c r="ATP71" s="55"/>
      <c r="ATQ71" s="55"/>
      <c r="ATR71" s="55"/>
      <c r="ATS71" s="55"/>
      <c r="ATT71" s="55"/>
      <c r="ATU71" s="55"/>
      <c r="ATV71" s="55"/>
      <c r="ATW71" s="55"/>
      <c r="ATX71" s="55"/>
      <c r="ATY71" s="55"/>
      <c r="ATZ71" s="55"/>
      <c r="AUA71" s="55"/>
      <c r="AUB71" s="55"/>
      <c r="AUC71" s="55"/>
      <c r="AUD71" s="55"/>
      <c r="AUE71" s="55"/>
      <c r="AUF71" s="55"/>
      <c r="AUG71" s="55"/>
      <c r="AUH71" s="55"/>
      <c r="AUI71" s="55"/>
      <c r="AUJ71" s="55"/>
      <c r="AUK71" s="55"/>
      <c r="AUL71" s="55"/>
      <c r="AUM71" s="55"/>
      <c r="AUN71" s="55"/>
      <c r="AUO71" s="55"/>
      <c r="AUP71" s="55"/>
      <c r="AUQ71" s="55"/>
      <c r="AUR71" s="55"/>
      <c r="AUS71" s="55"/>
      <c r="AUT71" s="55"/>
      <c r="AUU71" s="55"/>
      <c r="AUV71" s="55"/>
      <c r="AUW71" s="55"/>
      <c r="AUX71" s="55"/>
      <c r="AUY71" s="55"/>
      <c r="AUZ71" s="55"/>
      <c r="AVA71" s="55"/>
      <c r="AVB71" s="55"/>
      <c r="AVC71" s="55"/>
      <c r="AVD71" s="55"/>
      <c r="AVE71" s="55"/>
      <c r="AVF71" s="55"/>
      <c r="AVG71" s="55"/>
      <c r="AVH71" s="55"/>
      <c r="AVI71" s="55"/>
      <c r="AVJ71" s="55"/>
      <c r="AVK71" s="55"/>
      <c r="AVL71" s="55"/>
      <c r="AVM71" s="55"/>
      <c r="AVN71" s="55"/>
      <c r="AVO71" s="55"/>
      <c r="AVP71" s="55"/>
      <c r="AVQ71" s="55"/>
      <c r="AVR71" s="55"/>
      <c r="AVS71" s="55"/>
      <c r="AVT71" s="55"/>
      <c r="AVU71" s="55"/>
      <c r="AVV71" s="55"/>
      <c r="AVW71" s="55"/>
      <c r="AVX71" s="55"/>
      <c r="AVY71" s="55"/>
      <c r="AVZ71" s="55"/>
      <c r="AWA71" s="55"/>
      <c r="AWB71" s="55"/>
      <c r="AWC71" s="55"/>
      <c r="AWD71" s="55"/>
      <c r="AWE71" s="55"/>
      <c r="AWF71" s="55"/>
      <c r="AWG71" s="55"/>
      <c r="AWH71" s="55"/>
      <c r="AWI71" s="55"/>
      <c r="AWJ71" s="55"/>
      <c r="AWK71" s="55"/>
      <c r="AWL71" s="55"/>
      <c r="AWM71" s="55"/>
      <c r="AWN71" s="55"/>
      <c r="AWO71" s="55"/>
      <c r="AWP71" s="55"/>
      <c r="AWQ71" s="55"/>
      <c r="AWR71" s="55"/>
      <c r="AWS71" s="55"/>
      <c r="AWT71" s="55"/>
      <c r="AWU71" s="55"/>
      <c r="AWV71" s="55"/>
      <c r="AWW71" s="55"/>
    </row>
    <row r="72" spans="1:1297" ht="15.75" x14ac:dyDescent="0.25">
      <c r="A72" s="57"/>
      <c r="B72" s="57"/>
      <c r="C72" s="57"/>
      <c r="D72" s="57"/>
      <c r="E72" s="57"/>
      <c r="F72" s="57"/>
      <c r="G72" s="57"/>
      <c r="H72" s="57"/>
      <c r="I72" s="57"/>
      <c r="J72" s="57"/>
      <c r="K72" s="57"/>
      <c r="L72" s="57"/>
      <c r="M72" s="57"/>
      <c r="N72" s="57"/>
      <c r="O72" s="57"/>
      <c r="P72" s="57"/>
      <c r="Q72" s="57"/>
      <c r="R72" s="57"/>
      <c r="S72" s="58"/>
      <c r="T72" s="58"/>
      <c r="U72" s="58"/>
    </row>
    <row r="73" spans="1:1297" ht="15.75" x14ac:dyDescent="0.25">
      <c r="A73" s="57"/>
      <c r="B73" s="1345" t="s">
        <v>99</v>
      </c>
      <c r="C73" s="1345"/>
      <c r="D73" s="1345"/>
      <c r="E73" s="1345"/>
      <c r="F73" s="1345"/>
      <c r="G73" s="1345"/>
      <c r="H73" s="1345"/>
      <c r="I73" s="1345"/>
      <c r="J73" s="1345"/>
      <c r="K73" s="1345"/>
      <c r="L73" s="1345"/>
      <c r="M73" s="1345"/>
      <c r="N73" s="1345"/>
      <c r="O73" s="1345"/>
      <c r="P73" s="1345"/>
      <c r="Q73" s="1345"/>
      <c r="R73" s="57"/>
      <c r="S73" s="58"/>
      <c r="T73" s="58"/>
      <c r="U73" s="58"/>
    </row>
    <row r="74" spans="1:1297" ht="15.75" x14ac:dyDescent="0.25">
      <c r="A74" s="57"/>
      <c r="B74" s="1345"/>
      <c r="C74" s="1345"/>
      <c r="D74" s="1345"/>
      <c r="E74" s="1345"/>
      <c r="F74" s="1345"/>
      <c r="G74" s="1345"/>
      <c r="H74" s="1345"/>
      <c r="I74" s="1345"/>
      <c r="J74" s="1345"/>
      <c r="K74" s="1345"/>
      <c r="L74" s="1345"/>
      <c r="M74" s="1345"/>
      <c r="N74" s="1345"/>
      <c r="O74" s="1345"/>
      <c r="P74" s="1345"/>
      <c r="Q74" s="1345"/>
      <c r="R74" s="57"/>
      <c r="S74" s="58"/>
      <c r="T74" s="58"/>
      <c r="U74" s="58"/>
    </row>
    <row r="75" spans="1:1297" ht="18.75" customHeight="1" x14ac:dyDescent="0.25">
      <c r="A75" s="57"/>
      <c r="B75" s="57"/>
      <c r="C75" s="57"/>
      <c r="D75" s="57"/>
      <c r="E75" s="57"/>
      <c r="F75" s="57"/>
      <c r="G75" s="57"/>
      <c r="H75" s="57"/>
      <c r="I75" s="57"/>
      <c r="J75" s="57"/>
      <c r="K75" s="57"/>
      <c r="L75" s="57"/>
      <c r="M75" s="57"/>
      <c r="N75" s="57"/>
      <c r="O75" s="57"/>
      <c r="P75" s="57"/>
      <c r="Q75" s="57"/>
      <c r="R75" s="57"/>
      <c r="S75" s="58"/>
      <c r="T75" s="58"/>
      <c r="U75" s="58"/>
    </row>
    <row r="76" spans="1:1297" s="37" customFormat="1" ht="12.75" x14ac:dyDescent="0.2">
      <c r="B76" s="47"/>
      <c r="C76" s="47"/>
      <c r="D76" s="47"/>
      <c r="E76" s="47"/>
      <c r="F76" s="47"/>
      <c r="G76" s="47"/>
      <c r="H76" s="47"/>
      <c r="I76" s="47"/>
    </row>
    <row r="77" spans="1:1297" s="37" customFormat="1" ht="13.5" customHeight="1" x14ac:dyDescent="0.2">
      <c r="A77" s="823"/>
      <c r="B77" s="1218" t="s">
        <v>663</v>
      </c>
      <c r="C77" s="1218"/>
      <c r="D77" s="1218"/>
      <c r="E77" s="1218"/>
      <c r="F77" s="1218"/>
      <c r="G77" s="1218"/>
      <c r="H77" s="1218"/>
      <c r="I77" s="1218"/>
      <c r="J77" s="1218"/>
    </row>
    <row r="78" spans="1:1297" s="37" customFormat="1" ht="13.5" customHeight="1" x14ac:dyDescent="0.2">
      <c r="A78" s="983"/>
      <c r="B78" s="1218"/>
      <c r="C78" s="1218"/>
      <c r="D78" s="1218"/>
      <c r="E78" s="1218"/>
      <c r="F78" s="1218"/>
      <c r="G78" s="1218"/>
      <c r="H78" s="1218"/>
      <c r="I78" s="1218"/>
      <c r="J78" s="1218"/>
    </row>
    <row r="79" spans="1:1297" s="37" customFormat="1" ht="16.5" customHeight="1" thickBot="1" x14ac:dyDescent="0.25">
      <c r="A79" s="823"/>
      <c r="B79" s="823"/>
      <c r="C79" s="823"/>
      <c r="D79" s="823"/>
      <c r="E79" s="823"/>
      <c r="F79" s="823"/>
      <c r="G79" s="823"/>
      <c r="H79" s="823"/>
      <c r="I79" s="823"/>
    </row>
    <row r="80" spans="1:1297" s="37" customFormat="1" ht="12.75" customHeight="1" x14ac:dyDescent="0.2">
      <c r="A80" s="10" t="s">
        <v>0</v>
      </c>
      <c r="B80" s="1340" t="s">
        <v>100</v>
      </c>
      <c r="C80" s="1341"/>
      <c r="D80" s="1341"/>
      <c r="E80" s="1341"/>
      <c r="F80" s="1341"/>
      <c r="G80" s="1341"/>
      <c r="H80" s="1341"/>
      <c r="I80" s="1341"/>
      <c r="J80" s="1342"/>
    </row>
    <row r="81" spans="1:10" s="37" customFormat="1" ht="12.75" customHeight="1" x14ac:dyDescent="0.2">
      <c r="A81" s="1313" t="s">
        <v>73</v>
      </c>
      <c r="B81" s="1343"/>
      <c r="C81" s="1257"/>
      <c r="D81" s="1257"/>
      <c r="E81" s="1257"/>
      <c r="F81" s="1257"/>
      <c r="G81" s="1257"/>
      <c r="H81" s="1257"/>
      <c r="I81" s="1257"/>
      <c r="J81" s="1258"/>
    </row>
    <row r="82" spans="1:10" s="37" customFormat="1" ht="12.75" customHeight="1" x14ac:dyDescent="0.2">
      <c r="A82" s="1313"/>
      <c r="B82" s="1343"/>
      <c r="C82" s="1257"/>
      <c r="D82" s="1257"/>
      <c r="E82" s="1257"/>
      <c r="F82" s="1257"/>
      <c r="G82" s="1257"/>
      <c r="H82" s="1257"/>
      <c r="I82" s="1257"/>
      <c r="J82" s="1258"/>
    </row>
    <row r="83" spans="1:10" s="37" customFormat="1" ht="18.75" customHeight="1" x14ac:dyDescent="0.2">
      <c r="A83" s="1313"/>
      <c r="B83" s="1347" t="s">
        <v>78</v>
      </c>
      <c r="C83" s="1260"/>
      <c r="D83" s="1260"/>
      <c r="E83" s="1260"/>
      <c r="F83" s="1260"/>
      <c r="G83" s="1260"/>
      <c r="H83" s="1260"/>
      <c r="I83" s="1260"/>
      <c r="J83" s="1261"/>
    </row>
    <row r="84" spans="1:10" s="37" customFormat="1" ht="15.75" customHeight="1" x14ac:dyDescent="0.2">
      <c r="A84" s="1313"/>
      <c r="B84" s="1348" t="s">
        <v>79</v>
      </c>
      <c r="C84" s="1262"/>
      <c r="D84" s="1262"/>
      <c r="E84" s="1262"/>
      <c r="F84" s="1262"/>
      <c r="G84" s="1262"/>
      <c r="H84" s="1262"/>
      <c r="I84" s="1262"/>
      <c r="J84" s="1263"/>
    </row>
    <row r="85" spans="1:10" s="37" customFormat="1" ht="12.75" customHeight="1" x14ac:dyDescent="0.2">
      <c r="A85" s="1313"/>
      <c r="B85" s="1349" t="s">
        <v>81</v>
      </c>
      <c r="C85" s="1264"/>
      <c r="D85" s="1264"/>
      <c r="E85" s="1264"/>
      <c r="F85" s="1264"/>
      <c r="G85" s="1264"/>
      <c r="H85" s="1264"/>
      <c r="I85" s="1264"/>
      <c r="J85" s="1265"/>
    </row>
    <row r="86" spans="1:10" s="37" customFormat="1" ht="13.5" thickBot="1" x14ac:dyDescent="0.25">
      <c r="A86" s="1313"/>
      <c r="B86" s="1350"/>
      <c r="C86" s="1351"/>
      <c r="D86" s="1351"/>
      <c r="E86" s="1351"/>
      <c r="F86" s="1351"/>
      <c r="G86" s="1351"/>
      <c r="H86" s="1351"/>
      <c r="I86" s="1351"/>
      <c r="J86" s="1352"/>
    </row>
    <row r="87" spans="1:10" s="37" customFormat="1" ht="15.75" x14ac:dyDescent="0.2">
      <c r="A87" s="1313"/>
      <c r="B87" s="828"/>
      <c r="C87" s="1266" t="s">
        <v>17</v>
      </c>
      <c r="D87" s="1266"/>
      <c r="E87" s="1266"/>
      <c r="F87" s="1266"/>
      <c r="G87" s="1266"/>
      <c r="H87" s="1266"/>
      <c r="I87" s="1266"/>
      <c r="J87" s="1353"/>
    </row>
    <row r="88" spans="1:10" s="37" customFormat="1" ht="12.75" customHeight="1" x14ac:dyDescent="0.2">
      <c r="A88" s="1313"/>
      <c r="B88" s="1267" t="s">
        <v>56</v>
      </c>
      <c r="C88" s="1268" t="s">
        <v>57</v>
      </c>
      <c r="D88" s="1268" t="s">
        <v>58</v>
      </c>
      <c r="E88" s="1269" t="s">
        <v>59</v>
      </c>
      <c r="F88" s="1270" t="s">
        <v>60</v>
      </c>
      <c r="G88" s="1271" t="s">
        <v>61</v>
      </c>
      <c r="H88" s="1271" t="s">
        <v>62</v>
      </c>
      <c r="I88" s="1272" t="s">
        <v>63</v>
      </c>
      <c r="J88" s="1273" t="s">
        <v>83</v>
      </c>
    </row>
    <row r="89" spans="1:10" s="37" customFormat="1" ht="12.75" x14ac:dyDescent="0.2">
      <c r="A89" s="1313"/>
      <c r="B89" s="1267"/>
      <c r="C89" s="1268"/>
      <c r="D89" s="1268"/>
      <c r="E89" s="1269"/>
      <c r="F89" s="1270"/>
      <c r="G89" s="1271"/>
      <c r="H89" s="1271"/>
      <c r="I89" s="1272"/>
      <c r="J89" s="1273"/>
    </row>
    <row r="90" spans="1:10" s="37" customFormat="1" ht="15.75" customHeight="1" x14ac:dyDescent="0.2">
      <c r="A90" s="1313"/>
      <c r="B90" s="1267"/>
      <c r="C90" s="1268"/>
      <c r="D90" s="1268"/>
      <c r="E90" s="1269"/>
      <c r="F90" s="1270"/>
      <c r="G90" s="1271"/>
      <c r="H90" s="1271"/>
      <c r="I90" s="1272"/>
      <c r="J90" s="1273"/>
    </row>
    <row r="91" spans="1:10" s="37" customFormat="1" x14ac:dyDescent="0.2">
      <c r="A91" s="1313"/>
      <c r="B91" s="3" t="s">
        <v>15</v>
      </c>
      <c r="C91" s="3" t="s">
        <v>15</v>
      </c>
      <c r="D91" s="3" t="s">
        <v>15</v>
      </c>
      <c r="E91" s="3" t="s">
        <v>15</v>
      </c>
      <c r="F91" s="3" t="s">
        <v>15</v>
      </c>
      <c r="G91" s="3" t="s">
        <v>15</v>
      </c>
      <c r="H91" s="3" t="s">
        <v>15</v>
      </c>
      <c r="I91" s="814"/>
      <c r="J91" s="815"/>
    </row>
    <row r="92" spans="1:10" s="37" customFormat="1" ht="12.75" customHeight="1" x14ac:dyDescent="0.2">
      <c r="A92" s="1313"/>
      <c r="B92" s="1346">
        <v>1</v>
      </c>
      <c r="C92" s="1247">
        <v>32.5</v>
      </c>
      <c r="D92" s="1247">
        <v>53</v>
      </c>
      <c r="E92" s="1248">
        <v>2.5</v>
      </c>
      <c r="F92" s="1249">
        <v>2.5</v>
      </c>
      <c r="G92" s="1249">
        <v>5</v>
      </c>
      <c r="H92" s="1249">
        <v>5</v>
      </c>
      <c r="I92" s="1250">
        <f>(I99/J104)*J96</f>
        <v>1.7392499999999997</v>
      </c>
      <c r="J92" s="1252">
        <f>(J101/J104)*J96</f>
        <v>1.75</v>
      </c>
    </row>
    <row r="93" spans="1:10" s="37" customFormat="1" ht="12.75" customHeight="1" x14ac:dyDescent="0.2">
      <c r="A93" s="1313"/>
      <c r="B93" s="1346"/>
      <c r="C93" s="1247"/>
      <c r="D93" s="1247"/>
      <c r="E93" s="1248"/>
      <c r="F93" s="1249"/>
      <c r="G93" s="1249"/>
      <c r="H93" s="1249"/>
      <c r="I93" s="1250"/>
      <c r="J93" s="1252"/>
    </row>
    <row r="94" spans="1:10" s="37" customFormat="1" ht="12.75" x14ac:dyDescent="0.2">
      <c r="A94" s="1313"/>
      <c r="B94" s="848" t="s">
        <v>1</v>
      </c>
      <c r="C94" s="849" t="s">
        <v>2</v>
      </c>
      <c r="D94" s="849" t="s">
        <v>3</v>
      </c>
      <c r="E94" s="849" t="s">
        <v>7</v>
      </c>
      <c r="F94" s="849" t="s">
        <v>4</v>
      </c>
      <c r="G94" s="849" t="s">
        <v>5</v>
      </c>
      <c r="H94" s="849" t="s">
        <v>6</v>
      </c>
      <c r="I94" s="849" t="s">
        <v>8</v>
      </c>
      <c r="J94" s="849" t="s">
        <v>30</v>
      </c>
    </row>
    <row r="95" spans="1:10" s="37" customFormat="1" ht="12.75" x14ac:dyDescent="0.2">
      <c r="A95" s="1313"/>
      <c r="B95" s="59">
        <f>(C92*D92)*B92</f>
        <v>1722.5</v>
      </c>
      <c r="C95" s="60">
        <f>((C92*E92)*2)*B92+((D92*E92)*2)*B92</f>
        <v>427.5</v>
      </c>
      <c r="D95" s="60">
        <f>((C92*G95)*2)*B92+((D92*G95)*2)*B92</f>
        <v>85.5</v>
      </c>
      <c r="E95" s="60">
        <f>((C92*H95)*2)*B92+((D92*H95)*2)*B92</f>
        <v>85.5</v>
      </c>
      <c r="F95" s="61">
        <f>F92/10</f>
        <v>0.25</v>
      </c>
      <c r="G95" s="61">
        <f>G92/10</f>
        <v>0.5</v>
      </c>
      <c r="H95" s="61">
        <f>H92/10</f>
        <v>0.5</v>
      </c>
      <c r="I95" s="60">
        <f>SUM(B95:E95)</f>
        <v>2321</v>
      </c>
      <c r="J95" s="62">
        <f>(B95*E92)/1000</f>
        <v>4.3062500000000004</v>
      </c>
    </row>
    <row r="96" spans="1:10" s="37" customFormat="1" ht="13.5" thickBot="1" x14ac:dyDescent="0.25">
      <c r="A96" s="1313"/>
      <c r="B96" s="63"/>
      <c r="C96" s="64"/>
      <c r="D96" s="64"/>
      <c r="E96" s="64"/>
      <c r="F96" s="65"/>
      <c r="G96" s="65"/>
      <c r="H96" s="66" t="s">
        <v>95</v>
      </c>
      <c r="I96" s="67" t="s">
        <v>31</v>
      </c>
      <c r="J96" s="68">
        <f>I95*F95</f>
        <v>580.25</v>
      </c>
    </row>
    <row r="97" spans="1:10" s="37" customFormat="1" ht="15.75" x14ac:dyDescent="0.2">
      <c r="A97" s="1313"/>
      <c r="B97" s="828"/>
      <c r="C97" s="1236" t="s">
        <v>16</v>
      </c>
      <c r="D97" s="1236"/>
      <c r="E97" s="1236"/>
      <c r="F97" s="1236"/>
      <c r="G97" s="1236"/>
      <c r="H97" s="1236"/>
      <c r="I97" s="1236"/>
      <c r="J97" s="1368"/>
    </row>
    <row r="98" spans="1:10" s="37" customFormat="1" ht="18.75" x14ac:dyDescent="0.2">
      <c r="A98" s="1313"/>
      <c r="B98" s="1401" t="s">
        <v>101</v>
      </c>
      <c r="C98" s="1275"/>
      <c r="D98" s="1275"/>
      <c r="E98" s="1275"/>
      <c r="F98" s="1275"/>
      <c r="G98" s="1275"/>
      <c r="H98" s="1275"/>
      <c r="I98" s="1275"/>
      <c r="J98" s="813" t="s">
        <v>15</v>
      </c>
    </row>
    <row r="99" spans="1:10" s="37" customFormat="1" ht="12.75" customHeight="1" x14ac:dyDescent="0.2">
      <c r="A99" s="1313"/>
      <c r="B99" s="1370">
        <v>4</v>
      </c>
      <c r="C99" s="1241">
        <v>32.5</v>
      </c>
      <c r="D99" s="1241">
        <v>53</v>
      </c>
      <c r="E99" s="1242">
        <v>2.5</v>
      </c>
      <c r="F99" s="1243">
        <v>2.5</v>
      </c>
      <c r="G99" s="1243">
        <v>5</v>
      </c>
      <c r="H99" s="1243">
        <v>5</v>
      </c>
      <c r="I99" s="1244">
        <f>D115</f>
        <v>6.956999999999999</v>
      </c>
      <c r="J99" s="1246">
        <v>7</v>
      </c>
    </row>
    <row r="100" spans="1:10" s="37" customFormat="1" ht="12.75" customHeight="1" x14ac:dyDescent="0.2">
      <c r="A100" s="1313"/>
      <c r="B100" s="1370"/>
      <c r="C100" s="1241"/>
      <c r="D100" s="1241"/>
      <c r="E100" s="1242"/>
      <c r="F100" s="1243"/>
      <c r="G100" s="1243"/>
      <c r="H100" s="1243"/>
      <c r="I100" s="1244"/>
      <c r="J100" s="1246"/>
    </row>
    <row r="101" spans="1:10" s="37" customFormat="1" x14ac:dyDescent="0.25">
      <c r="A101" s="1313"/>
      <c r="B101" s="1193">
        <f>ROW()-2</f>
        <v>99</v>
      </c>
      <c r="C101" s="1230" t="s">
        <v>80</v>
      </c>
      <c r="D101" s="1230"/>
      <c r="E101" s="1230"/>
      <c r="F101" s="1230"/>
      <c r="G101" s="1230"/>
      <c r="H101" s="1230"/>
      <c r="I101" s="1"/>
      <c r="J101" s="71">
        <f>IF(ISBLANK(J99),I99,J99)</f>
        <v>7</v>
      </c>
    </row>
    <row r="102" spans="1:10" s="37" customFormat="1" ht="12.75" x14ac:dyDescent="0.2">
      <c r="A102" s="1313"/>
      <c r="B102" s="72" t="s">
        <v>1</v>
      </c>
      <c r="C102" s="73" t="s">
        <v>2</v>
      </c>
      <c r="D102" s="73" t="s">
        <v>3</v>
      </c>
      <c r="E102" s="73" t="s">
        <v>7</v>
      </c>
      <c r="F102" s="73" t="s">
        <v>4</v>
      </c>
      <c r="G102" s="73" t="s">
        <v>5</v>
      </c>
      <c r="H102" s="73" t="s">
        <v>6</v>
      </c>
      <c r="I102" s="73" t="s">
        <v>8</v>
      </c>
      <c r="J102" s="74" t="s">
        <v>30</v>
      </c>
    </row>
    <row r="103" spans="1:10" s="37" customFormat="1" ht="12.75" x14ac:dyDescent="0.2">
      <c r="A103" s="1313"/>
      <c r="B103" s="59">
        <f>(C99*D99)*B99</f>
        <v>6890</v>
      </c>
      <c r="C103" s="60">
        <f>((C99*E99)*2)*B99+((D99*E99)*2)*B99</f>
        <v>1710</v>
      </c>
      <c r="D103" s="60">
        <f>((C99*G103)*2)*B99+((D99*G103)*2)*B99</f>
        <v>342</v>
      </c>
      <c r="E103" s="60">
        <f>((C99*H103)*2)*B99+((D99*H103)*2)*B99</f>
        <v>342</v>
      </c>
      <c r="F103" s="61">
        <f>F99/10</f>
        <v>0.25</v>
      </c>
      <c r="G103" s="61">
        <f>G99/10</f>
        <v>0.5</v>
      </c>
      <c r="H103" s="61">
        <f>H99/10</f>
        <v>0.5</v>
      </c>
      <c r="I103" s="60">
        <f>SUM(B103:E103)</f>
        <v>9284</v>
      </c>
      <c r="J103" s="62">
        <f>(B103*E99)/1000</f>
        <v>17.225000000000001</v>
      </c>
    </row>
    <row r="104" spans="1:10" s="37" customFormat="1" ht="15.75" thickBot="1" x14ac:dyDescent="0.3">
      <c r="A104" s="1313"/>
      <c r="B104" s="8"/>
      <c r="C104" s="1"/>
      <c r="D104" s="1"/>
      <c r="E104" s="1"/>
      <c r="F104" s="1"/>
      <c r="G104" s="1"/>
      <c r="H104" s="75" t="s">
        <v>82</v>
      </c>
      <c r="I104" s="73" t="s">
        <v>31</v>
      </c>
      <c r="J104" s="76">
        <f>I103*F103</f>
        <v>2321</v>
      </c>
    </row>
    <row r="105" spans="1:10" s="37" customFormat="1" x14ac:dyDescent="0.25">
      <c r="A105" s="1313"/>
      <c r="B105" s="77"/>
      <c r="C105" s="11"/>
      <c r="D105" s="11"/>
      <c r="E105" s="11"/>
      <c r="F105" s="11"/>
      <c r="G105" s="11"/>
      <c r="H105" s="78"/>
      <c r="I105" s="79"/>
      <c r="J105" s="80"/>
    </row>
    <row r="106" spans="1:10" s="37" customFormat="1" ht="12.75" customHeight="1" x14ac:dyDescent="0.2">
      <c r="A106" s="1313"/>
      <c r="B106" s="81" t="s">
        <v>1</v>
      </c>
      <c r="C106" s="82" t="s">
        <v>84</v>
      </c>
      <c r="D106" s="82"/>
      <c r="E106" s="83" t="s">
        <v>5</v>
      </c>
      <c r="F106" s="84" t="s">
        <v>85</v>
      </c>
      <c r="G106" s="85"/>
      <c r="H106" s="83" t="s">
        <v>30</v>
      </c>
      <c r="I106" s="1211" t="s">
        <v>86</v>
      </c>
      <c r="J106" s="1364"/>
    </row>
    <row r="107" spans="1:10" s="37" customFormat="1" ht="12.75" x14ac:dyDescent="0.2">
      <c r="A107" s="1313"/>
      <c r="B107" s="83" t="s">
        <v>2</v>
      </c>
      <c r="C107" s="82" t="s">
        <v>87</v>
      </c>
      <c r="D107" s="82"/>
      <c r="E107" s="83" t="s">
        <v>6</v>
      </c>
      <c r="F107" s="82" t="s">
        <v>88</v>
      </c>
      <c r="G107" s="47"/>
      <c r="I107" s="1211"/>
      <c r="J107" s="1364"/>
    </row>
    <row r="108" spans="1:10" s="37" customFormat="1" ht="12.75" x14ac:dyDescent="0.2">
      <c r="A108" s="1313"/>
      <c r="B108" s="83" t="s">
        <v>3</v>
      </c>
      <c r="C108" s="82" t="s">
        <v>89</v>
      </c>
      <c r="D108" s="82"/>
      <c r="E108" s="83" t="s">
        <v>7</v>
      </c>
      <c r="F108" s="82" t="s">
        <v>90</v>
      </c>
      <c r="G108" s="47"/>
      <c r="H108" s="83" t="s">
        <v>31</v>
      </c>
      <c r="I108" s="82" t="s">
        <v>91</v>
      </c>
      <c r="J108" s="86"/>
    </row>
    <row r="109" spans="1:10" s="37" customFormat="1" ht="12.75" x14ac:dyDescent="0.2">
      <c r="A109" s="1313"/>
      <c r="B109" s="83" t="s">
        <v>4</v>
      </c>
      <c r="C109" s="82" t="s">
        <v>92</v>
      </c>
      <c r="D109" s="84"/>
      <c r="E109" s="83" t="s">
        <v>8</v>
      </c>
      <c r="F109" s="82" t="s">
        <v>93</v>
      </c>
      <c r="G109" s="47"/>
      <c r="H109" s="47"/>
      <c r="I109" s="87"/>
      <c r="J109" s="86"/>
    </row>
    <row r="110" spans="1:10" s="37" customFormat="1" ht="13.5" thickBot="1" x14ac:dyDescent="0.25">
      <c r="A110" s="1313"/>
      <c r="B110" s="83"/>
      <c r="C110" s="82"/>
      <c r="D110" s="84"/>
      <c r="E110" s="83"/>
      <c r="F110" s="82"/>
      <c r="G110" s="47"/>
      <c r="H110" s="47"/>
      <c r="I110" s="87"/>
      <c r="J110" s="86"/>
    </row>
    <row r="111" spans="1:10" s="37" customFormat="1" ht="15.75" x14ac:dyDescent="0.2">
      <c r="A111" s="1313"/>
      <c r="B111" s="828"/>
      <c r="C111" s="1236" t="s">
        <v>102</v>
      </c>
      <c r="D111" s="1236"/>
      <c r="E111" s="1236"/>
      <c r="F111" s="1236"/>
      <c r="G111" s="1236"/>
      <c r="H111" s="1236"/>
      <c r="I111" s="1236"/>
      <c r="J111" s="1368"/>
    </row>
    <row r="112" spans="1:10" s="37" customFormat="1" ht="12.75" customHeight="1" x14ac:dyDescent="0.2">
      <c r="A112" s="1313"/>
      <c r="B112" s="1365" t="s">
        <v>103</v>
      </c>
      <c r="C112" s="1212"/>
      <c r="D112" s="1212"/>
      <c r="E112" s="1212"/>
      <c r="F112" s="1212"/>
      <c r="G112" s="1212"/>
      <c r="H112" s="1212"/>
      <c r="I112" s="1212"/>
      <c r="J112" s="1213"/>
    </row>
    <row r="113" spans="1:10" s="37" customFormat="1" ht="12.75" customHeight="1" x14ac:dyDescent="0.2">
      <c r="A113" s="1313"/>
      <c r="B113" s="1365"/>
      <c r="C113" s="1212"/>
      <c r="D113" s="1212"/>
      <c r="E113" s="1212"/>
      <c r="F113" s="1212"/>
      <c r="G113" s="1212"/>
      <c r="H113" s="1212"/>
      <c r="I113" s="1212"/>
      <c r="J113" s="1213"/>
    </row>
    <row r="114" spans="1:10" s="37" customFormat="1" ht="12.75" x14ac:dyDescent="0.2">
      <c r="A114" s="1313"/>
      <c r="B114" s="1366"/>
      <c r="C114" s="1255"/>
      <c r="D114" s="1255"/>
      <c r="E114" s="1255"/>
      <c r="F114" s="1255"/>
      <c r="G114" s="1255"/>
      <c r="H114" s="1255"/>
      <c r="I114" s="1255"/>
      <c r="J114" s="1367"/>
    </row>
    <row r="115" spans="1:10" s="37" customFormat="1" ht="12.75" x14ac:dyDescent="0.2">
      <c r="A115" s="1313"/>
      <c r="B115" s="816"/>
      <c r="C115" s="88" t="s">
        <v>104</v>
      </c>
      <c r="D115" s="89">
        <f>SUM(D116:D118,H116:H118)</f>
        <v>6.956999999999999</v>
      </c>
      <c r="E115" s="817"/>
      <c r="F115" s="817"/>
      <c r="G115" s="817"/>
      <c r="H115" s="817"/>
      <c r="I115" s="817"/>
      <c r="J115" s="818"/>
    </row>
    <row r="116" spans="1:10" s="37" customFormat="1" ht="12.75" x14ac:dyDescent="0.2">
      <c r="A116" s="1313"/>
      <c r="B116" s="47"/>
      <c r="C116" s="90" t="s">
        <v>105</v>
      </c>
      <c r="D116" s="91">
        <v>3.5</v>
      </c>
      <c r="E116" s="92"/>
      <c r="F116" s="47"/>
      <c r="G116" s="90" t="s">
        <v>106</v>
      </c>
      <c r="H116" s="91">
        <v>0.55000000000000004</v>
      </c>
      <c r="I116" s="92"/>
      <c r="J116" s="818"/>
    </row>
    <row r="117" spans="1:10" s="37" customFormat="1" ht="12.75" x14ac:dyDescent="0.2">
      <c r="A117" s="1313"/>
      <c r="B117" s="47"/>
      <c r="C117" s="90" t="s">
        <v>14</v>
      </c>
      <c r="D117" s="91">
        <v>1.6</v>
      </c>
      <c r="E117" s="92"/>
      <c r="F117" s="47"/>
      <c r="G117" s="90" t="s">
        <v>107</v>
      </c>
      <c r="H117" s="91">
        <v>4.4999999999999998E-2</v>
      </c>
      <c r="I117" s="92"/>
      <c r="J117" s="818"/>
    </row>
    <row r="118" spans="1:10" s="37" customFormat="1" ht="12.75" x14ac:dyDescent="0.2">
      <c r="A118" s="1313"/>
      <c r="B118" s="47"/>
      <c r="C118" s="90" t="s">
        <v>108</v>
      </c>
      <c r="D118" s="91">
        <v>1.25</v>
      </c>
      <c r="E118" s="92"/>
      <c r="F118" s="47"/>
      <c r="G118" s="93" t="s">
        <v>109</v>
      </c>
      <c r="H118" s="91">
        <v>1.2E-2</v>
      </c>
      <c r="I118" s="92"/>
      <c r="J118" s="818"/>
    </row>
    <row r="119" spans="1:10" s="37" customFormat="1" ht="12.75" x14ac:dyDescent="0.2">
      <c r="A119" s="1313"/>
      <c r="B119" s="94" t="s">
        <v>110</v>
      </c>
      <c r="C119" s="817"/>
      <c r="D119" s="817"/>
      <c r="E119" s="817"/>
      <c r="F119" s="817"/>
      <c r="G119" s="817"/>
      <c r="H119" s="817"/>
      <c r="I119" s="817"/>
      <c r="J119" s="818"/>
    </row>
    <row r="120" spans="1:10" s="37" customFormat="1" ht="12.75" x14ac:dyDescent="0.2">
      <c r="A120" s="1313"/>
      <c r="B120" s="1398" t="s">
        <v>111</v>
      </c>
      <c r="C120" s="1399"/>
      <c r="D120" s="1399"/>
      <c r="E120" s="1399"/>
      <c r="F120" s="1399"/>
      <c r="G120" s="1399"/>
      <c r="H120" s="1399"/>
      <c r="I120" s="1399"/>
      <c r="J120" s="1400"/>
    </row>
    <row r="121" spans="1:10" s="37" customFormat="1" ht="12.75" x14ac:dyDescent="0.2">
      <c r="A121" s="1313"/>
      <c r="B121" s="1398"/>
      <c r="C121" s="1399"/>
      <c r="D121" s="1399"/>
      <c r="E121" s="1399"/>
      <c r="F121" s="1399"/>
      <c r="G121" s="1399"/>
      <c r="H121" s="1399"/>
      <c r="I121" s="1399"/>
      <c r="J121" s="1400"/>
    </row>
    <row r="122" spans="1:10" s="37" customFormat="1" ht="12.75" x14ac:dyDescent="0.2">
      <c r="A122" s="1313"/>
      <c r="B122" s="94" t="s">
        <v>112</v>
      </c>
      <c r="C122" s="817"/>
      <c r="D122" s="817"/>
      <c r="E122" s="817"/>
      <c r="F122" s="817"/>
      <c r="G122" s="817"/>
      <c r="H122" s="817"/>
      <c r="I122" s="817"/>
      <c r="J122" s="818"/>
    </row>
    <row r="123" spans="1:10" s="37" customFormat="1" ht="12.75" x14ac:dyDescent="0.2">
      <c r="A123" s="1313"/>
      <c r="B123" s="95" t="s">
        <v>113</v>
      </c>
      <c r="C123" s="817"/>
      <c r="D123" s="817"/>
      <c r="E123" s="817"/>
      <c r="F123" s="817"/>
      <c r="G123" s="817"/>
      <c r="H123" s="817"/>
      <c r="I123" s="817"/>
      <c r="J123" s="818"/>
    </row>
    <row r="124" spans="1:10" s="37" customFormat="1" ht="12.75" x14ac:dyDescent="0.2">
      <c r="A124" s="1313"/>
      <c r="B124" s="96" t="s">
        <v>114</v>
      </c>
      <c r="C124" s="817"/>
      <c r="D124" s="817"/>
      <c r="E124" s="96" t="s">
        <v>115</v>
      </c>
      <c r="F124" s="817"/>
      <c r="G124" s="96" t="s">
        <v>116</v>
      </c>
      <c r="H124" s="817"/>
      <c r="I124" s="817"/>
      <c r="J124" s="818"/>
    </row>
    <row r="125" spans="1:10" s="37" customFormat="1" ht="12.75" x14ac:dyDescent="0.2">
      <c r="A125" s="1313"/>
      <c r="B125" s="96" t="s">
        <v>117</v>
      </c>
      <c r="C125" s="97" t="s">
        <v>18</v>
      </c>
      <c r="D125" s="817"/>
      <c r="E125" s="817"/>
      <c r="F125" s="817"/>
      <c r="G125" s="817"/>
      <c r="H125" s="817"/>
      <c r="I125" s="817"/>
      <c r="J125" s="818"/>
    </row>
    <row r="126" spans="1:10" s="37" customFormat="1" ht="12.75" x14ac:dyDescent="0.2">
      <c r="A126" s="1313"/>
      <c r="B126" s="816"/>
      <c r="C126" s="817"/>
      <c r="D126" s="817"/>
      <c r="E126" s="817"/>
      <c r="F126" s="817"/>
      <c r="G126" s="817"/>
      <c r="H126" s="817"/>
      <c r="I126" s="817"/>
      <c r="J126" s="818"/>
    </row>
    <row r="127" spans="1:10" s="37" customFormat="1" ht="12.75" customHeight="1" x14ac:dyDescent="0.2">
      <c r="A127" s="1313"/>
      <c r="B127" s="1354" t="s">
        <v>9</v>
      </c>
      <c r="C127" s="1355"/>
      <c r="D127" s="1355"/>
      <c r="E127" s="1355"/>
      <c r="F127" s="1355"/>
      <c r="G127" s="1355"/>
      <c r="H127" s="1355"/>
      <c r="I127" s="1355"/>
      <c r="J127" s="1356"/>
    </row>
    <row r="128" spans="1:10" s="37" customFormat="1" ht="13.5" thickBot="1" x14ac:dyDescent="0.25">
      <c r="A128" s="1313"/>
      <c r="B128" s="1331"/>
      <c r="C128" s="1216"/>
      <c r="D128" s="1216"/>
      <c r="E128" s="1216"/>
      <c r="F128" s="1216"/>
      <c r="G128" s="1216"/>
      <c r="H128" s="1216"/>
      <c r="I128" s="1216"/>
      <c r="J128" s="1217"/>
    </row>
    <row r="129" spans="1:10" s="37" customFormat="1" ht="12.75" x14ac:dyDescent="0.2">
      <c r="A129" s="823"/>
      <c r="B129" s="823"/>
      <c r="C129" s="823"/>
      <c r="D129" s="823"/>
      <c r="E129" s="823"/>
      <c r="F129" s="823"/>
      <c r="G129" s="823"/>
      <c r="H129" s="823"/>
      <c r="I129" s="823"/>
    </row>
    <row r="130" spans="1:10" s="37" customFormat="1" ht="13.5" thickBot="1" x14ac:dyDescent="0.25">
      <c r="A130" s="823"/>
      <c r="B130" s="823"/>
      <c r="C130" s="823"/>
      <c r="D130" s="823"/>
      <c r="E130" s="823"/>
      <c r="F130" s="823"/>
      <c r="G130" s="823"/>
      <c r="H130" s="823"/>
      <c r="I130" s="823"/>
    </row>
    <row r="131" spans="1:10" s="37" customFormat="1" ht="12.75" customHeight="1" x14ac:dyDescent="0.2">
      <c r="A131" s="10" t="s">
        <v>0</v>
      </c>
      <c r="B131" s="1340" t="s">
        <v>75</v>
      </c>
      <c r="C131" s="1341"/>
      <c r="D131" s="1341"/>
      <c r="E131" s="1341"/>
      <c r="F131" s="1341"/>
      <c r="G131" s="1341"/>
      <c r="H131" s="1341"/>
      <c r="I131" s="1341"/>
      <c r="J131" s="1342"/>
    </row>
    <row r="132" spans="1:10" s="37" customFormat="1" ht="12.75" customHeight="1" x14ac:dyDescent="0.2">
      <c r="A132" s="1313" t="s">
        <v>73</v>
      </c>
      <c r="B132" s="1343"/>
      <c r="C132" s="1257"/>
      <c r="D132" s="1257"/>
      <c r="E132" s="1257"/>
      <c r="F132" s="1257"/>
      <c r="G132" s="1257"/>
      <c r="H132" s="1257"/>
      <c r="I132" s="1257"/>
      <c r="J132" s="1258"/>
    </row>
    <row r="133" spans="1:10" s="37" customFormat="1" ht="12.75" customHeight="1" x14ac:dyDescent="0.2">
      <c r="A133" s="1313"/>
      <c r="B133" s="1343"/>
      <c r="C133" s="1257"/>
      <c r="D133" s="1257"/>
      <c r="E133" s="1257"/>
      <c r="F133" s="1257"/>
      <c r="G133" s="1257"/>
      <c r="H133" s="1257"/>
      <c r="I133" s="1257"/>
      <c r="J133" s="1258"/>
    </row>
    <row r="134" spans="1:10" s="37" customFormat="1" ht="18.75" customHeight="1" x14ac:dyDescent="0.2">
      <c r="A134" s="1313"/>
      <c r="B134" s="1347" t="s">
        <v>78</v>
      </c>
      <c r="C134" s="1260"/>
      <c r="D134" s="1260"/>
      <c r="E134" s="1260"/>
      <c r="F134" s="1260"/>
      <c r="G134" s="1260"/>
      <c r="H134" s="1260"/>
      <c r="I134" s="1260"/>
      <c r="J134" s="1261"/>
    </row>
    <row r="135" spans="1:10" s="37" customFormat="1" ht="15.75" customHeight="1" x14ac:dyDescent="0.2">
      <c r="A135" s="1313"/>
      <c r="B135" s="1348" t="s">
        <v>79</v>
      </c>
      <c r="C135" s="1262"/>
      <c r="D135" s="1262"/>
      <c r="E135" s="1262"/>
      <c r="F135" s="1262"/>
      <c r="G135" s="1262"/>
      <c r="H135" s="1262"/>
      <c r="I135" s="1262"/>
      <c r="J135" s="1263"/>
    </row>
    <row r="136" spans="1:10" s="37" customFormat="1" ht="12.75" customHeight="1" x14ac:dyDescent="0.2">
      <c r="A136" s="1313"/>
      <c r="B136" s="1349" t="s">
        <v>81</v>
      </c>
      <c r="C136" s="1264"/>
      <c r="D136" s="1264"/>
      <c r="E136" s="1264"/>
      <c r="F136" s="1264"/>
      <c r="G136" s="1264"/>
      <c r="H136" s="1264"/>
      <c r="I136" s="1264"/>
      <c r="J136" s="1265"/>
    </row>
    <row r="137" spans="1:10" s="37" customFormat="1" ht="13.5" thickBot="1" x14ac:dyDescent="0.25">
      <c r="A137" s="1313"/>
      <c r="B137" s="1350"/>
      <c r="C137" s="1351"/>
      <c r="D137" s="1351"/>
      <c r="E137" s="1351"/>
      <c r="F137" s="1351"/>
      <c r="G137" s="1351"/>
      <c r="H137" s="1351"/>
      <c r="I137" s="1351"/>
      <c r="J137" s="1352"/>
    </row>
    <row r="138" spans="1:10" s="37" customFormat="1" ht="15.75" x14ac:dyDescent="0.2">
      <c r="A138" s="1313"/>
      <c r="B138" s="828"/>
      <c r="C138" s="1266" t="s">
        <v>17</v>
      </c>
      <c r="D138" s="1266"/>
      <c r="E138" s="1266"/>
      <c r="F138" s="1266"/>
      <c r="G138" s="1266"/>
      <c r="H138" s="1266"/>
      <c r="I138" s="1266"/>
      <c r="J138" s="1353"/>
    </row>
    <row r="139" spans="1:10" s="37" customFormat="1" ht="12.75" customHeight="1" x14ac:dyDescent="0.2">
      <c r="A139" s="1313"/>
      <c r="B139" s="1267" t="s">
        <v>56</v>
      </c>
      <c r="C139" s="1268" t="s">
        <v>57</v>
      </c>
      <c r="D139" s="1268" t="s">
        <v>58</v>
      </c>
      <c r="E139" s="1269" t="s">
        <v>59</v>
      </c>
      <c r="F139" s="1270" t="s">
        <v>60</v>
      </c>
      <c r="G139" s="1271" t="s">
        <v>61</v>
      </c>
      <c r="H139" s="1271" t="s">
        <v>62</v>
      </c>
      <c r="I139" s="1272" t="s">
        <v>63</v>
      </c>
      <c r="J139" s="1273" t="s">
        <v>83</v>
      </c>
    </row>
    <row r="140" spans="1:10" s="37" customFormat="1" ht="12.75" x14ac:dyDescent="0.2">
      <c r="A140" s="1313"/>
      <c r="B140" s="1267"/>
      <c r="C140" s="1268"/>
      <c r="D140" s="1268"/>
      <c r="E140" s="1269"/>
      <c r="F140" s="1270"/>
      <c r="G140" s="1271"/>
      <c r="H140" s="1271"/>
      <c r="I140" s="1272"/>
      <c r="J140" s="1273"/>
    </row>
    <row r="141" spans="1:10" s="37" customFormat="1" ht="12.75" x14ac:dyDescent="0.2">
      <c r="A141" s="1313"/>
      <c r="B141" s="1267"/>
      <c r="C141" s="1268"/>
      <c r="D141" s="1268"/>
      <c r="E141" s="1269"/>
      <c r="F141" s="1270"/>
      <c r="G141" s="1271"/>
      <c r="H141" s="1271"/>
      <c r="I141" s="1272"/>
      <c r="J141" s="1273"/>
    </row>
    <row r="142" spans="1:10" s="37" customFormat="1" ht="12.75" customHeight="1" x14ac:dyDescent="0.2">
      <c r="A142" s="1313"/>
      <c r="B142" s="1346">
        <v>2</v>
      </c>
      <c r="C142" s="1247">
        <v>32.5</v>
      </c>
      <c r="D142" s="1247">
        <v>53</v>
      </c>
      <c r="E142" s="1248">
        <v>2.5</v>
      </c>
      <c r="F142" s="1249">
        <v>2.5</v>
      </c>
      <c r="G142" s="1249">
        <v>5</v>
      </c>
      <c r="H142" s="1249">
        <v>5</v>
      </c>
      <c r="I142" s="1250">
        <f>(I149/J154)*J146</f>
        <v>3.5</v>
      </c>
      <c r="J142" s="1252">
        <f>(J151/J154)*J146</f>
        <v>3</v>
      </c>
    </row>
    <row r="143" spans="1:10" s="37" customFormat="1" ht="12.75" customHeight="1" x14ac:dyDescent="0.2">
      <c r="A143" s="1313"/>
      <c r="B143" s="1346"/>
      <c r="C143" s="1247"/>
      <c r="D143" s="1247"/>
      <c r="E143" s="1248"/>
      <c r="F143" s="1249"/>
      <c r="G143" s="1249"/>
      <c r="H143" s="1249"/>
      <c r="I143" s="1250"/>
      <c r="J143" s="1252"/>
    </row>
    <row r="144" spans="1:10" s="37" customFormat="1" ht="12.75" x14ac:dyDescent="0.2">
      <c r="A144" s="1313"/>
      <c r="B144" s="848" t="s">
        <v>1</v>
      </c>
      <c r="C144" s="849" t="s">
        <v>2</v>
      </c>
      <c r="D144" s="849" t="s">
        <v>3</v>
      </c>
      <c r="E144" s="849" t="s">
        <v>7</v>
      </c>
      <c r="F144" s="849" t="s">
        <v>4</v>
      </c>
      <c r="G144" s="849" t="s">
        <v>5</v>
      </c>
      <c r="H144" s="849" t="s">
        <v>6</v>
      </c>
      <c r="I144" s="849" t="s">
        <v>8</v>
      </c>
      <c r="J144" s="849" t="s">
        <v>30</v>
      </c>
    </row>
    <row r="145" spans="1:10" s="37" customFormat="1" ht="12.75" x14ac:dyDescent="0.2">
      <c r="A145" s="1313"/>
      <c r="B145" s="59">
        <f>(C142*D142)*B142</f>
        <v>3445</v>
      </c>
      <c r="C145" s="60">
        <f>((C142*E142)*2)*B142+((D142*E142)*2)*B142</f>
        <v>855</v>
      </c>
      <c r="D145" s="60">
        <f>((C142*G145)*2)*B142+((D142*G145)*2)*B142</f>
        <v>171</v>
      </c>
      <c r="E145" s="60">
        <f>((C142*H145)*2)*B142+((D142*H145)*2)*B142</f>
        <v>171</v>
      </c>
      <c r="F145" s="61">
        <f>F142/10</f>
        <v>0.25</v>
      </c>
      <c r="G145" s="61">
        <f>G142/10</f>
        <v>0.5</v>
      </c>
      <c r="H145" s="61">
        <f>H142/10</f>
        <v>0.5</v>
      </c>
      <c r="I145" s="60">
        <f>SUM(B145:E145)</f>
        <v>4642</v>
      </c>
      <c r="J145" s="62">
        <f>(B145*E142)/1000</f>
        <v>8.6125000000000007</v>
      </c>
    </row>
    <row r="146" spans="1:10" s="37" customFormat="1" ht="13.5" thickBot="1" x14ac:dyDescent="0.25">
      <c r="A146" s="1313"/>
      <c r="B146" s="63"/>
      <c r="C146" s="64"/>
      <c r="D146" s="64"/>
      <c r="E146" s="64"/>
      <c r="F146" s="65"/>
      <c r="G146" s="65"/>
      <c r="H146" s="66" t="s">
        <v>95</v>
      </c>
      <c r="I146" s="67" t="s">
        <v>31</v>
      </c>
      <c r="J146" s="68">
        <f>I145*F145</f>
        <v>1160.5</v>
      </c>
    </row>
    <row r="147" spans="1:10" s="37" customFormat="1" ht="15.75" x14ac:dyDescent="0.2">
      <c r="A147" s="1313"/>
      <c r="B147" s="828"/>
      <c r="C147" s="1236" t="s">
        <v>16</v>
      </c>
      <c r="D147" s="1236"/>
      <c r="E147" s="1236"/>
      <c r="F147" s="1236"/>
      <c r="G147" s="1236"/>
      <c r="H147" s="1236"/>
      <c r="I147" s="1236"/>
      <c r="J147" s="1368"/>
    </row>
    <row r="148" spans="1:10" s="37" customFormat="1" ht="18.75" x14ac:dyDescent="0.2">
      <c r="A148" s="1313"/>
      <c r="B148" s="1369" t="s">
        <v>76</v>
      </c>
      <c r="C148" s="1237"/>
      <c r="D148" s="1237"/>
      <c r="E148" s="1237"/>
      <c r="F148" s="1237"/>
      <c r="G148" s="1237"/>
      <c r="H148" s="1237"/>
      <c r="I148" s="1237"/>
      <c r="J148" s="813" t="s">
        <v>15</v>
      </c>
    </row>
    <row r="149" spans="1:10" s="37" customFormat="1" ht="12.75" customHeight="1" x14ac:dyDescent="0.2">
      <c r="A149" s="1313"/>
      <c r="B149" s="1370">
        <v>1</v>
      </c>
      <c r="C149" s="1241">
        <v>32.5</v>
      </c>
      <c r="D149" s="1241">
        <v>53</v>
      </c>
      <c r="E149" s="1242">
        <v>2.5</v>
      </c>
      <c r="F149" s="1243">
        <v>2.5</v>
      </c>
      <c r="G149" s="1243">
        <v>5</v>
      </c>
      <c r="H149" s="1243">
        <v>5</v>
      </c>
      <c r="I149" s="1244">
        <v>1.75</v>
      </c>
      <c r="J149" s="1246">
        <v>1.5</v>
      </c>
    </row>
    <row r="150" spans="1:10" s="37" customFormat="1" ht="12.75" customHeight="1" x14ac:dyDescent="0.2">
      <c r="A150" s="1313"/>
      <c r="B150" s="1370"/>
      <c r="C150" s="1241"/>
      <c r="D150" s="1241"/>
      <c r="E150" s="1242"/>
      <c r="F150" s="1243"/>
      <c r="G150" s="1243"/>
      <c r="H150" s="1243"/>
      <c r="I150" s="1244"/>
      <c r="J150" s="1246"/>
    </row>
    <row r="151" spans="1:10" s="37" customFormat="1" x14ac:dyDescent="0.25">
      <c r="A151" s="1313"/>
      <c r="B151" s="1193">
        <f>ROW()-2</f>
        <v>149</v>
      </c>
      <c r="C151" s="1230" t="s">
        <v>80</v>
      </c>
      <c r="D151" s="1230"/>
      <c r="E151" s="1230"/>
      <c r="F151" s="1230"/>
      <c r="G151" s="1230"/>
      <c r="H151" s="1230"/>
      <c r="I151" s="1"/>
      <c r="J151" s="71">
        <f>IF(ISBLANK(J149),I149,J149)</f>
        <v>1.5</v>
      </c>
    </row>
    <row r="152" spans="1:10" s="37" customFormat="1" ht="12.75" x14ac:dyDescent="0.2">
      <c r="A152" s="1313"/>
      <c r="B152" s="72" t="s">
        <v>1</v>
      </c>
      <c r="C152" s="73" t="s">
        <v>2</v>
      </c>
      <c r="D152" s="73" t="s">
        <v>3</v>
      </c>
      <c r="E152" s="73" t="s">
        <v>7</v>
      </c>
      <c r="F152" s="73" t="s">
        <v>4</v>
      </c>
      <c r="G152" s="73" t="s">
        <v>5</v>
      </c>
      <c r="H152" s="73" t="s">
        <v>6</v>
      </c>
      <c r="I152" s="73" t="s">
        <v>8</v>
      </c>
      <c r="J152" s="74" t="s">
        <v>30</v>
      </c>
    </row>
    <row r="153" spans="1:10" s="37" customFormat="1" ht="12.75" x14ac:dyDescent="0.2">
      <c r="A153" s="1313"/>
      <c r="B153" s="59">
        <f>(C149*D149)*B149</f>
        <v>1722.5</v>
      </c>
      <c r="C153" s="60">
        <f>((C149*E149)*2)*B149+((D149*E149)*2)*B149</f>
        <v>427.5</v>
      </c>
      <c r="D153" s="60">
        <f>((C149*G153)*2)*B149+((D149*G153)*2)*B149</f>
        <v>85.5</v>
      </c>
      <c r="E153" s="60">
        <f>((C149*H153)*2)*B149+((D149*H153)*2)*B149</f>
        <v>85.5</v>
      </c>
      <c r="F153" s="61">
        <f>F149/10</f>
        <v>0.25</v>
      </c>
      <c r="G153" s="61">
        <f>G149/10</f>
        <v>0.5</v>
      </c>
      <c r="H153" s="61">
        <f>H149/10</f>
        <v>0.5</v>
      </c>
      <c r="I153" s="60">
        <f>SUM(B153:E153)</f>
        <v>2321</v>
      </c>
      <c r="J153" s="62">
        <f>(B153*E149)/1000</f>
        <v>4.3062500000000004</v>
      </c>
    </row>
    <row r="154" spans="1:10" s="37" customFormat="1" ht="15.75" thickBot="1" x14ac:dyDescent="0.3">
      <c r="A154" s="1313"/>
      <c r="B154" s="8"/>
      <c r="C154" s="1"/>
      <c r="D154" s="1"/>
      <c r="E154" s="1"/>
      <c r="F154" s="1"/>
      <c r="G154" s="1"/>
      <c r="H154" s="75" t="s">
        <v>82</v>
      </c>
      <c r="I154" s="73" t="s">
        <v>31</v>
      </c>
      <c r="J154" s="76">
        <f>I153*F153</f>
        <v>580.25</v>
      </c>
    </row>
    <row r="155" spans="1:10" s="37" customFormat="1" x14ac:dyDescent="0.25">
      <c r="A155" s="1313"/>
      <c r="B155" s="77"/>
      <c r="C155" s="11"/>
      <c r="D155" s="11"/>
      <c r="E155" s="11"/>
      <c r="F155" s="11"/>
      <c r="G155" s="11"/>
      <c r="H155" s="78"/>
      <c r="I155" s="79"/>
      <c r="J155" s="80"/>
    </row>
    <row r="156" spans="1:10" s="37" customFormat="1" ht="12.75" customHeight="1" x14ac:dyDescent="0.2">
      <c r="A156" s="1313"/>
      <c r="B156" s="81" t="s">
        <v>1</v>
      </c>
      <c r="C156" s="82" t="s">
        <v>84</v>
      </c>
      <c r="D156" s="82"/>
      <c r="E156" s="83" t="s">
        <v>5</v>
      </c>
      <c r="F156" s="84" t="s">
        <v>85</v>
      </c>
      <c r="G156" s="85"/>
      <c r="H156" s="83" t="s">
        <v>30</v>
      </c>
      <c r="I156" s="1211" t="s">
        <v>86</v>
      </c>
      <c r="J156" s="1364"/>
    </row>
    <row r="157" spans="1:10" s="37" customFormat="1" ht="12.75" x14ac:dyDescent="0.2">
      <c r="A157" s="1313"/>
      <c r="B157" s="83" t="s">
        <v>2</v>
      </c>
      <c r="C157" s="82" t="s">
        <v>87</v>
      </c>
      <c r="D157" s="82"/>
      <c r="E157" s="83" t="s">
        <v>6</v>
      </c>
      <c r="F157" s="82" t="s">
        <v>88</v>
      </c>
      <c r="G157" s="47"/>
      <c r="I157" s="1211"/>
      <c r="J157" s="1364"/>
    </row>
    <row r="158" spans="1:10" s="37" customFormat="1" ht="12.75" x14ac:dyDescent="0.2">
      <c r="A158" s="1313"/>
      <c r="B158" s="83" t="s">
        <v>3</v>
      </c>
      <c r="C158" s="82" t="s">
        <v>89</v>
      </c>
      <c r="D158" s="82"/>
      <c r="E158" s="83" t="s">
        <v>7</v>
      </c>
      <c r="F158" s="82" t="s">
        <v>90</v>
      </c>
      <c r="G158" s="47"/>
      <c r="H158" s="83" t="s">
        <v>31</v>
      </c>
      <c r="I158" s="82" t="s">
        <v>91</v>
      </c>
      <c r="J158" s="86"/>
    </row>
    <row r="159" spans="1:10" s="37" customFormat="1" ht="12.75" x14ac:dyDescent="0.2">
      <c r="A159" s="1313"/>
      <c r="B159" s="83" t="s">
        <v>4</v>
      </c>
      <c r="C159" s="82" t="s">
        <v>92</v>
      </c>
      <c r="D159" s="84"/>
      <c r="E159" s="83" t="s">
        <v>8</v>
      </c>
      <c r="F159" s="82" t="s">
        <v>93</v>
      </c>
      <c r="G159" s="47"/>
      <c r="H159" s="47"/>
      <c r="I159" s="87"/>
      <c r="J159" s="86"/>
    </row>
    <row r="160" spans="1:10" s="37" customFormat="1" ht="13.5" thickBot="1" x14ac:dyDescent="0.25">
      <c r="A160" s="1313"/>
      <c r="B160" s="83"/>
      <c r="C160" s="82"/>
      <c r="D160" s="84"/>
      <c r="E160" s="83"/>
      <c r="F160" s="82"/>
      <c r="G160" s="47"/>
      <c r="H160" s="47"/>
      <c r="I160" s="87"/>
      <c r="J160" s="86"/>
    </row>
    <row r="161" spans="1:19" s="37" customFormat="1" ht="15.75" x14ac:dyDescent="0.2">
      <c r="A161" s="1313"/>
      <c r="B161" s="98"/>
      <c r="C161" s="99"/>
      <c r="D161" s="98"/>
      <c r="E161" s="98"/>
      <c r="F161" s="100" t="s">
        <v>94</v>
      </c>
      <c r="G161" s="101">
        <f>B151</f>
        <v>149</v>
      </c>
      <c r="H161" s="98"/>
      <c r="I161" s="98"/>
      <c r="J161" s="102"/>
    </row>
    <row r="162" spans="1:19" s="37" customFormat="1" ht="12.75" customHeight="1" x14ac:dyDescent="0.2">
      <c r="A162" s="1313"/>
      <c r="B162" s="1365" t="s">
        <v>96</v>
      </c>
      <c r="C162" s="1212"/>
      <c r="D162" s="1212"/>
      <c r="E162" s="1212"/>
      <c r="F162" s="1212"/>
      <c r="G162" s="1212"/>
      <c r="H162" s="1212"/>
      <c r="I162" s="1212"/>
      <c r="J162" s="1213"/>
    </row>
    <row r="163" spans="1:19" s="37" customFormat="1" ht="12.75" customHeight="1" x14ac:dyDescent="0.2">
      <c r="A163" s="1313"/>
      <c r="B163" s="1365"/>
      <c r="C163" s="1212"/>
      <c r="D163" s="1212"/>
      <c r="E163" s="1212"/>
      <c r="F163" s="1212"/>
      <c r="G163" s="1212"/>
      <c r="H163" s="1212"/>
      <c r="I163" s="1212"/>
      <c r="J163" s="1213"/>
    </row>
    <row r="164" spans="1:19" s="37" customFormat="1" ht="12.75" x14ac:dyDescent="0.2">
      <c r="A164" s="1313"/>
      <c r="B164" s="1366"/>
      <c r="C164" s="1255"/>
      <c r="D164" s="1255"/>
      <c r="E164" s="1255"/>
      <c r="F164" s="1255"/>
      <c r="G164" s="1255"/>
      <c r="H164" s="1255"/>
      <c r="I164" s="1255"/>
      <c r="J164" s="1367"/>
    </row>
    <row r="165" spans="1:19" s="37" customFormat="1" ht="12.75" customHeight="1" x14ac:dyDescent="0.2">
      <c r="A165" s="1313"/>
      <c r="B165" s="1354" t="s">
        <v>9</v>
      </c>
      <c r="C165" s="1355"/>
      <c r="D165" s="1355"/>
      <c r="E165" s="1355"/>
      <c r="F165" s="1355"/>
      <c r="G165" s="1355"/>
      <c r="H165" s="1355"/>
      <c r="I165" s="1355"/>
      <c r="J165" s="1356"/>
    </row>
    <row r="166" spans="1:19" s="37" customFormat="1" ht="13.5" thickBot="1" x14ac:dyDescent="0.25">
      <c r="A166" s="1313"/>
      <c r="B166" s="1331"/>
      <c r="C166" s="1216"/>
      <c r="D166" s="1216"/>
      <c r="E166" s="1216"/>
      <c r="F166" s="1216"/>
      <c r="G166" s="1216"/>
      <c r="H166" s="1216"/>
      <c r="I166" s="1216"/>
      <c r="J166" s="1217"/>
    </row>
    <row r="167" spans="1:19" s="37" customFormat="1" ht="12.75" x14ac:dyDescent="0.2">
      <c r="A167" s="983"/>
      <c r="B167" s="983"/>
      <c r="C167" s="983"/>
      <c r="D167" s="983"/>
      <c r="E167" s="983"/>
      <c r="F167" s="983"/>
      <c r="G167" s="983"/>
      <c r="H167" s="983"/>
      <c r="I167" s="983"/>
      <c r="J167" s="983"/>
    </row>
    <row r="168" spans="1:19" s="37" customFormat="1" ht="12.75" customHeight="1" x14ac:dyDescent="0.2">
      <c r="A168" s="983"/>
      <c r="B168" s="1219" t="s">
        <v>664</v>
      </c>
      <c r="C168" s="1220"/>
      <c r="D168" s="1220"/>
      <c r="E168" s="1220"/>
      <c r="F168" s="1220"/>
      <c r="G168" s="1220"/>
      <c r="H168" s="1220"/>
      <c r="I168" s="1220"/>
      <c r="J168" s="1220"/>
      <c r="K168" s="1220"/>
      <c r="L168" s="1220"/>
      <c r="M168" s="1220"/>
      <c r="N168" s="1220"/>
      <c r="O168" s="1220"/>
      <c r="P168" s="1220"/>
      <c r="Q168" s="1220"/>
      <c r="R168" s="1220"/>
      <c r="S168" s="1221"/>
    </row>
    <row r="169" spans="1:19" s="37" customFormat="1" ht="12.75" customHeight="1" x14ac:dyDescent="0.2">
      <c r="A169" s="983"/>
      <c r="B169" s="1222"/>
      <c r="C169" s="1223"/>
      <c r="D169" s="1223"/>
      <c r="E169" s="1223"/>
      <c r="F169" s="1223"/>
      <c r="G169" s="1223"/>
      <c r="H169" s="1223"/>
      <c r="I169" s="1223"/>
      <c r="J169" s="1223"/>
      <c r="K169" s="1223"/>
      <c r="L169" s="1223"/>
      <c r="M169" s="1223"/>
      <c r="N169" s="1223"/>
      <c r="O169" s="1223"/>
      <c r="P169" s="1223"/>
      <c r="Q169" s="1223"/>
      <c r="R169" s="1223"/>
      <c r="S169" s="1224"/>
    </row>
    <row r="170" spans="1:19" s="37" customFormat="1" ht="12.75" x14ac:dyDescent="0.2"/>
    <row r="171" spans="1:19" s="37" customFormat="1" ht="12.75" customHeight="1" x14ac:dyDescent="0.2">
      <c r="A171" s="929" t="s">
        <v>0</v>
      </c>
      <c r="B171" s="1257" t="s">
        <v>100</v>
      </c>
      <c r="C171" s="1257"/>
      <c r="D171" s="1257"/>
      <c r="E171" s="1257"/>
      <c r="F171" s="1257"/>
      <c r="G171" s="1257"/>
      <c r="H171" s="1257"/>
      <c r="I171" s="1257"/>
      <c r="J171" s="1257"/>
      <c r="K171" s="1257"/>
      <c r="L171" s="1257"/>
      <c r="M171" s="1257"/>
      <c r="N171" s="1257"/>
      <c r="O171" s="1257"/>
      <c r="P171" s="1257"/>
      <c r="Q171" s="1257"/>
      <c r="R171" s="1257"/>
      <c r="S171" s="1258"/>
    </row>
    <row r="172" spans="1:19" s="37" customFormat="1" ht="12.75" customHeight="1" x14ac:dyDescent="0.2">
      <c r="A172" s="1259" t="s">
        <v>73</v>
      </c>
      <c r="B172" s="1257"/>
      <c r="C172" s="1257"/>
      <c r="D172" s="1257"/>
      <c r="E172" s="1257"/>
      <c r="F172" s="1257"/>
      <c r="G172" s="1257"/>
      <c r="H172" s="1257"/>
      <c r="I172" s="1257"/>
      <c r="J172" s="1257"/>
      <c r="K172" s="1257"/>
      <c r="L172" s="1257"/>
      <c r="M172" s="1257"/>
      <c r="N172" s="1257"/>
      <c r="O172" s="1257"/>
      <c r="P172" s="1257"/>
      <c r="Q172" s="1257"/>
      <c r="R172" s="1257"/>
      <c r="S172" s="1258"/>
    </row>
    <row r="173" spans="1:19" s="37" customFormat="1" ht="12.75" customHeight="1" x14ac:dyDescent="0.2">
      <c r="A173" s="1259"/>
      <c r="B173" s="1257"/>
      <c r="C173" s="1257"/>
      <c r="D173" s="1257"/>
      <c r="E173" s="1257"/>
      <c r="F173" s="1257"/>
      <c r="G173" s="1257"/>
      <c r="H173" s="1257"/>
      <c r="I173" s="1257"/>
      <c r="J173" s="1257"/>
      <c r="K173" s="1257"/>
      <c r="L173" s="1257"/>
      <c r="M173" s="1257"/>
      <c r="N173" s="1257"/>
      <c r="O173" s="1257"/>
      <c r="P173" s="1257"/>
      <c r="Q173" s="1257"/>
      <c r="R173" s="1257"/>
      <c r="S173" s="1258"/>
    </row>
    <row r="174" spans="1:19" s="37" customFormat="1" ht="18.75" customHeight="1" x14ac:dyDescent="0.2">
      <c r="A174" s="1259"/>
      <c r="B174" s="1260" t="s">
        <v>78</v>
      </c>
      <c r="C174" s="1260"/>
      <c r="D174" s="1260"/>
      <c r="E174" s="1260"/>
      <c r="F174" s="1260"/>
      <c r="G174" s="1260"/>
      <c r="H174" s="1260"/>
      <c r="I174" s="1260"/>
      <c r="J174" s="1260"/>
      <c r="K174" s="1260"/>
      <c r="L174" s="1260"/>
      <c r="M174" s="1260"/>
      <c r="N174" s="1260"/>
      <c r="O174" s="1260"/>
      <c r="P174" s="1260"/>
      <c r="Q174" s="1260"/>
      <c r="R174" s="1260"/>
      <c r="S174" s="1261"/>
    </row>
    <row r="175" spans="1:19" s="37" customFormat="1" ht="15.75" customHeight="1" x14ac:dyDescent="0.2">
      <c r="A175" s="1259"/>
      <c r="B175" s="1262" t="s">
        <v>79</v>
      </c>
      <c r="C175" s="1262"/>
      <c r="D175" s="1262"/>
      <c r="E175" s="1262"/>
      <c r="F175" s="1262"/>
      <c r="G175" s="1262"/>
      <c r="H175" s="1262"/>
      <c r="I175" s="1262"/>
      <c r="J175" s="1262"/>
      <c r="K175" s="1262"/>
      <c r="L175" s="1262"/>
      <c r="M175" s="1262"/>
      <c r="N175" s="1262"/>
      <c r="O175" s="1262"/>
      <c r="P175" s="1262"/>
      <c r="Q175" s="1262"/>
      <c r="R175" s="1262"/>
      <c r="S175" s="1263"/>
    </row>
    <row r="176" spans="1:19" s="37" customFormat="1" ht="12.75" customHeight="1" x14ac:dyDescent="0.2">
      <c r="A176" s="1259"/>
      <c r="B176" s="1264" t="s">
        <v>81</v>
      </c>
      <c r="C176" s="1264"/>
      <c r="D176" s="1264"/>
      <c r="E176" s="1264"/>
      <c r="F176" s="1264"/>
      <c r="G176" s="1264"/>
      <c r="H176" s="1264"/>
      <c r="I176" s="1264"/>
      <c r="J176" s="1264"/>
      <c r="K176" s="1264"/>
      <c r="L176" s="1264"/>
      <c r="M176" s="1264"/>
      <c r="N176" s="1264"/>
      <c r="O176" s="1264"/>
      <c r="P176" s="1264"/>
      <c r="Q176" s="1264"/>
      <c r="R176" s="1264"/>
      <c r="S176" s="1265"/>
    </row>
    <row r="177" spans="1:19" s="37" customFormat="1" ht="15.75" customHeight="1" thickBot="1" x14ac:dyDescent="0.25">
      <c r="A177" s="1259"/>
      <c r="B177" s="1264"/>
      <c r="C177" s="1264"/>
      <c r="D177" s="1264"/>
      <c r="E177" s="1264"/>
      <c r="F177" s="1264"/>
      <c r="G177" s="1264"/>
      <c r="H177" s="1264"/>
      <c r="I177" s="1264"/>
      <c r="J177" s="1264"/>
      <c r="K177" s="1264"/>
      <c r="L177" s="1264"/>
      <c r="M177" s="1264"/>
      <c r="N177" s="1264"/>
      <c r="O177" s="1264"/>
      <c r="P177" s="1264"/>
      <c r="Q177" s="1264"/>
      <c r="R177" s="1264"/>
      <c r="S177" s="1265"/>
    </row>
    <row r="178" spans="1:19" s="37" customFormat="1" ht="15.75" x14ac:dyDescent="0.2">
      <c r="A178" s="1259"/>
      <c r="B178" s="1166"/>
      <c r="C178" s="1166"/>
      <c r="D178" s="1266" t="s">
        <v>17</v>
      </c>
      <c r="E178" s="1266"/>
      <c r="F178" s="1266"/>
      <c r="G178" s="1266"/>
      <c r="H178" s="1266"/>
      <c r="I178" s="1266"/>
      <c r="J178" s="1266"/>
      <c r="K178" s="1266"/>
      <c r="L178" s="1266"/>
      <c r="M178" s="1266"/>
      <c r="N178" s="1266"/>
      <c r="O178" s="1266"/>
      <c r="P178" s="1266"/>
      <c r="Q178" s="1266"/>
      <c r="R178" s="1266"/>
      <c r="S178" s="310"/>
    </row>
    <row r="179" spans="1:19" s="37" customFormat="1" ht="12.75" customHeight="1" x14ac:dyDescent="0.2">
      <c r="A179" s="1259"/>
      <c r="B179" s="1267" t="s">
        <v>56</v>
      </c>
      <c r="C179" s="1267"/>
      <c r="D179" s="1268" t="s">
        <v>57</v>
      </c>
      <c r="E179" s="1268"/>
      <c r="F179" s="1268" t="s">
        <v>58</v>
      </c>
      <c r="G179" s="1268"/>
      <c r="H179" s="1269" t="s">
        <v>59</v>
      </c>
      <c r="I179" s="1269"/>
      <c r="J179" s="1270" t="s">
        <v>60</v>
      </c>
      <c r="K179" s="1270"/>
      <c r="L179" s="1271" t="s">
        <v>61</v>
      </c>
      <c r="M179" s="1271"/>
      <c r="N179" s="1271" t="s">
        <v>62</v>
      </c>
      <c r="O179" s="1271"/>
      <c r="P179" s="1272" t="s">
        <v>63</v>
      </c>
      <c r="Q179" s="1272"/>
      <c r="R179" s="1269" t="s">
        <v>83</v>
      </c>
      <c r="S179" s="1273"/>
    </row>
    <row r="180" spans="1:19" s="37" customFormat="1" ht="12.75" x14ac:dyDescent="0.2">
      <c r="A180" s="1259"/>
      <c r="B180" s="1267"/>
      <c r="C180" s="1267"/>
      <c r="D180" s="1268"/>
      <c r="E180" s="1268"/>
      <c r="F180" s="1268"/>
      <c r="G180" s="1268"/>
      <c r="H180" s="1269"/>
      <c r="I180" s="1269"/>
      <c r="J180" s="1270"/>
      <c r="K180" s="1270"/>
      <c r="L180" s="1271"/>
      <c r="M180" s="1271"/>
      <c r="N180" s="1271"/>
      <c r="O180" s="1271"/>
      <c r="P180" s="1272"/>
      <c r="Q180" s="1272"/>
      <c r="R180" s="1269"/>
      <c r="S180" s="1273"/>
    </row>
    <row r="181" spans="1:19" s="37" customFormat="1" ht="15.75" customHeight="1" x14ac:dyDescent="0.2">
      <c r="A181" s="1259"/>
      <c r="B181" s="1267"/>
      <c r="C181" s="1267"/>
      <c r="D181" s="1268"/>
      <c r="E181" s="1268"/>
      <c r="F181" s="1268"/>
      <c r="G181" s="1268"/>
      <c r="H181" s="1269"/>
      <c r="I181" s="1269"/>
      <c r="J181" s="1270"/>
      <c r="K181" s="1270"/>
      <c r="L181" s="1271"/>
      <c r="M181" s="1271"/>
      <c r="N181" s="1271"/>
      <c r="O181" s="1271"/>
      <c r="P181" s="1272"/>
      <c r="Q181" s="1272"/>
      <c r="R181" s="1269"/>
      <c r="S181" s="1273"/>
    </row>
    <row r="182" spans="1:19" s="37" customFormat="1" x14ac:dyDescent="0.2">
      <c r="A182" s="1259"/>
      <c r="B182" s="1276" t="s">
        <v>15</v>
      </c>
      <c r="C182" s="1276"/>
      <c r="D182" s="1276" t="s">
        <v>15</v>
      </c>
      <c r="E182" s="1276"/>
      <c r="F182" s="1276" t="s">
        <v>15</v>
      </c>
      <c r="G182" s="1276"/>
      <c r="H182" s="1276" t="s">
        <v>15</v>
      </c>
      <c r="I182" s="1276"/>
      <c r="J182" s="1276" t="s">
        <v>15</v>
      </c>
      <c r="K182" s="1276"/>
      <c r="L182" s="1276" t="s">
        <v>15</v>
      </c>
      <c r="M182" s="1276"/>
      <c r="N182" s="1276" t="s">
        <v>15</v>
      </c>
      <c r="O182" s="1276"/>
      <c r="P182" s="1272"/>
      <c r="Q182" s="1272"/>
      <c r="R182" s="1269"/>
      <c r="S182" s="1273"/>
    </row>
    <row r="183" spans="1:19" s="37" customFormat="1" ht="12.75" customHeight="1" x14ac:dyDescent="0.2">
      <c r="A183" s="1259"/>
      <c r="B183" s="1174">
        <v>1</v>
      </c>
      <c r="C183" s="984"/>
      <c r="D183" s="1247">
        <v>32.5</v>
      </c>
      <c r="E183" s="1247"/>
      <c r="F183" s="1247">
        <v>53</v>
      </c>
      <c r="G183" s="1247"/>
      <c r="H183" s="1248">
        <v>2.5</v>
      </c>
      <c r="I183" s="1248"/>
      <c r="J183" s="1249">
        <v>2.5</v>
      </c>
      <c r="K183" s="1249"/>
      <c r="L183" s="1249">
        <v>5</v>
      </c>
      <c r="M183" s="1249"/>
      <c r="N183" s="1249">
        <v>5</v>
      </c>
      <c r="O183" s="1249"/>
      <c r="P183" s="1250">
        <f>(P190/R195)*R187</f>
        <v>1.7392499999999997</v>
      </c>
      <c r="Q183" s="1250"/>
      <c r="R183" s="1251">
        <f>(R192/R195)*R187</f>
        <v>1.75</v>
      </c>
      <c r="S183" s="1252"/>
    </row>
    <row r="184" spans="1:19" s="37" customFormat="1" ht="12.75" customHeight="1" x14ac:dyDescent="0.2">
      <c r="A184" s="1259"/>
      <c r="B184" s="1174"/>
      <c r="C184" s="984"/>
      <c r="D184" s="1247"/>
      <c r="E184" s="1247"/>
      <c r="F184" s="1247"/>
      <c r="G184" s="1247"/>
      <c r="H184" s="1248"/>
      <c r="I184" s="1248"/>
      <c r="J184" s="1249"/>
      <c r="K184" s="1249"/>
      <c r="L184" s="1249"/>
      <c r="M184" s="1249"/>
      <c r="N184" s="1249"/>
      <c r="O184" s="1249"/>
      <c r="P184" s="1250"/>
      <c r="Q184" s="1250"/>
      <c r="R184" s="1251"/>
      <c r="S184" s="1252"/>
    </row>
    <row r="185" spans="1:19" s="37" customFormat="1" ht="12.75" x14ac:dyDescent="0.2">
      <c r="A185" s="1259"/>
      <c r="B185" s="1253" t="s">
        <v>1</v>
      </c>
      <c r="C185" s="1253"/>
      <c r="D185" s="1253" t="s">
        <v>2</v>
      </c>
      <c r="E185" s="1253"/>
      <c r="F185" s="1253" t="s">
        <v>3</v>
      </c>
      <c r="G185" s="1253"/>
      <c r="H185" s="1253" t="s">
        <v>7</v>
      </c>
      <c r="I185" s="1253"/>
      <c r="J185" s="1253" t="s">
        <v>4</v>
      </c>
      <c r="K185" s="1253"/>
      <c r="L185" s="1253" t="s">
        <v>5</v>
      </c>
      <c r="M185" s="1253"/>
      <c r="N185" s="1253" t="s">
        <v>6</v>
      </c>
      <c r="O185" s="1253"/>
      <c r="P185" s="1253" t="s">
        <v>8</v>
      </c>
      <c r="Q185" s="1253"/>
      <c r="R185" s="1253" t="s">
        <v>30</v>
      </c>
      <c r="S185" s="1254"/>
    </row>
    <row r="186" spans="1:19" s="37" customFormat="1" ht="12.75" x14ac:dyDescent="0.2">
      <c r="A186" s="1259"/>
      <c r="B186" s="1225">
        <f>(D183*F183)*B183</f>
        <v>1722.5</v>
      </c>
      <c r="C186" s="1225"/>
      <c r="D186" s="1225">
        <f>((D183*H183)*2)*B183+((F183*H183)*2)*B183</f>
        <v>427.5</v>
      </c>
      <c r="E186" s="1225"/>
      <c r="F186" s="1225">
        <f>((D183*L186)*2)*B183+((F183*L186)*2)*B183</f>
        <v>85.5</v>
      </c>
      <c r="G186" s="1225"/>
      <c r="H186" s="1225">
        <f>((D183*N186)*2)*B183+((F183*N186)*2)*B183</f>
        <v>85.5</v>
      </c>
      <c r="I186" s="1225"/>
      <c r="J186" s="1226">
        <f>J183/10</f>
        <v>0.25</v>
      </c>
      <c r="K186" s="1226"/>
      <c r="L186" s="1226">
        <f>L183/10</f>
        <v>0.5</v>
      </c>
      <c r="M186" s="1226"/>
      <c r="N186" s="1226">
        <f>N183/10</f>
        <v>0.5</v>
      </c>
      <c r="O186" s="1226"/>
      <c r="P186" s="1225">
        <f>SUM(B186:H186)</f>
        <v>2321</v>
      </c>
      <c r="Q186" s="1225"/>
      <c r="R186" s="1227">
        <f>(B186*H183)/1000</f>
        <v>4.3062500000000004</v>
      </c>
      <c r="S186" s="1228"/>
    </row>
    <row r="187" spans="1:19" s="37" customFormat="1" ht="15.75" customHeight="1" thickBot="1" x14ac:dyDescent="0.25">
      <c r="A187" s="1259"/>
      <c r="B187" s="64"/>
      <c r="C187" s="64"/>
      <c r="D187" s="64"/>
      <c r="E187" s="64"/>
      <c r="F187" s="64"/>
      <c r="G187" s="64"/>
      <c r="H187" s="64"/>
      <c r="I187" s="64"/>
      <c r="J187" s="65"/>
      <c r="K187" s="65"/>
      <c r="L187" s="65"/>
      <c r="M187" s="65"/>
      <c r="N187" s="66" t="s">
        <v>95</v>
      </c>
      <c r="O187" s="66"/>
      <c r="P187" s="1235" t="s">
        <v>31</v>
      </c>
      <c r="Q187" s="1235"/>
      <c r="R187" s="1209">
        <f>P186*J186</f>
        <v>580.25</v>
      </c>
      <c r="S187" s="1210"/>
    </row>
    <row r="188" spans="1:19" s="37" customFormat="1" ht="15.75" x14ac:dyDescent="0.2">
      <c r="A188" s="1259"/>
      <c r="B188" s="1166"/>
      <c r="C188" s="1166"/>
      <c r="D188" s="1236" t="s">
        <v>16</v>
      </c>
      <c r="E188" s="1236"/>
      <c r="F188" s="1236"/>
      <c r="G188" s="1236"/>
      <c r="H188" s="1236"/>
      <c r="I188" s="1236"/>
      <c r="J188" s="1236"/>
      <c r="K188" s="1236"/>
      <c r="L188" s="1236"/>
      <c r="M188" s="1236"/>
      <c r="N188" s="1236"/>
      <c r="O188" s="1236"/>
      <c r="P188" s="1236"/>
      <c r="Q188" s="1236"/>
      <c r="R188" s="1236"/>
      <c r="S188" s="310"/>
    </row>
    <row r="189" spans="1:19" s="37" customFormat="1" ht="18.75" x14ac:dyDescent="0.2">
      <c r="A189" s="1259"/>
      <c r="B189" s="1275" t="s">
        <v>101</v>
      </c>
      <c r="C189" s="1275"/>
      <c r="D189" s="1275"/>
      <c r="E189" s="1275"/>
      <c r="F189" s="1275"/>
      <c r="G189" s="1275"/>
      <c r="H189" s="1275"/>
      <c r="I189" s="1275"/>
      <c r="J189" s="1275"/>
      <c r="K189" s="1275"/>
      <c r="L189" s="1275"/>
      <c r="M189" s="1275"/>
      <c r="N189" s="1275"/>
      <c r="O189" s="1275"/>
      <c r="P189" s="1275"/>
      <c r="Q189" s="981"/>
      <c r="R189" s="1238" t="s">
        <v>15</v>
      </c>
      <c r="S189" s="1239"/>
    </row>
    <row r="190" spans="1:19" s="37" customFormat="1" ht="12.75" customHeight="1" x14ac:dyDescent="0.2">
      <c r="A190" s="1259"/>
      <c r="B190" s="1240">
        <v>4</v>
      </c>
      <c r="C190" s="1240"/>
      <c r="D190" s="1241">
        <v>32.5</v>
      </c>
      <c r="E190" s="1241"/>
      <c r="F190" s="1241">
        <v>53</v>
      </c>
      <c r="G190" s="1241"/>
      <c r="H190" s="1242">
        <v>2.5</v>
      </c>
      <c r="I190" s="1242"/>
      <c r="J190" s="1243">
        <v>2.5</v>
      </c>
      <c r="K190" s="1243"/>
      <c r="L190" s="1243">
        <v>5</v>
      </c>
      <c r="M190" s="1243"/>
      <c r="N190" s="1243">
        <v>5</v>
      </c>
      <c r="O190" s="1243"/>
      <c r="P190" s="1244">
        <f>F206</f>
        <v>6.956999999999999</v>
      </c>
      <c r="Q190" s="1244"/>
      <c r="R190" s="1245">
        <v>7</v>
      </c>
      <c r="S190" s="1246"/>
    </row>
    <row r="191" spans="1:19" s="37" customFormat="1" ht="12.75" customHeight="1" x14ac:dyDescent="0.2">
      <c r="A191" s="1259"/>
      <c r="B191" s="1240"/>
      <c r="C191" s="1240"/>
      <c r="D191" s="1241"/>
      <c r="E191" s="1241"/>
      <c r="F191" s="1241"/>
      <c r="G191" s="1241"/>
      <c r="H191" s="1242"/>
      <c r="I191" s="1242"/>
      <c r="J191" s="1243"/>
      <c r="K191" s="1243"/>
      <c r="L191" s="1243"/>
      <c r="M191" s="1243"/>
      <c r="N191" s="1243"/>
      <c r="O191" s="1243"/>
      <c r="P191" s="1244"/>
      <c r="Q191" s="1244"/>
      <c r="R191" s="1245"/>
      <c r="S191" s="1246"/>
    </row>
    <row r="192" spans="1:19" s="37" customFormat="1" x14ac:dyDescent="0.25">
      <c r="A192" s="1259"/>
      <c r="B192" s="1229"/>
      <c r="C192" s="1229"/>
      <c r="D192" s="1230" t="s">
        <v>80</v>
      </c>
      <c r="E192" s="1230"/>
      <c r="F192" s="1230"/>
      <c r="G192" s="1230"/>
      <c r="H192" s="1230"/>
      <c r="I192" s="1230"/>
      <c r="J192" s="1230"/>
      <c r="K192" s="1230"/>
      <c r="L192" s="1230"/>
      <c r="M192" s="1230"/>
      <c r="N192" s="1230"/>
      <c r="O192" s="976"/>
      <c r="P192" s="1"/>
      <c r="Q192" s="1"/>
      <c r="R192" s="1231">
        <f>IF(ISBLANK(R190),P190,R190)</f>
        <v>7</v>
      </c>
      <c r="S192" s="1232"/>
    </row>
    <row r="193" spans="1:19" s="37" customFormat="1" ht="12.75" x14ac:dyDescent="0.2">
      <c r="A193" s="1259"/>
      <c r="B193" s="1233" t="s">
        <v>1</v>
      </c>
      <c r="C193" s="1233"/>
      <c r="D193" s="1233" t="s">
        <v>2</v>
      </c>
      <c r="E193" s="1233"/>
      <c r="F193" s="1233" t="s">
        <v>3</v>
      </c>
      <c r="G193" s="1233"/>
      <c r="H193" s="1233" t="s">
        <v>7</v>
      </c>
      <c r="I193" s="1233"/>
      <c r="J193" s="1233" t="s">
        <v>4</v>
      </c>
      <c r="K193" s="1233"/>
      <c r="L193" s="1233" t="s">
        <v>5</v>
      </c>
      <c r="M193" s="1233"/>
      <c r="N193" s="1233" t="s">
        <v>6</v>
      </c>
      <c r="O193" s="1233"/>
      <c r="P193" s="1233" t="s">
        <v>8</v>
      </c>
      <c r="Q193" s="1233"/>
      <c r="R193" s="1233" t="s">
        <v>30</v>
      </c>
      <c r="S193" s="1234"/>
    </row>
    <row r="194" spans="1:19" s="37" customFormat="1" ht="12.75" x14ac:dyDescent="0.2">
      <c r="A194" s="1259"/>
      <c r="B194" s="1225">
        <f>(D190*F190)*B190</f>
        <v>6890</v>
      </c>
      <c r="C194" s="1225"/>
      <c r="D194" s="1225">
        <f>((D190*H190)*2)*B190+((F190*H190)*2)*B190</f>
        <v>1710</v>
      </c>
      <c r="E194" s="1225"/>
      <c r="F194" s="1225">
        <f>((D190*L194)*2)*B190+((F190*L194)*2)*B190</f>
        <v>342</v>
      </c>
      <c r="G194" s="1225"/>
      <c r="H194" s="1225">
        <f>((D190*N194)*2)*B190+((F190*N194)*2)*B190</f>
        <v>342</v>
      </c>
      <c r="I194" s="1225"/>
      <c r="J194" s="1226">
        <f>J190/10</f>
        <v>0.25</v>
      </c>
      <c r="K194" s="1226"/>
      <c r="L194" s="1226">
        <f>L190/10</f>
        <v>0.5</v>
      </c>
      <c r="M194" s="1226"/>
      <c r="N194" s="1226">
        <f>N190/10</f>
        <v>0.5</v>
      </c>
      <c r="O194" s="1226"/>
      <c r="P194" s="1225">
        <f>SUM(B194:H194)</f>
        <v>9284</v>
      </c>
      <c r="Q194" s="1225"/>
      <c r="R194" s="1227">
        <f>(B194*H190)/1000</f>
        <v>17.225000000000001</v>
      </c>
      <c r="S194" s="1228"/>
    </row>
    <row r="195" spans="1:19" s="37" customFormat="1" ht="15.75" thickBot="1" x14ac:dyDescent="0.3">
      <c r="A195" s="1259"/>
      <c r="B195" s="1"/>
      <c r="C195" s="1"/>
      <c r="D195" s="1"/>
      <c r="E195" s="1"/>
      <c r="F195" s="1"/>
      <c r="G195" s="1"/>
      <c r="H195" s="1"/>
      <c r="I195" s="1"/>
      <c r="J195" s="1"/>
      <c r="K195" s="1"/>
      <c r="L195" s="1"/>
      <c r="M195" s="1"/>
      <c r="N195" s="75" t="s">
        <v>82</v>
      </c>
      <c r="O195" s="75"/>
      <c r="P195" s="1208" t="s">
        <v>31</v>
      </c>
      <c r="Q195" s="1208"/>
      <c r="R195" s="1209">
        <f>P194*J194</f>
        <v>2321</v>
      </c>
      <c r="S195" s="1210"/>
    </row>
    <row r="196" spans="1:19" s="37" customFormat="1" x14ac:dyDescent="0.25">
      <c r="A196" s="1259"/>
      <c r="B196" s="11"/>
      <c r="C196" s="11"/>
      <c r="D196" s="11"/>
      <c r="E196" s="11"/>
      <c r="F196" s="11"/>
      <c r="G196" s="11"/>
      <c r="H196" s="11"/>
      <c r="I196" s="11"/>
      <c r="J196" s="11"/>
      <c r="K196" s="11"/>
      <c r="L196" s="11"/>
      <c r="M196" s="11"/>
      <c r="N196" s="78"/>
      <c r="O196" s="78"/>
      <c r="P196" s="79"/>
      <c r="Q196" s="79"/>
      <c r="R196" s="1168"/>
      <c r="S196" s="80"/>
    </row>
    <row r="197" spans="1:19" s="37" customFormat="1" ht="12.75" customHeight="1" x14ac:dyDescent="0.2">
      <c r="A197" s="1259"/>
      <c r="B197" s="83" t="s">
        <v>1</v>
      </c>
      <c r="C197" s="82" t="s">
        <v>84</v>
      </c>
      <c r="D197" s="145"/>
      <c r="E197" s="82"/>
      <c r="F197" s="82"/>
      <c r="G197" s="82"/>
      <c r="H197" s="83" t="s">
        <v>5</v>
      </c>
      <c r="I197" s="84" t="s">
        <v>85</v>
      </c>
      <c r="J197" s="145"/>
      <c r="K197" s="84"/>
      <c r="L197" s="85"/>
      <c r="M197" s="85"/>
      <c r="N197" s="83" t="s">
        <v>30</v>
      </c>
      <c r="O197" s="1211" t="s">
        <v>86</v>
      </c>
      <c r="P197" s="1211"/>
      <c r="Q197" s="1211"/>
      <c r="R197" s="145"/>
      <c r="S197" s="310"/>
    </row>
    <row r="198" spans="1:19" s="37" customFormat="1" ht="12.75" x14ac:dyDescent="0.2">
      <c r="A198" s="1259"/>
      <c r="B198" s="83" t="s">
        <v>2</v>
      </c>
      <c r="C198" s="82" t="s">
        <v>87</v>
      </c>
      <c r="D198" s="145"/>
      <c r="E198" s="82"/>
      <c r="F198" s="82"/>
      <c r="G198" s="82"/>
      <c r="H198" s="83" t="s">
        <v>6</v>
      </c>
      <c r="I198" s="82" t="s">
        <v>88</v>
      </c>
      <c r="J198" s="145"/>
      <c r="K198" s="82"/>
      <c r="L198" s="85"/>
      <c r="M198" s="85"/>
      <c r="N198" s="145"/>
      <c r="O198" s="1211"/>
      <c r="P198" s="1211"/>
      <c r="Q198" s="1211"/>
      <c r="R198" s="145"/>
      <c r="S198" s="310"/>
    </row>
    <row r="199" spans="1:19" s="37" customFormat="1" ht="12.75" x14ac:dyDescent="0.2">
      <c r="A199" s="1259"/>
      <c r="B199" s="83" t="s">
        <v>3</v>
      </c>
      <c r="C199" s="82" t="s">
        <v>89</v>
      </c>
      <c r="D199" s="145"/>
      <c r="E199" s="82"/>
      <c r="F199" s="82"/>
      <c r="G199" s="82"/>
      <c r="H199" s="83" t="s">
        <v>7</v>
      </c>
      <c r="I199" s="82" t="s">
        <v>90</v>
      </c>
      <c r="J199" s="145"/>
      <c r="K199" s="82"/>
      <c r="L199" s="85"/>
      <c r="M199" s="85"/>
      <c r="N199" s="83" t="s">
        <v>31</v>
      </c>
      <c r="O199" s="82" t="s">
        <v>91</v>
      </c>
      <c r="P199" s="82"/>
      <c r="Q199" s="1169"/>
      <c r="R199" s="145"/>
      <c r="S199" s="86"/>
    </row>
    <row r="200" spans="1:19" s="37" customFormat="1" ht="12.75" x14ac:dyDescent="0.2">
      <c r="A200" s="1259"/>
      <c r="B200" s="83" t="s">
        <v>4</v>
      </c>
      <c r="C200" s="82" t="s">
        <v>92</v>
      </c>
      <c r="D200" s="145"/>
      <c r="E200" s="82"/>
      <c r="F200" s="84"/>
      <c r="G200" s="84"/>
      <c r="H200" s="83" t="s">
        <v>8</v>
      </c>
      <c r="I200" s="82" t="s">
        <v>93</v>
      </c>
      <c r="J200" s="145"/>
      <c r="K200" s="82"/>
      <c r="L200" s="85"/>
      <c r="M200" s="85"/>
      <c r="N200" s="85"/>
      <c r="O200" s="85"/>
      <c r="P200" s="87"/>
      <c r="Q200" s="87"/>
      <c r="R200" s="1169"/>
      <c r="S200" s="86"/>
    </row>
    <row r="201" spans="1:19" s="37" customFormat="1" ht="13.5" thickBot="1" x14ac:dyDescent="0.25">
      <c r="A201" s="1259"/>
      <c r="B201" s="83"/>
      <c r="C201" s="83"/>
      <c r="D201" s="82"/>
      <c r="E201" s="82"/>
      <c r="F201" s="84"/>
      <c r="G201" s="84"/>
      <c r="H201" s="83"/>
      <c r="I201" s="83"/>
      <c r="J201" s="82"/>
      <c r="K201" s="82"/>
      <c r="L201" s="85"/>
      <c r="M201" s="85"/>
      <c r="N201" s="85"/>
      <c r="O201" s="85"/>
      <c r="P201" s="87"/>
      <c r="Q201" s="87"/>
      <c r="R201" s="1169"/>
      <c r="S201" s="86"/>
    </row>
    <row r="202" spans="1:19" s="37" customFormat="1" ht="15.75" x14ac:dyDescent="0.2">
      <c r="A202" s="1259"/>
      <c r="B202" s="1166"/>
      <c r="C202" s="1166"/>
      <c r="D202" s="1236" t="s">
        <v>102</v>
      </c>
      <c r="E202" s="1236"/>
      <c r="F202" s="1236"/>
      <c r="G202" s="1236"/>
      <c r="H202" s="1236"/>
      <c r="I202" s="1236"/>
      <c r="J202" s="1236"/>
      <c r="K202" s="1236"/>
      <c r="L202" s="1236"/>
      <c r="M202" s="1236"/>
      <c r="N202" s="1236"/>
      <c r="O202" s="1236"/>
      <c r="P202" s="1236"/>
      <c r="Q202" s="1236"/>
      <c r="R202" s="1236"/>
      <c r="S202" s="310"/>
    </row>
    <row r="203" spans="1:19" s="37" customFormat="1" ht="12.75" customHeight="1" x14ac:dyDescent="0.2">
      <c r="A203" s="1259"/>
      <c r="B203" s="1212" t="s">
        <v>103</v>
      </c>
      <c r="C203" s="1212"/>
      <c r="D203" s="1212"/>
      <c r="E203" s="1212"/>
      <c r="F203" s="1212"/>
      <c r="G203" s="1212"/>
      <c r="H203" s="1212"/>
      <c r="I203" s="1212"/>
      <c r="J203" s="1212"/>
      <c r="K203" s="1212"/>
      <c r="L203" s="1212"/>
      <c r="M203" s="1212"/>
      <c r="N203" s="1212"/>
      <c r="O203" s="1212"/>
      <c r="P203" s="1212"/>
      <c r="Q203" s="1212"/>
      <c r="R203" s="1212"/>
      <c r="S203" s="310"/>
    </row>
    <row r="204" spans="1:19" s="37" customFormat="1" ht="12.75" customHeight="1" x14ac:dyDescent="0.2">
      <c r="A204" s="1259"/>
      <c r="B204" s="1212"/>
      <c r="C204" s="1212"/>
      <c r="D204" s="1212"/>
      <c r="E204" s="1212"/>
      <c r="F204" s="1212"/>
      <c r="G204" s="1212"/>
      <c r="H204" s="1212"/>
      <c r="I204" s="1212"/>
      <c r="J204" s="1212"/>
      <c r="K204" s="1212"/>
      <c r="L204" s="1212"/>
      <c r="M204" s="1212"/>
      <c r="N204" s="1212"/>
      <c r="O204" s="1212"/>
      <c r="P204" s="1212"/>
      <c r="Q204" s="1212"/>
      <c r="R204" s="1212"/>
      <c r="S204" s="310"/>
    </row>
    <row r="205" spans="1:19" s="37" customFormat="1" ht="12.75" x14ac:dyDescent="0.2">
      <c r="A205" s="1259"/>
      <c r="B205" s="1255"/>
      <c r="C205" s="1255"/>
      <c r="D205" s="1255"/>
      <c r="E205" s="1255"/>
      <c r="F205" s="1255"/>
      <c r="G205" s="1255"/>
      <c r="H205" s="1255"/>
      <c r="I205" s="1255"/>
      <c r="J205" s="1255"/>
      <c r="K205" s="1255"/>
      <c r="L205" s="1255"/>
      <c r="M205" s="1255"/>
      <c r="N205" s="1255"/>
      <c r="O205" s="1255"/>
      <c r="P205" s="1255"/>
      <c r="Q205" s="1255"/>
      <c r="R205" s="1255"/>
      <c r="S205" s="310"/>
    </row>
    <row r="206" spans="1:19" s="37" customFormat="1" ht="12.75" x14ac:dyDescent="0.2">
      <c r="A206" s="1259"/>
      <c r="B206" s="977"/>
      <c r="C206" s="977"/>
      <c r="D206" s="88" t="s">
        <v>104</v>
      </c>
      <c r="E206" s="1167"/>
      <c r="F206" s="89">
        <f>SUM(F207:F209,N207:N209)</f>
        <v>6.956999999999999</v>
      </c>
      <c r="G206" s="89"/>
      <c r="H206" s="977"/>
      <c r="I206" s="977"/>
      <c r="J206" s="977"/>
      <c r="K206" s="977"/>
      <c r="L206" s="977"/>
      <c r="M206" s="977"/>
      <c r="N206" s="977"/>
      <c r="O206" s="977"/>
      <c r="P206" s="977"/>
      <c r="Q206" s="977"/>
      <c r="R206" s="977"/>
      <c r="S206" s="978"/>
    </row>
    <row r="207" spans="1:19" s="37" customFormat="1" ht="12.75" x14ac:dyDescent="0.2">
      <c r="A207" s="1259"/>
      <c r="B207" s="85"/>
      <c r="C207" s="85"/>
      <c r="D207" s="90" t="s">
        <v>105</v>
      </c>
      <c r="E207" s="90"/>
      <c r="F207" s="91">
        <v>3.5</v>
      </c>
      <c r="G207" s="91"/>
      <c r="H207" s="92"/>
      <c r="I207" s="92"/>
      <c r="J207" s="85"/>
      <c r="K207" s="85"/>
      <c r="L207" s="90" t="s">
        <v>106</v>
      </c>
      <c r="M207" s="90"/>
      <c r="N207" s="91">
        <v>0.55000000000000004</v>
      </c>
      <c r="O207" s="91"/>
      <c r="P207" s="92"/>
      <c r="Q207" s="92"/>
      <c r="R207" s="977"/>
      <c r="S207" s="978"/>
    </row>
    <row r="208" spans="1:19" s="37" customFormat="1" ht="12.75" x14ac:dyDescent="0.2">
      <c r="A208" s="1259"/>
      <c r="B208" s="85"/>
      <c r="C208" s="85"/>
      <c r="D208" s="90" t="s">
        <v>14</v>
      </c>
      <c r="E208" s="90"/>
      <c r="F208" s="91">
        <v>1.6</v>
      </c>
      <c r="G208" s="91"/>
      <c r="H208" s="92"/>
      <c r="I208" s="92"/>
      <c r="J208" s="85"/>
      <c r="K208" s="85"/>
      <c r="L208" s="90" t="s">
        <v>107</v>
      </c>
      <c r="M208" s="90"/>
      <c r="N208" s="91">
        <v>4.4999999999999998E-2</v>
      </c>
      <c r="O208" s="91"/>
      <c r="P208" s="92"/>
      <c r="Q208" s="92"/>
      <c r="R208" s="977"/>
      <c r="S208" s="978"/>
    </row>
    <row r="209" spans="1:19" s="37" customFormat="1" ht="12.75" x14ac:dyDescent="0.2">
      <c r="A209" s="1259"/>
      <c r="B209" s="85"/>
      <c r="C209" s="85"/>
      <c r="D209" s="90" t="s">
        <v>108</v>
      </c>
      <c r="E209" s="90"/>
      <c r="F209" s="91">
        <v>1.25</v>
      </c>
      <c r="G209" s="91"/>
      <c r="H209" s="92"/>
      <c r="I209" s="92"/>
      <c r="J209" s="85"/>
      <c r="K209" s="85"/>
      <c r="L209" s="93" t="s">
        <v>109</v>
      </c>
      <c r="M209" s="93"/>
      <c r="N209" s="91">
        <v>1.2E-2</v>
      </c>
      <c r="O209" s="91"/>
      <c r="P209" s="92"/>
      <c r="Q209" s="92"/>
      <c r="R209" s="977"/>
      <c r="S209" s="978"/>
    </row>
    <row r="210" spans="1:19" s="37" customFormat="1" ht="12.75" x14ac:dyDescent="0.2">
      <c r="A210" s="1259"/>
      <c r="B210" s="1170" t="s">
        <v>110</v>
      </c>
      <c r="C210" s="1170"/>
      <c r="D210" s="977"/>
      <c r="E210" s="977"/>
      <c r="F210" s="977"/>
      <c r="G210" s="977"/>
      <c r="H210" s="977"/>
      <c r="I210" s="977"/>
      <c r="J210" s="977"/>
      <c r="K210" s="977"/>
      <c r="L210" s="977"/>
      <c r="M210" s="977"/>
      <c r="N210" s="977"/>
      <c r="O210" s="977"/>
      <c r="P210" s="977"/>
      <c r="Q210" s="977"/>
      <c r="R210" s="977"/>
      <c r="S210" s="978"/>
    </row>
    <row r="211" spans="1:19" s="37" customFormat="1" ht="12.75" x14ac:dyDescent="0.2">
      <c r="A211" s="1259"/>
      <c r="B211" s="1256" t="s">
        <v>111</v>
      </c>
      <c r="C211" s="1256"/>
      <c r="D211" s="1256"/>
      <c r="E211" s="1256"/>
      <c r="F211" s="1256"/>
      <c r="G211" s="1256"/>
      <c r="H211" s="1256"/>
      <c r="I211" s="1256"/>
      <c r="J211" s="1256"/>
      <c r="K211" s="1256"/>
      <c r="L211" s="1256"/>
      <c r="M211" s="1256"/>
      <c r="N211" s="1256"/>
      <c r="O211" s="1256"/>
      <c r="P211" s="1256"/>
      <c r="Q211" s="1256"/>
      <c r="R211" s="1256"/>
      <c r="S211" s="310"/>
    </row>
    <row r="212" spans="1:19" s="37" customFormat="1" ht="12.75" x14ac:dyDescent="0.2">
      <c r="A212" s="1259"/>
      <c r="B212" s="1256"/>
      <c r="C212" s="1256"/>
      <c r="D212" s="1256"/>
      <c r="E212" s="1256"/>
      <c r="F212" s="1256"/>
      <c r="G212" s="1256"/>
      <c r="H212" s="1256"/>
      <c r="I212" s="1256"/>
      <c r="J212" s="1256"/>
      <c r="K212" s="1256"/>
      <c r="L212" s="1256"/>
      <c r="M212" s="1256"/>
      <c r="N212" s="1256"/>
      <c r="O212" s="1256"/>
      <c r="P212" s="1256"/>
      <c r="Q212" s="1256"/>
      <c r="R212" s="1256"/>
      <c r="S212" s="310"/>
    </row>
    <row r="213" spans="1:19" s="37" customFormat="1" ht="12.75" x14ac:dyDescent="0.2">
      <c r="A213" s="1259"/>
      <c r="B213" s="1170" t="s">
        <v>112</v>
      </c>
      <c r="C213" s="1170"/>
      <c r="D213" s="977"/>
      <c r="E213" s="977"/>
      <c r="F213" s="977"/>
      <c r="G213" s="977"/>
      <c r="H213" s="977"/>
      <c r="I213" s="977"/>
      <c r="J213" s="977"/>
      <c r="K213" s="977"/>
      <c r="L213" s="977"/>
      <c r="M213" s="977"/>
      <c r="N213" s="977"/>
      <c r="O213" s="977"/>
      <c r="P213" s="977"/>
      <c r="Q213" s="977"/>
      <c r="R213" s="977"/>
      <c r="S213" s="978"/>
    </row>
    <row r="214" spans="1:19" s="37" customFormat="1" ht="12.75" x14ac:dyDescent="0.2">
      <c r="A214" s="1259"/>
      <c r="B214" s="1171" t="s">
        <v>113</v>
      </c>
      <c r="C214" s="1171"/>
      <c r="D214" s="977"/>
      <c r="E214" s="977"/>
      <c r="F214" s="977"/>
      <c r="G214" s="977"/>
      <c r="H214" s="977"/>
      <c r="I214" s="977"/>
      <c r="J214" s="977"/>
      <c r="K214" s="977"/>
      <c r="L214" s="977"/>
      <c r="M214" s="977"/>
      <c r="N214" s="977"/>
      <c r="O214" s="977"/>
      <c r="P214" s="977"/>
      <c r="Q214" s="977"/>
      <c r="R214" s="977"/>
      <c r="S214" s="978"/>
    </row>
    <row r="215" spans="1:19" s="37" customFormat="1" ht="12.75" x14ac:dyDescent="0.2">
      <c r="A215" s="1259"/>
      <c r="B215" s="1172" t="s">
        <v>114</v>
      </c>
      <c r="C215" s="1172"/>
      <c r="D215" s="977"/>
      <c r="E215" s="977"/>
      <c r="F215" s="977"/>
      <c r="G215" s="977"/>
      <c r="H215" s="1172" t="s">
        <v>115</v>
      </c>
      <c r="I215" s="1172"/>
      <c r="J215" s="977"/>
      <c r="K215" s="977"/>
      <c r="L215" s="1172" t="s">
        <v>116</v>
      </c>
      <c r="M215" s="1172"/>
      <c r="N215" s="977"/>
      <c r="O215" s="977"/>
      <c r="P215" s="977"/>
      <c r="Q215" s="977"/>
      <c r="R215" s="977"/>
      <c r="S215" s="978"/>
    </row>
    <row r="216" spans="1:19" s="37" customFormat="1" ht="12.75" x14ac:dyDescent="0.2">
      <c r="A216" s="1259"/>
      <c r="B216" s="1172" t="s">
        <v>117</v>
      </c>
      <c r="C216" s="1172"/>
      <c r="D216" s="1173" t="s">
        <v>18</v>
      </c>
      <c r="E216" s="1173"/>
      <c r="F216" s="977"/>
      <c r="G216" s="977"/>
      <c r="H216" s="977"/>
      <c r="I216" s="977"/>
      <c r="J216" s="977"/>
      <c r="K216" s="977"/>
      <c r="L216" s="977"/>
      <c r="M216" s="977"/>
      <c r="N216" s="977"/>
      <c r="O216" s="977"/>
      <c r="P216" s="977"/>
      <c r="Q216" s="977"/>
      <c r="R216" s="977"/>
      <c r="S216" s="978"/>
    </row>
    <row r="217" spans="1:19" s="37" customFormat="1" ht="12.75" x14ac:dyDescent="0.2">
      <c r="A217" s="1259"/>
      <c r="B217" s="977"/>
      <c r="C217" s="977"/>
      <c r="D217" s="977"/>
      <c r="E217" s="977"/>
      <c r="F217" s="977"/>
      <c r="G217" s="977"/>
      <c r="H217" s="977"/>
      <c r="I217" s="977"/>
      <c r="J217" s="977"/>
      <c r="K217" s="977"/>
      <c r="L217" s="977"/>
      <c r="M217" s="977"/>
      <c r="N217" s="977"/>
      <c r="O217" s="977"/>
      <c r="P217" s="977"/>
      <c r="Q217" s="977"/>
      <c r="R217" s="977"/>
      <c r="S217" s="978"/>
    </row>
    <row r="218" spans="1:19" s="37" customFormat="1" ht="12.75" customHeight="1" x14ac:dyDescent="0.2">
      <c r="A218" s="1259"/>
      <c r="B218" s="1214" t="s">
        <v>9</v>
      </c>
      <c r="C218" s="1214"/>
      <c r="D218" s="1214"/>
      <c r="E218" s="1214"/>
      <c r="F218" s="1214"/>
      <c r="G218" s="1214"/>
      <c r="H218" s="1214"/>
      <c r="I218" s="1214"/>
      <c r="J218" s="1214"/>
      <c r="K218" s="1214"/>
      <c r="L218" s="1214"/>
      <c r="M218" s="1214"/>
      <c r="N218" s="1214"/>
      <c r="O218" s="1214"/>
      <c r="P218" s="1214"/>
      <c r="Q218" s="1214"/>
      <c r="R218" s="1214"/>
      <c r="S218" s="1215"/>
    </row>
    <row r="219" spans="1:19" s="37" customFormat="1" ht="15" customHeight="1" thickBot="1" x14ac:dyDescent="0.25">
      <c r="A219" s="1259"/>
      <c r="B219" s="1216"/>
      <c r="C219" s="1216"/>
      <c r="D219" s="1216"/>
      <c r="E219" s="1216"/>
      <c r="F219" s="1216"/>
      <c r="G219" s="1216"/>
      <c r="H219" s="1216"/>
      <c r="I219" s="1216"/>
      <c r="J219" s="1216"/>
      <c r="K219" s="1216"/>
      <c r="L219" s="1216"/>
      <c r="M219" s="1216"/>
      <c r="N219" s="1216"/>
      <c r="O219" s="1216"/>
      <c r="P219" s="1216"/>
      <c r="Q219" s="1216"/>
      <c r="R219" s="1216"/>
      <c r="S219" s="1217"/>
    </row>
    <row r="220" spans="1:19" s="37" customFormat="1" ht="12.75" x14ac:dyDescent="0.2">
      <c r="A220" s="983"/>
      <c r="B220" s="983"/>
      <c r="C220" s="983"/>
      <c r="D220" s="983"/>
      <c r="E220" s="983"/>
      <c r="F220" s="983"/>
      <c r="G220" s="983"/>
      <c r="H220" s="983"/>
      <c r="I220" s="983"/>
      <c r="J220" s="983"/>
      <c r="K220" s="983"/>
      <c r="L220" s="983"/>
      <c r="M220" s="983"/>
      <c r="N220" s="983"/>
      <c r="O220" s="983"/>
      <c r="P220" s="983"/>
      <c r="Q220" s="983"/>
      <c r="R220" s="145"/>
    </row>
    <row r="221" spans="1:19" s="37" customFormat="1" ht="12.75" x14ac:dyDescent="0.2">
      <c r="A221" s="983"/>
      <c r="B221" s="983"/>
      <c r="C221" s="983"/>
      <c r="D221" s="983"/>
      <c r="E221" s="983"/>
      <c r="F221" s="983"/>
      <c r="G221" s="983"/>
      <c r="H221" s="983"/>
      <c r="I221" s="983"/>
      <c r="J221" s="983"/>
      <c r="K221" s="983"/>
      <c r="L221" s="983"/>
      <c r="M221" s="983"/>
      <c r="N221" s="983"/>
      <c r="O221" s="983"/>
      <c r="P221" s="983"/>
      <c r="Q221" s="983"/>
      <c r="R221" s="145"/>
    </row>
    <row r="222" spans="1:19" s="37" customFormat="1" ht="12.75" customHeight="1" x14ac:dyDescent="0.2">
      <c r="A222" s="929" t="s">
        <v>0</v>
      </c>
      <c r="B222" s="1257" t="s">
        <v>75</v>
      </c>
      <c r="C222" s="1257"/>
      <c r="D222" s="1257"/>
      <c r="E222" s="1257"/>
      <c r="F222" s="1257"/>
      <c r="G222" s="1257"/>
      <c r="H222" s="1257"/>
      <c r="I222" s="1257"/>
      <c r="J222" s="1257"/>
      <c r="K222" s="1257"/>
      <c r="L222" s="1257"/>
      <c r="M222" s="1257"/>
      <c r="N222" s="1257"/>
      <c r="O222" s="1257"/>
      <c r="P222" s="1257"/>
      <c r="Q222" s="1257"/>
      <c r="R222" s="1257"/>
      <c r="S222" s="1258"/>
    </row>
    <row r="223" spans="1:19" s="37" customFormat="1" ht="12.75" customHeight="1" x14ac:dyDescent="0.2">
      <c r="A223" s="1259" t="s">
        <v>73</v>
      </c>
      <c r="B223" s="1257"/>
      <c r="C223" s="1257"/>
      <c r="D223" s="1257"/>
      <c r="E223" s="1257"/>
      <c r="F223" s="1257"/>
      <c r="G223" s="1257"/>
      <c r="H223" s="1257"/>
      <c r="I223" s="1257"/>
      <c r="J223" s="1257"/>
      <c r="K223" s="1257"/>
      <c r="L223" s="1257"/>
      <c r="M223" s="1257"/>
      <c r="N223" s="1257"/>
      <c r="O223" s="1257"/>
      <c r="P223" s="1257"/>
      <c r="Q223" s="1257"/>
      <c r="R223" s="1257"/>
      <c r="S223" s="1258"/>
    </row>
    <row r="224" spans="1:19" s="37" customFormat="1" ht="12.75" customHeight="1" x14ac:dyDescent="0.2">
      <c r="A224" s="1259"/>
      <c r="B224" s="1257"/>
      <c r="C224" s="1257"/>
      <c r="D224" s="1257"/>
      <c r="E224" s="1257"/>
      <c r="F224" s="1257"/>
      <c r="G224" s="1257"/>
      <c r="H224" s="1257"/>
      <c r="I224" s="1257"/>
      <c r="J224" s="1257"/>
      <c r="K224" s="1257"/>
      <c r="L224" s="1257"/>
      <c r="M224" s="1257"/>
      <c r="N224" s="1257"/>
      <c r="O224" s="1257"/>
      <c r="P224" s="1257"/>
      <c r="Q224" s="1257"/>
      <c r="R224" s="1257"/>
      <c r="S224" s="1258"/>
    </row>
    <row r="225" spans="1:19" s="37" customFormat="1" ht="18.75" customHeight="1" x14ac:dyDescent="0.2">
      <c r="A225" s="1259"/>
      <c r="B225" s="1260" t="s">
        <v>78</v>
      </c>
      <c r="C225" s="1260"/>
      <c r="D225" s="1260"/>
      <c r="E225" s="1260"/>
      <c r="F225" s="1260"/>
      <c r="G225" s="1260"/>
      <c r="H225" s="1260"/>
      <c r="I225" s="1260"/>
      <c r="J225" s="1260"/>
      <c r="K225" s="1260"/>
      <c r="L225" s="1260"/>
      <c r="M225" s="1260"/>
      <c r="N225" s="1260"/>
      <c r="O225" s="1260"/>
      <c r="P225" s="1260"/>
      <c r="Q225" s="1260"/>
      <c r="R225" s="1260"/>
      <c r="S225" s="1261"/>
    </row>
    <row r="226" spans="1:19" s="37" customFormat="1" ht="15.75" customHeight="1" x14ac:dyDescent="0.2">
      <c r="A226" s="1259"/>
      <c r="B226" s="1262" t="s">
        <v>79</v>
      </c>
      <c r="C226" s="1262"/>
      <c r="D226" s="1262"/>
      <c r="E226" s="1262"/>
      <c r="F226" s="1262"/>
      <c r="G226" s="1262"/>
      <c r="H226" s="1262"/>
      <c r="I226" s="1262"/>
      <c r="J226" s="1262"/>
      <c r="K226" s="1262"/>
      <c r="L226" s="1262"/>
      <c r="M226" s="1262"/>
      <c r="N226" s="1262"/>
      <c r="O226" s="1262"/>
      <c r="P226" s="1262"/>
      <c r="Q226" s="1262"/>
      <c r="R226" s="1262"/>
      <c r="S226" s="1263"/>
    </row>
    <row r="227" spans="1:19" s="37" customFormat="1" ht="12.75" customHeight="1" x14ac:dyDescent="0.2">
      <c r="A227" s="1259"/>
      <c r="B227" s="1264" t="s">
        <v>81</v>
      </c>
      <c r="C227" s="1264"/>
      <c r="D227" s="1264"/>
      <c r="E227" s="1264"/>
      <c r="F227" s="1264"/>
      <c r="G227" s="1264"/>
      <c r="H227" s="1264"/>
      <c r="I227" s="1264"/>
      <c r="J227" s="1264"/>
      <c r="K227" s="1264"/>
      <c r="L227" s="1264"/>
      <c r="M227" s="1264"/>
      <c r="N227" s="1264"/>
      <c r="O227" s="1264"/>
      <c r="P227" s="1264"/>
      <c r="Q227" s="1264"/>
      <c r="R227" s="1264"/>
      <c r="S227" s="1265"/>
    </row>
    <row r="228" spans="1:19" s="37" customFormat="1" ht="15.75" customHeight="1" thickBot="1" x14ac:dyDescent="0.25">
      <c r="A228" s="1259"/>
      <c r="B228" s="1264"/>
      <c r="C228" s="1264"/>
      <c r="D228" s="1264"/>
      <c r="E228" s="1264"/>
      <c r="F228" s="1264"/>
      <c r="G228" s="1264"/>
      <c r="H228" s="1264"/>
      <c r="I228" s="1264"/>
      <c r="J228" s="1264"/>
      <c r="K228" s="1264"/>
      <c r="L228" s="1264"/>
      <c r="M228" s="1264"/>
      <c r="N228" s="1264"/>
      <c r="O228" s="1264"/>
      <c r="P228" s="1264"/>
      <c r="Q228" s="1264"/>
      <c r="R228" s="1264"/>
      <c r="S228" s="1265"/>
    </row>
    <row r="229" spans="1:19" s="37" customFormat="1" ht="15.75" x14ac:dyDescent="0.2">
      <c r="A229" s="1259"/>
      <c r="B229" s="1166"/>
      <c r="C229" s="1166"/>
      <c r="D229" s="1266" t="s">
        <v>17</v>
      </c>
      <c r="E229" s="1266"/>
      <c r="F229" s="1266"/>
      <c r="G229" s="1266"/>
      <c r="H229" s="1266"/>
      <c r="I229" s="1266"/>
      <c r="J229" s="1266"/>
      <c r="K229" s="1266"/>
      <c r="L229" s="1266"/>
      <c r="M229" s="1266"/>
      <c r="N229" s="1266"/>
      <c r="O229" s="1266"/>
      <c r="P229" s="1266"/>
      <c r="Q229" s="1266"/>
      <c r="R229" s="1266"/>
      <c r="S229" s="310"/>
    </row>
    <row r="230" spans="1:19" s="37" customFormat="1" ht="12.75" customHeight="1" x14ac:dyDescent="0.2">
      <c r="A230" s="1259"/>
      <c r="B230" s="1267" t="s">
        <v>56</v>
      </c>
      <c r="C230" s="1267"/>
      <c r="D230" s="1268" t="s">
        <v>57</v>
      </c>
      <c r="E230" s="1268"/>
      <c r="F230" s="1268" t="s">
        <v>58</v>
      </c>
      <c r="G230" s="1268"/>
      <c r="H230" s="1269" t="s">
        <v>59</v>
      </c>
      <c r="I230" s="1269"/>
      <c r="J230" s="1270" t="s">
        <v>60</v>
      </c>
      <c r="K230" s="1270"/>
      <c r="L230" s="1271" t="s">
        <v>61</v>
      </c>
      <c r="M230" s="1271"/>
      <c r="N230" s="1271" t="s">
        <v>62</v>
      </c>
      <c r="O230" s="1271"/>
      <c r="P230" s="1272" t="s">
        <v>63</v>
      </c>
      <c r="Q230" s="980"/>
      <c r="R230" s="1269" t="s">
        <v>83</v>
      </c>
      <c r="S230" s="1273"/>
    </row>
    <row r="231" spans="1:19" s="37" customFormat="1" ht="12.75" x14ac:dyDescent="0.2">
      <c r="A231" s="1259"/>
      <c r="B231" s="1267"/>
      <c r="C231" s="1267"/>
      <c r="D231" s="1268"/>
      <c r="E231" s="1268"/>
      <c r="F231" s="1268"/>
      <c r="G231" s="1268"/>
      <c r="H231" s="1269"/>
      <c r="I231" s="1269"/>
      <c r="J231" s="1270"/>
      <c r="K231" s="1270"/>
      <c r="L231" s="1271"/>
      <c r="M231" s="1271"/>
      <c r="N231" s="1271"/>
      <c r="O231" s="1271"/>
      <c r="P231" s="1272"/>
      <c r="Q231" s="980"/>
      <c r="R231" s="1269"/>
      <c r="S231" s="1273"/>
    </row>
    <row r="232" spans="1:19" s="37" customFormat="1" ht="12.75" x14ac:dyDescent="0.2">
      <c r="A232" s="1259"/>
      <c r="B232" s="1267"/>
      <c r="C232" s="1267"/>
      <c r="D232" s="1268"/>
      <c r="E232" s="1268"/>
      <c r="F232" s="1268"/>
      <c r="G232" s="1268"/>
      <c r="H232" s="1269"/>
      <c r="I232" s="1269"/>
      <c r="J232" s="1270"/>
      <c r="K232" s="1270"/>
      <c r="L232" s="1271"/>
      <c r="M232" s="1271"/>
      <c r="N232" s="1271"/>
      <c r="O232" s="1271"/>
      <c r="P232" s="1272"/>
      <c r="Q232" s="980"/>
      <c r="R232" s="1269"/>
      <c r="S232" s="1273"/>
    </row>
    <row r="233" spans="1:19" s="37" customFormat="1" ht="12.75" customHeight="1" x14ac:dyDescent="0.2">
      <c r="A233" s="1259"/>
      <c r="B233" s="1274">
        <v>2</v>
      </c>
      <c r="C233" s="1274"/>
      <c r="D233" s="1247">
        <v>32.5</v>
      </c>
      <c r="E233" s="1247"/>
      <c r="F233" s="1247">
        <v>53</v>
      </c>
      <c r="G233" s="1247"/>
      <c r="H233" s="1248">
        <v>2.5</v>
      </c>
      <c r="I233" s="1248"/>
      <c r="J233" s="1249">
        <v>2.5</v>
      </c>
      <c r="K233" s="1249"/>
      <c r="L233" s="1249">
        <v>5</v>
      </c>
      <c r="M233" s="1249"/>
      <c r="N233" s="1249">
        <v>5</v>
      </c>
      <c r="O233" s="1249"/>
      <c r="P233" s="1250">
        <f>(P240/R245)*R237</f>
        <v>3.5</v>
      </c>
      <c r="Q233" s="1250"/>
      <c r="R233" s="1251">
        <f>(R242/R245)*R237</f>
        <v>3</v>
      </c>
      <c r="S233" s="1252"/>
    </row>
    <row r="234" spans="1:19" s="37" customFormat="1" ht="12.75" customHeight="1" x14ac:dyDescent="0.2">
      <c r="A234" s="1259"/>
      <c r="B234" s="1274"/>
      <c r="C234" s="1274"/>
      <c r="D234" s="1247"/>
      <c r="E234" s="1247"/>
      <c r="F234" s="1247"/>
      <c r="G234" s="1247"/>
      <c r="H234" s="1248"/>
      <c r="I234" s="1248"/>
      <c r="J234" s="1249"/>
      <c r="K234" s="1249"/>
      <c r="L234" s="1249"/>
      <c r="M234" s="1249"/>
      <c r="N234" s="1249"/>
      <c r="O234" s="1249"/>
      <c r="P234" s="1250"/>
      <c r="Q234" s="1250"/>
      <c r="R234" s="1251"/>
      <c r="S234" s="1252"/>
    </row>
    <row r="235" spans="1:19" s="37" customFormat="1" ht="12.75" x14ac:dyDescent="0.2">
      <c r="A235" s="1259"/>
      <c r="B235" s="1253" t="s">
        <v>1</v>
      </c>
      <c r="C235" s="1253"/>
      <c r="D235" s="1253" t="s">
        <v>2</v>
      </c>
      <c r="E235" s="1253"/>
      <c r="F235" s="1253" t="s">
        <v>3</v>
      </c>
      <c r="G235" s="1253"/>
      <c r="H235" s="1253" t="s">
        <v>7</v>
      </c>
      <c r="I235" s="1253"/>
      <c r="J235" s="1253" t="s">
        <v>4</v>
      </c>
      <c r="K235" s="1253"/>
      <c r="L235" s="1253" t="s">
        <v>5</v>
      </c>
      <c r="M235" s="1253"/>
      <c r="N235" s="1253" t="s">
        <v>6</v>
      </c>
      <c r="O235" s="1253"/>
      <c r="P235" s="1253" t="s">
        <v>8</v>
      </c>
      <c r="Q235" s="1253"/>
      <c r="R235" s="1253" t="s">
        <v>30</v>
      </c>
      <c r="S235" s="1254"/>
    </row>
    <row r="236" spans="1:19" s="37" customFormat="1" ht="12.75" x14ac:dyDescent="0.2">
      <c r="A236" s="1259"/>
      <c r="B236" s="1225">
        <f>(D233*F233)*B233</f>
        <v>3445</v>
      </c>
      <c r="C236" s="1225"/>
      <c r="D236" s="1225">
        <f>((D233*H233)*2)*B233+((F233*H233)*2)*B233</f>
        <v>855</v>
      </c>
      <c r="E236" s="1225"/>
      <c r="F236" s="1225">
        <f>((D233*L236)*2)*B233+((F233*L236)*2)*B233</f>
        <v>171</v>
      </c>
      <c r="G236" s="1225"/>
      <c r="H236" s="1225">
        <f>((D233*N236)*2)*B233+((F233*N236)*2)*B233</f>
        <v>171</v>
      </c>
      <c r="I236" s="1225"/>
      <c r="J236" s="1226">
        <f>J233/10</f>
        <v>0.25</v>
      </c>
      <c r="K236" s="1226"/>
      <c r="L236" s="1226">
        <f>L233/10</f>
        <v>0.5</v>
      </c>
      <c r="M236" s="1226"/>
      <c r="N236" s="1226">
        <f>N233/10</f>
        <v>0.5</v>
      </c>
      <c r="O236" s="1226"/>
      <c r="P236" s="1225">
        <f>SUM(B236:H236)</f>
        <v>4642</v>
      </c>
      <c r="Q236" s="1225"/>
      <c r="R236" s="1227">
        <f>(B236*H233)/1000</f>
        <v>8.6125000000000007</v>
      </c>
      <c r="S236" s="1228"/>
    </row>
    <row r="237" spans="1:19" s="37" customFormat="1" ht="15.75" customHeight="1" thickBot="1" x14ac:dyDescent="0.25">
      <c r="A237" s="1259"/>
      <c r="B237" s="64"/>
      <c r="C237" s="64"/>
      <c r="D237" s="64"/>
      <c r="E237" s="64"/>
      <c r="F237" s="64"/>
      <c r="G237" s="64"/>
      <c r="H237" s="64"/>
      <c r="I237" s="64"/>
      <c r="J237" s="65"/>
      <c r="K237" s="65"/>
      <c r="L237" s="65"/>
      <c r="M237" s="65"/>
      <c r="N237" s="66" t="s">
        <v>95</v>
      </c>
      <c r="O237" s="66"/>
      <c r="P237" s="1235" t="s">
        <v>31</v>
      </c>
      <c r="Q237" s="1235"/>
      <c r="R237" s="1209">
        <f>P236*J236</f>
        <v>1160.5</v>
      </c>
      <c r="S237" s="1210"/>
    </row>
    <row r="238" spans="1:19" s="37" customFormat="1" ht="15.75" x14ac:dyDescent="0.2">
      <c r="A238" s="1259"/>
      <c r="B238" s="1166"/>
      <c r="C238" s="1166"/>
      <c r="D238" s="1236" t="s">
        <v>16</v>
      </c>
      <c r="E238" s="1236"/>
      <c r="F238" s="1236"/>
      <c r="G238" s="1236"/>
      <c r="H238" s="1236"/>
      <c r="I238" s="1236"/>
      <c r="J238" s="1236"/>
      <c r="K238" s="1236"/>
      <c r="L238" s="1236"/>
      <c r="M238" s="1236"/>
      <c r="N238" s="1236"/>
      <c r="O238" s="1236"/>
      <c r="P238" s="1236"/>
      <c r="Q238" s="1236"/>
      <c r="R238" s="1236"/>
      <c r="S238" s="310"/>
    </row>
    <row r="239" spans="1:19" s="37" customFormat="1" ht="18.75" x14ac:dyDescent="0.2">
      <c r="A239" s="1259"/>
      <c r="B239" s="1237" t="s">
        <v>76</v>
      </c>
      <c r="C239" s="1237"/>
      <c r="D239" s="1237"/>
      <c r="E239" s="1237"/>
      <c r="F239" s="1237"/>
      <c r="G239" s="1237"/>
      <c r="H239" s="1237"/>
      <c r="I239" s="1237"/>
      <c r="J239" s="1237"/>
      <c r="K239" s="1237"/>
      <c r="L239" s="1237"/>
      <c r="M239" s="1237"/>
      <c r="N239" s="1237"/>
      <c r="O239" s="1237"/>
      <c r="P239" s="1237"/>
      <c r="Q239" s="979"/>
      <c r="R239" s="1238" t="s">
        <v>15</v>
      </c>
      <c r="S239" s="1239"/>
    </row>
    <row r="240" spans="1:19" s="37" customFormat="1" ht="12.75" customHeight="1" x14ac:dyDescent="0.2">
      <c r="A240" s="1259"/>
      <c r="B240" s="1240">
        <v>1</v>
      </c>
      <c r="C240" s="1240"/>
      <c r="D240" s="1241">
        <v>32.5</v>
      </c>
      <c r="E240" s="1241"/>
      <c r="F240" s="1241">
        <v>53</v>
      </c>
      <c r="G240" s="1241"/>
      <c r="H240" s="1242">
        <v>2.5</v>
      </c>
      <c r="I240" s="1242"/>
      <c r="J240" s="1243">
        <v>2.5</v>
      </c>
      <c r="K240" s="1243"/>
      <c r="L240" s="1243">
        <v>5</v>
      </c>
      <c r="M240" s="1243"/>
      <c r="N240" s="1243">
        <v>5</v>
      </c>
      <c r="O240" s="1243"/>
      <c r="P240" s="1244">
        <v>1.75</v>
      </c>
      <c r="Q240" s="1244"/>
      <c r="R240" s="1245">
        <v>1.5</v>
      </c>
      <c r="S240" s="1246"/>
    </row>
    <row r="241" spans="1:19" s="37" customFormat="1" ht="12.75" customHeight="1" x14ac:dyDescent="0.2">
      <c r="A241" s="1259"/>
      <c r="B241" s="1240"/>
      <c r="C241" s="1240"/>
      <c r="D241" s="1241"/>
      <c r="E241" s="1241"/>
      <c r="F241" s="1241"/>
      <c r="G241" s="1241"/>
      <c r="H241" s="1242"/>
      <c r="I241" s="1242"/>
      <c r="J241" s="1243"/>
      <c r="K241" s="1243"/>
      <c r="L241" s="1243"/>
      <c r="M241" s="1243"/>
      <c r="N241" s="1243"/>
      <c r="O241" s="1243"/>
      <c r="P241" s="1244"/>
      <c r="Q241" s="1244"/>
      <c r="R241" s="1245"/>
      <c r="S241" s="1246"/>
    </row>
    <row r="242" spans="1:19" s="37" customFormat="1" x14ac:dyDescent="0.25">
      <c r="A242" s="1259"/>
      <c r="B242" s="1229">
        <f>ROW()-2</f>
        <v>240</v>
      </c>
      <c r="C242" s="1229"/>
      <c r="D242" s="1230" t="s">
        <v>80</v>
      </c>
      <c r="E242" s="1230"/>
      <c r="F242" s="1230"/>
      <c r="G242" s="1230"/>
      <c r="H242" s="1230"/>
      <c r="I242" s="1230"/>
      <c r="J242" s="1230"/>
      <c r="K242" s="1230"/>
      <c r="L242" s="1230"/>
      <c r="M242" s="1230"/>
      <c r="N242" s="1230"/>
      <c r="O242" s="976"/>
      <c r="P242" s="1"/>
      <c r="Q242" s="1"/>
      <c r="R242" s="1231">
        <f>IF(ISBLANK(R240),P240,R240)</f>
        <v>1.5</v>
      </c>
      <c r="S242" s="1232"/>
    </row>
    <row r="243" spans="1:19" s="37" customFormat="1" ht="12.75" x14ac:dyDescent="0.2">
      <c r="A243" s="1259"/>
      <c r="B243" s="1233" t="s">
        <v>1</v>
      </c>
      <c r="C243" s="1233"/>
      <c r="D243" s="1233" t="s">
        <v>2</v>
      </c>
      <c r="E243" s="1233"/>
      <c r="F243" s="1233" t="s">
        <v>3</v>
      </c>
      <c r="G243" s="1233"/>
      <c r="H243" s="1233" t="s">
        <v>7</v>
      </c>
      <c r="I243" s="1233"/>
      <c r="J243" s="1233" t="s">
        <v>4</v>
      </c>
      <c r="K243" s="1233"/>
      <c r="L243" s="1233" t="s">
        <v>5</v>
      </c>
      <c r="M243" s="1233"/>
      <c r="N243" s="1233" t="s">
        <v>6</v>
      </c>
      <c r="O243" s="1233"/>
      <c r="P243" s="1233" t="s">
        <v>8</v>
      </c>
      <c r="Q243" s="1233"/>
      <c r="R243" s="1233" t="s">
        <v>30</v>
      </c>
      <c r="S243" s="1234"/>
    </row>
    <row r="244" spans="1:19" s="37" customFormat="1" ht="12.75" x14ac:dyDescent="0.2">
      <c r="A244" s="1259"/>
      <c r="B244" s="1225">
        <f>(D240*F240)*B240</f>
        <v>1722.5</v>
      </c>
      <c r="C244" s="1225"/>
      <c r="D244" s="1225">
        <f>((D240*H240)*2)*B240+((F240*H240)*2)*B240</f>
        <v>427.5</v>
      </c>
      <c r="E244" s="1225"/>
      <c r="F244" s="1225">
        <f>((D240*L244)*2)*B240+((F240*L244)*2)*B240</f>
        <v>85.5</v>
      </c>
      <c r="G244" s="1225"/>
      <c r="H244" s="1225">
        <f>((D240*N244)*2)*B240+((F240*N244)*2)*B240</f>
        <v>85.5</v>
      </c>
      <c r="I244" s="1225"/>
      <c r="J244" s="1226">
        <f>J240/10</f>
        <v>0.25</v>
      </c>
      <c r="K244" s="1226"/>
      <c r="L244" s="1226">
        <f>L240/10</f>
        <v>0.5</v>
      </c>
      <c r="M244" s="1226"/>
      <c r="N244" s="1226">
        <f>N240/10</f>
        <v>0.5</v>
      </c>
      <c r="O244" s="1226"/>
      <c r="P244" s="1225">
        <f>SUM(B244:H244)</f>
        <v>2321</v>
      </c>
      <c r="Q244" s="1225"/>
      <c r="R244" s="1227">
        <f>(B244*H240)/1000</f>
        <v>4.3062500000000004</v>
      </c>
      <c r="S244" s="1228"/>
    </row>
    <row r="245" spans="1:19" s="37" customFormat="1" ht="15.75" thickBot="1" x14ac:dyDescent="0.3">
      <c r="A245" s="1259"/>
      <c r="B245" s="1"/>
      <c r="C245" s="1"/>
      <c r="D245" s="1"/>
      <c r="E245" s="1"/>
      <c r="F245" s="1"/>
      <c r="G245" s="1"/>
      <c r="H245" s="1"/>
      <c r="I245" s="1"/>
      <c r="J245" s="1"/>
      <c r="K245" s="1"/>
      <c r="L245" s="1"/>
      <c r="M245" s="1"/>
      <c r="N245" s="75" t="s">
        <v>82</v>
      </c>
      <c r="O245" s="75"/>
      <c r="P245" s="1208" t="s">
        <v>31</v>
      </c>
      <c r="Q245" s="1208"/>
      <c r="R245" s="1209">
        <f>P244*J244</f>
        <v>580.25</v>
      </c>
      <c r="S245" s="1210"/>
    </row>
    <row r="246" spans="1:19" s="37" customFormat="1" x14ac:dyDescent="0.25">
      <c r="A246" s="1259"/>
      <c r="B246" s="11"/>
      <c r="C246" s="11"/>
      <c r="D246" s="11"/>
      <c r="E246" s="11"/>
      <c r="F246" s="11"/>
      <c r="G246" s="11"/>
      <c r="H246" s="11"/>
      <c r="I246" s="11"/>
      <c r="J246" s="11"/>
      <c r="K246" s="11"/>
      <c r="L246" s="11"/>
      <c r="M246" s="11"/>
      <c r="N246" s="78"/>
      <c r="O246" s="78"/>
      <c r="P246" s="79"/>
      <c r="Q246" s="79"/>
      <c r="R246" s="1168"/>
      <c r="S246" s="80"/>
    </row>
    <row r="247" spans="1:19" s="37" customFormat="1" ht="12.75" customHeight="1" x14ac:dyDescent="0.2">
      <c r="A247" s="1259"/>
      <c r="B247" s="83" t="s">
        <v>1</v>
      </c>
      <c r="C247" s="82" t="s">
        <v>84</v>
      </c>
      <c r="D247" s="145"/>
      <c r="E247" s="82"/>
      <c r="F247" s="82"/>
      <c r="G247" s="82"/>
      <c r="H247" s="83" t="s">
        <v>5</v>
      </c>
      <c r="I247" s="84" t="s">
        <v>85</v>
      </c>
      <c r="J247" s="145"/>
      <c r="K247" s="84"/>
      <c r="L247" s="85"/>
      <c r="M247" s="85"/>
      <c r="N247" s="83" t="s">
        <v>30</v>
      </c>
      <c r="O247" s="1211" t="s">
        <v>86</v>
      </c>
      <c r="P247" s="1211"/>
      <c r="Q247" s="1211"/>
      <c r="R247" s="85"/>
      <c r="S247" s="280"/>
    </row>
    <row r="248" spans="1:19" s="37" customFormat="1" ht="12.75" x14ac:dyDescent="0.2">
      <c r="A248" s="1259"/>
      <c r="B248" s="83" t="s">
        <v>2</v>
      </c>
      <c r="C248" s="82" t="s">
        <v>87</v>
      </c>
      <c r="D248" s="145"/>
      <c r="E248" s="82"/>
      <c r="F248" s="82"/>
      <c r="G248" s="82"/>
      <c r="H248" s="83" t="s">
        <v>6</v>
      </c>
      <c r="I248" s="82" t="s">
        <v>88</v>
      </c>
      <c r="J248" s="145"/>
      <c r="K248" s="82"/>
      <c r="L248" s="85"/>
      <c r="M248" s="85"/>
      <c r="N248" s="145"/>
      <c r="O248" s="1211"/>
      <c r="P248" s="1211"/>
      <c r="Q248" s="1211"/>
      <c r="R248" s="85"/>
      <c r="S248" s="280"/>
    </row>
    <row r="249" spans="1:19" s="37" customFormat="1" ht="12.75" x14ac:dyDescent="0.2">
      <c r="A249" s="1259"/>
      <c r="B249" s="83" t="s">
        <v>3</v>
      </c>
      <c r="C249" s="82" t="s">
        <v>89</v>
      </c>
      <c r="D249" s="145"/>
      <c r="E249" s="82"/>
      <c r="F249" s="82"/>
      <c r="G249" s="82"/>
      <c r="H249" s="83" t="s">
        <v>7</v>
      </c>
      <c r="I249" s="82" t="s">
        <v>90</v>
      </c>
      <c r="J249" s="145"/>
      <c r="K249" s="82"/>
      <c r="L249" s="85"/>
      <c r="M249" s="85"/>
      <c r="N249" s="83" t="s">
        <v>31</v>
      </c>
      <c r="O249" s="82" t="s">
        <v>91</v>
      </c>
      <c r="P249" s="82"/>
      <c r="Q249" s="1169"/>
      <c r="R249" s="85"/>
      <c r="S249" s="86"/>
    </row>
    <row r="250" spans="1:19" s="37" customFormat="1" ht="12.75" x14ac:dyDescent="0.2">
      <c r="A250" s="1259"/>
      <c r="B250" s="83" t="s">
        <v>4</v>
      </c>
      <c r="C250" s="82" t="s">
        <v>92</v>
      </c>
      <c r="D250" s="145"/>
      <c r="E250" s="82"/>
      <c r="F250" s="84"/>
      <c r="G250" s="84"/>
      <c r="H250" s="83" t="s">
        <v>8</v>
      </c>
      <c r="I250" s="82" t="s">
        <v>93</v>
      </c>
      <c r="J250" s="145"/>
      <c r="K250" s="82"/>
      <c r="L250" s="85"/>
      <c r="M250" s="85"/>
      <c r="N250" s="85"/>
      <c r="O250" s="85"/>
      <c r="P250" s="87"/>
      <c r="Q250" s="87"/>
      <c r="R250" s="1169"/>
      <c r="S250" s="86"/>
    </row>
    <row r="251" spans="1:19" s="37" customFormat="1" ht="13.5" thickBot="1" x14ac:dyDescent="0.25">
      <c r="A251" s="1259"/>
      <c r="B251" s="83"/>
      <c r="C251" s="83"/>
      <c r="D251" s="82"/>
      <c r="E251" s="82"/>
      <c r="F251" s="84"/>
      <c r="G251" s="84"/>
      <c r="H251" s="83"/>
      <c r="I251" s="83"/>
      <c r="J251" s="82"/>
      <c r="K251" s="82"/>
      <c r="L251" s="85"/>
      <c r="M251" s="85"/>
      <c r="N251" s="85"/>
      <c r="O251" s="85"/>
      <c r="P251" s="87"/>
      <c r="Q251" s="87"/>
      <c r="R251" s="1169"/>
      <c r="S251" s="86"/>
    </row>
    <row r="252" spans="1:19" s="37" customFormat="1" ht="15.75" x14ac:dyDescent="0.2">
      <c r="A252" s="1259"/>
      <c r="B252" s="98"/>
      <c r="C252" s="98"/>
      <c r="D252" s="99"/>
      <c r="E252" s="99"/>
      <c r="F252" s="98"/>
      <c r="G252" s="98"/>
      <c r="H252" s="98"/>
      <c r="I252" s="98"/>
      <c r="J252" s="100" t="s">
        <v>94</v>
      </c>
      <c r="K252" s="100"/>
      <c r="L252" s="101">
        <f>B242</f>
        <v>240</v>
      </c>
      <c r="M252" s="101"/>
      <c r="N252" s="98"/>
      <c r="O252" s="98"/>
      <c r="P252" s="98"/>
      <c r="Q252" s="98"/>
      <c r="R252" s="98"/>
      <c r="S252" s="102"/>
    </row>
    <row r="253" spans="1:19" s="37" customFormat="1" ht="12.75" customHeight="1" x14ac:dyDescent="0.2">
      <c r="A253" s="1259"/>
      <c r="B253" s="1212" t="s">
        <v>96</v>
      </c>
      <c r="C253" s="1212"/>
      <c r="D253" s="1212"/>
      <c r="E253" s="1212"/>
      <c r="F253" s="1212"/>
      <c r="G253" s="1212"/>
      <c r="H253" s="1212"/>
      <c r="I253" s="1212"/>
      <c r="J253" s="1212"/>
      <c r="K253" s="1212"/>
      <c r="L253" s="1212"/>
      <c r="M253" s="1212"/>
      <c r="N253" s="1212"/>
      <c r="O253" s="1212"/>
      <c r="P253" s="1212"/>
      <c r="Q253" s="1212"/>
      <c r="R253" s="1212"/>
      <c r="S253" s="1213"/>
    </row>
    <row r="254" spans="1:19" s="37" customFormat="1" ht="15" customHeight="1" x14ac:dyDescent="0.2">
      <c r="A254" s="1259"/>
      <c r="B254" s="1212"/>
      <c r="C254" s="1212"/>
      <c r="D254" s="1212"/>
      <c r="E254" s="1212"/>
      <c r="F254" s="1212"/>
      <c r="G254" s="1212"/>
      <c r="H254" s="1212"/>
      <c r="I254" s="1212"/>
      <c r="J254" s="1212"/>
      <c r="K254" s="1212"/>
      <c r="L254" s="1212"/>
      <c r="M254" s="1212"/>
      <c r="N254" s="1212"/>
      <c r="O254" s="1212"/>
      <c r="P254" s="1212"/>
      <c r="Q254" s="1212"/>
      <c r="R254" s="1212"/>
      <c r="S254" s="1213"/>
    </row>
    <row r="255" spans="1:19" s="37" customFormat="1" ht="12.75" customHeight="1" x14ac:dyDescent="0.2">
      <c r="A255" s="1259"/>
      <c r="B255" s="1214" t="s">
        <v>9</v>
      </c>
      <c r="C255" s="1214"/>
      <c r="D255" s="1214"/>
      <c r="E255" s="1214"/>
      <c r="F255" s="1214"/>
      <c r="G255" s="1214"/>
      <c r="H255" s="1214"/>
      <c r="I255" s="1214"/>
      <c r="J255" s="1214"/>
      <c r="K255" s="1214"/>
      <c r="L255" s="1214"/>
      <c r="M255" s="1214"/>
      <c r="N255" s="1214"/>
      <c r="O255" s="1214"/>
      <c r="P255" s="1214"/>
      <c r="Q255" s="1214"/>
      <c r="R255" s="1214"/>
      <c r="S255" s="1215"/>
    </row>
    <row r="256" spans="1:19" s="37" customFormat="1" ht="15" customHeight="1" thickBot="1" x14ac:dyDescent="0.25">
      <c r="A256" s="1259"/>
      <c r="B256" s="1216"/>
      <c r="C256" s="1216"/>
      <c r="D256" s="1216"/>
      <c r="E256" s="1216"/>
      <c r="F256" s="1216"/>
      <c r="G256" s="1216"/>
      <c r="H256" s="1216"/>
      <c r="I256" s="1216"/>
      <c r="J256" s="1216"/>
      <c r="K256" s="1216"/>
      <c r="L256" s="1216"/>
      <c r="M256" s="1216"/>
      <c r="N256" s="1216"/>
      <c r="O256" s="1216"/>
      <c r="P256" s="1216"/>
      <c r="Q256" s="1216"/>
      <c r="R256" s="1216"/>
      <c r="S256" s="1217"/>
    </row>
  </sheetData>
  <mergeCells count="395">
    <mergeCell ref="S59:T59"/>
    <mergeCell ref="N60:O61"/>
    <mergeCell ref="O52:P54"/>
    <mergeCell ref="O55:P56"/>
    <mergeCell ref="O57:P57"/>
    <mergeCell ref="O58:P58"/>
    <mergeCell ref="Q52:R54"/>
    <mergeCell ref="Q55:R56"/>
    <mergeCell ref="Q57:R57"/>
    <mergeCell ref="Q58:R58"/>
    <mergeCell ref="G57:H57"/>
    <mergeCell ref="G58:H58"/>
    <mergeCell ref="I52:J54"/>
    <mergeCell ref="I55:J56"/>
    <mergeCell ref="I58:J58"/>
    <mergeCell ref="I57:J57"/>
    <mergeCell ref="S52:T54"/>
    <mergeCell ref="S55:T56"/>
    <mergeCell ref="S57:T57"/>
    <mergeCell ref="S58:T58"/>
    <mergeCell ref="K52:L54"/>
    <mergeCell ref="K55:L56"/>
    <mergeCell ref="K57:L57"/>
    <mergeCell ref="K58:L58"/>
    <mergeCell ref="M52:N54"/>
    <mergeCell ref="M55:N56"/>
    <mergeCell ref="M57:N57"/>
    <mergeCell ref="M58:N58"/>
    <mergeCell ref="C52:D54"/>
    <mergeCell ref="C55:D56"/>
    <mergeCell ref="E52:F54"/>
    <mergeCell ref="E55:F56"/>
    <mergeCell ref="G52:H54"/>
    <mergeCell ref="G55:H56"/>
    <mergeCell ref="K40:L42"/>
    <mergeCell ref="M40:N42"/>
    <mergeCell ref="O40:P42"/>
    <mergeCell ref="G43:H44"/>
    <mergeCell ref="G46:H46"/>
    <mergeCell ref="G47:H47"/>
    <mergeCell ref="I43:J44"/>
    <mergeCell ref="I47:J47"/>
    <mergeCell ref="I46:J46"/>
    <mergeCell ref="K43:L44"/>
    <mergeCell ref="G40:H42"/>
    <mergeCell ref="C149:C150"/>
    <mergeCell ref="D149:D150"/>
    <mergeCell ref="E149:E150"/>
    <mergeCell ref="F149:F150"/>
    <mergeCell ref="G149:G150"/>
    <mergeCell ref="H139:H141"/>
    <mergeCell ref="C37:T38"/>
    <mergeCell ref="C50:T51"/>
    <mergeCell ref="C111:J111"/>
    <mergeCell ref="B112:J114"/>
    <mergeCell ref="B120:J121"/>
    <mergeCell ref="B127:J128"/>
    <mergeCell ref="B131:J133"/>
    <mergeCell ref="I106:J107"/>
    <mergeCell ref="H92:H93"/>
    <mergeCell ref="I92:I93"/>
    <mergeCell ref="J92:J93"/>
    <mergeCell ref="C97:J97"/>
    <mergeCell ref="B98:I98"/>
    <mergeCell ref="B99:B100"/>
    <mergeCell ref="C99:C100"/>
    <mergeCell ref="D99:D100"/>
    <mergeCell ref="E99:E100"/>
    <mergeCell ref="M47:N47"/>
    <mergeCell ref="B33:W34"/>
    <mergeCell ref="C40:D42"/>
    <mergeCell ref="E40:F42"/>
    <mergeCell ref="Q43:R44"/>
    <mergeCell ref="Q46:R46"/>
    <mergeCell ref="Q47:R47"/>
    <mergeCell ref="Q48:R48"/>
    <mergeCell ref="Q49:R49"/>
    <mergeCell ref="S43:T44"/>
    <mergeCell ref="S45:T45"/>
    <mergeCell ref="S46:T46"/>
    <mergeCell ref="S47:T47"/>
    <mergeCell ref="S48:T48"/>
    <mergeCell ref="K46:L46"/>
    <mergeCell ref="K47:L47"/>
    <mergeCell ref="M43:N44"/>
    <mergeCell ref="I40:J42"/>
    <mergeCell ref="O43:P44"/>
    <mergeCell ref="O46:P46"/>
    <mergeCell ref="O47:P47"/>
    <mergeCell ref="E47:F47"/>
    <mergeCell ref="S40:T42"/>
    <mergeCell ref="Q40:R42"/>
    <mergeCell ref="B139:B141"/>
    <mergeCell ref="C139:C141"/>
    <mergeCell ref="D139:D141"/>
    <mergeCell ref="E139:E141"/>
    <mergeCell ref="F139:F141"/>
    <mergeCell ref="G139:G141"/>
    <mergeCell ref="B165:J166"/>
    <mergeCell ref="C43:D44"/>
    <mergeCell ref="C45:D45"/>
    <mergeCell ref="C46:D46"/>
    <mergeCell ref="C47:D47"/>
    <mergeCell ref="E43:F44"/>
    <mergeCell ref="E46:F46"/>
    <mergeCell ref="H149:H150"/>
    <mergeCell ref="I149:I150"/>
    <mergeCell ref="J149:J150"/>
    <mergeCell ref="C151:H151"/>
    <mergeCell ref="I156:J157"/>
    <mergeCell ref="B162:J164"/>
    <mergeCell ref="I142:I143"/>
    <mergeCell ref="J142:J143"/>
    <mergeCell ref="C147:J147"/>
    <mergeCell ref="B148:I148"/>
    <mergeCell ref="B149:B150"/>
    <mergeCell ref="A132:A166"/>
    <mergeCell ref="B134:J134"/>
    <mergeCell ref="B135:J135"/>
    <mergeCell ref="B136:J137"/>
    <mergeCell ref="C138:J138"/>
    <mergeCell ref="A81:A128"/>
    <mergeCell ref="B83:J83"/>
    <mergeCell ref="B84:J84"/>
    <mergeCell ref="B85:J86"/>
    <mergeCell ref="C87:J87"/>
    <mergeCell ref="I139:I141"/>
    <mergeCell ref="J139:J141"/>
    <mergeCell ref="B142:B143"/>
    <mergeCell ref="C142:C143"/>
    <mergeCell ref="D142:D143"/>
    <mergeCell ref="E142:E143"/>
    <mergeCell ref="F142:F143"/>
    <mergeCell ref="G142:G143"/>
    <mergeCell ref="H142:H143"/>
    <mergeCell ref="G99:G100"/>
    <mergeCell ref="H99:H100"/>
    <mergeCell ref="I99:I100"/>
    <mergeCell ref="J99:J100"/>
    <mergeCell ref="C101:H101"/>
    <mergeCell ref="F99:F100"/>
    <mergeCell ref="B80:J82"/>
    <mergeCell ref="B71:Q71"/>
    <mergeCell ref="B73:Q74"/>
    <mergeCell ref="G88:G90"/>
    <mergeCell ref="H88:H90"/>
    <mergeCell ref="I88:I90"/>
    <mergeCell ref="J88:J90"/>
    <mergeCell ref="B92:B93"/>
    <mergeCell ref="C92:C93"/>
    <mergeCell ref="D92:D93"/>
    <mergeCell ref="E92:E93"/>
    <mergeCell ref="F92:F93"/>
    <mergeCell ref="G92:G93"/>
    <mergeCell ref="B88:B90"/>
    <mergeCell ref="C88:C90"/>
    <mergeCell ref="D88:D90"/>
    <mergeCell ref="E88:E90"/>
    <mergeCell ref="F88:F90"/>
    <mergeCell ref="B31:W32"/>
    <mergeCell ref="A35:A69"/>
    <mergeCell ref="B35:W36"/>
    <mergeCell ref="Q20:R20"/>
    <mergeCell ref="T20:U21"/>
    <mergeCell ref="E21:F21"/>
    <mergeCell ref="G21:H21"/>
    <mergeCell ref="Q21:R21"/>
    <mergeCell ref="E20:F20"/>
    <mergeCell ref="G20:H20"/>
    <mergeCell ref="I20:J20"/>
    <mergeCell ref="K20:L20"/>
    <mergeCell ref="M20:N20"/>
    <mergeCell ref="O20:P20"/>
    <mergeCell ref="C65:T66"/>
    <mergeCell ref="C67:T68"/>
    <mergeCell ref="E25:G26"/>
    <mergeCell ref="R60:S61"/>
    <mergeCell ref="C57:D57"/>
    <mergeCell ref="C58:D58"/>
    <mergeCell ref="E57:F57"/>
    <mergeCell ref="E58:F58"/>
    <mergeCell ref="V64:W65"/>
    <mergeCell ref="M46:N46"/>
    <mergeCell ref="S15:U19"/>
    <mergeCell ref="C18:D19"/>
    <mergeCell ref="E18:F19"/>
    <mergeCell ref="G18:H19"/>
    <mergeCell ref="I18:J19"/>
    <mergeCell ref="K18:L19"/>
    <mergeCell ref="M18:N19"/>
    <mergeCell ref="O18:P19"/>
    <mergeCell ref="Q18:R19"/>
    <mergeCell ref="O14:P14"/>
    <mergeCell ref="Q14:R14"/>
    <mergeCell ref="C15:D17"/>
    <mergeCell ref="E15:F17"/>
    <mergeCell ref="G15:H17"/>
    <mergeCell ref="I15:J17"/>
    <mergeCell ref="K15:L17"/>
    <mergeCell ref="M15:N17"/>
    <mergeCell ref="O15:P17"/>
    <mergeCell ref="Q15:R17"/>
    <mergeCell ref="C14:D14"/>
    <mergeCell ref="E14:F14"/>
    <mergeCell ref="G14:H14"/>
    <mergeCell ref="I14:J14"/>
    <mergeCell ref="K14:L14"/>
    <mergeCell ref="M14:N14"/>
    <mergeCell ref="C4:T5"/>
    <mergeCell ref="C8:L11"/>
    <mergeCell ref="O8:P9"/>
    <mergeCell ref="Q8:R9"/>
    <mergeCell ref="S8:T9"/>
    <mergeCell ref="O10:P11"/>
    <mergeCell ref="Q10:R11"/>
    <mergeCell ref="S10:T11"/>
    <mergeCell ref="M9:N11"/>
    <mergeCell ref="M8:N8"/>
    <mergeCell ref="B171:S173"/>
    <mergeCell ref="A172:A219"/>
    <mergeCell ref="B174:S174"/>
    <mergeCell ref="B175:S175"/>
    <mergeCell ref="B176:S177"/>
    <mergeCell ref="D178:R178"/>
    <mergeCell ref="B179:C181"/>
    <mergeCell ref="D179:E181"/>
    <mergeCell ref="F179:G181"/>
    <mergeCell ref="H179:I181"/>
    <mergeCell ref="J179:K181"/>
    <mergeCell ref="L179:M181"/>
    <mergeCell ref="N179:O181"/>
    <mergeCell ref="P179:Q182"/>
    <mergeCell ref="R179:S182"/>
    <mergeCell ref="B182:C182"/>
    <mergeCell ref="D182:E182"/>
    <mergeCell ref="F182:G182"/>
    <mergeCell ref="H182:I182"/>
    <mergeCell ref="J182:K182"/>
    <mergeCell ref="L182:M182"/>
    <mergeCell ref="N182:O182"/>
    <mergeCell ref="D183:E184"/>
    <mergeCell ref="F183:G184"/>
    <mergeCell ref="H183:I184"/>
    <mergeCell ref="J183:K184"/>
    <mergeCell ref="L183:M184"/>
    <mergeCell ref="N183:O184"/>
    <mergeCell ref="P183:Q184"/>
    <mergeCell ref="R183:S184"/>
    <mergeCell ref="B185:C185"/>
    <mergeCell ref="D185:E185"/>
    <mergeCell ref="F185:G185"/>
    <mergeCell ref="H185:I185"/>
    <mergeCell ref="J185:K185"/>
    <mergeCell ref="L185:M185"/>
    <mergeCell ref="N185:O185"/>
    <mergeCell ref="P185:Q185"/>
    <mergeCell ref="R185:S185"/>
    <mergeCell ref="B186:C186"/>
    <mergeCell ref="D186:E186"/>
    <mergeCell ref="F186:G186"/>
    <mergeCell ref="H186:I186"/>
    <mergeCell ref="J186:K186"/>
    <mergeCell ref="L186:M186"/>
    <mergeCell ref="N186:O186"/>
    <mergeCell ref="P186:Q186"/>
    <mergeCell ref="R186:S186"/>
    <mergeCell ref="P187:Q187"/>
    <mergeCell ref="R187:S187"/>
    <mergeCell ref="D188:R188"/>
    <mergeCell ref="B189:P189"/>
    <mergeCell ref="R189:S189"/>
    <mergeCell ref="B190:C191"/>
    <mergeCell ref="D190:E191"/>
    <mergeCell ref="F190:G191"/>
    <mergeCell ref="H190:I191"/>
    <mergeCell ref="J190:K191"/>
    <mergeCell ref="L190:M191"/>
    <mergeCell ref="N190:O191"/>
    <mergeCell ref="P190:Q191"/>
    <mergeCell ref="R190:S191"/>
    <mergeCell ref="B192:C192"/>
    <mergeCell ref="D192:N192"/>
    <mergeCell ref="R192:S192"/>
    <mergeCell ref="B193:C193"/>
    <mergeCell ref="D193:E193"/>
    <mergeCell ref="F193:G193"/>
    <mergeCell ref="H193:I193"/>
    <mergeCell ref="J193:K193"/>
    <mergeCell ref="L193:M193"/>
    <mergeCell ref="N193:O193"/>
    <mergeCell ref="P193:Q193"/>
    <mergeCell ref="R193:S193"/>
    <mergeCell ref="B194:C194"/>
    <mergeCell ref="D194:E194"/>
    <mergeCell ref="F194:G194"/>
    <mergeCell ref="H194:I194"/>
    <mergeCell ref="J194:K194"/>
    <mergeCell ref="L194:M194"/>
    <mergeCell ref="N194:O194"/>
    <mergeCell ref="P194:Q194"/>
    <mergeCell ref="R194:S194"/>
    <mergeCell ref="P195:Q195"/>
    <mergeCell ref="R195:S195"/>
    <mergeCell ref="O197:Q198"/>
    <mergeCell ref="D202:R202"/>
    <mergeCell ref="B203:R205"/>
    <mergeCell ref="B211:R212"/>
    <mergeCell ref="B218:S219"/>
    <mergeCell ref="B222:S224"/>
    <mergeCell ref="A223:A256"/>
    <mergeCell ref="B225:S225"/>
    <mergeCell ref="B226:S226"/>
    <mergeCell ref="B227:S228"/>
    <mergeCell ref="D229:R229"/>
    <mergeCell ref="B230:C232"/>
    <mergeCell ref="D230:E232"/>
    <mergeCell ref="F230:G232"/>
    <mergeCell ref="H230:I232"/>
    <mergeCell ref="J230:K232"/>
    <mergeCell ref="L230:M232"/>
    <mergeCell ref="N230:O232"/>
    <mergeCell ref="P230:P232"/>
    <mergeCell ref="R230:R232"/>
    <mergeCell ref="S230:S232"/>
    <mergeCell ref="B233:C234"/>
    <mergeCell ref="D233:E234"/>
    <mergeCell ref="F233:G234"/>
    <mergeCell ref="H233:I234"/>
    <mergeCell ref="J233:K234"/>
    <mergeCell ref="L233:M234"/>
    <mergeCell ref="N233:O234"/>
    <mergeCell ref="P233:Q234"/>
    <mergeCell ref="R233:S234"/>
    <mergeCell ref="B235:C235"/>
    <mergeCell ref="D235:E235"/>
    <mergeCell ref="F235:G235"/>
    <mergeCell ref="H235:I235"/>
    <mergeCell ref="J235:K235"/>
    <mergeCell ref="L235:M235"/>
    <mergeCell ref="N235:O235"/>
    <mergeCell ref="P235:Q235"/>
    <mergeCell ref="R235:S235"/>
    <mergeCell ref="B236:C236"/>
    <mergeCell ref="D236:E236"/>
    <mergeCell ref="F236:G236"/>
    <mergeCell ref="H236:I236"/>
    <mergeCell ref="J236:K236"/>
    <mergeCell ref="L236:M236"/>
    <mergeCell ref="N236:O236"/>
    <mergeCell ref="P236:Q236"/>
    <mergeCell ref="R236:S236"/>
    <mergeCell ref="H243:I243"/>
    <mergeCell ref="J243:K243"/>
    <mergeCell ref="L243:M243"/>
    <mergeCell ref="N243:O243"/>
    <mergeCell ref="P243:Q243"/>
    <mergeCell ref="R243:S243"/>
    <mergeCell ref="P237:Q237"/>
    <mergeCell ref="R237:S237"/>
    <mergeCell ref="D238:R238"/>
    <mergeCell ref="B239:P239"/>
    <mergeCell ref="R239:S239"/>
    <mergeCell ref="B240:C241"/>
    <mergeCell ref="D240:E241"/>
    <mergeCell ref="F240:G241"/>
    <mergeCell ref="H240:I241"/>
    <mergeCell ref="J240:K241"/>
    <mergeCell ref="L240:M241"/>
    <mergeCell ref="N240:O241"/>
    <mergeCell ref="P240:Q241"/>
    <mergeCell ref="R240:S241"/>
    <mergeCell ref="M21:P21"/>
    <mergeCell ref="I13:J13"/>
    <mergeCell ref="P245:Q245"/>
    <mergeCell ref="R245:S245"/>
    <mergeCell ref="O247:Q248"/>
    <mergeCell ref="B253:S254"/>
    <mergeCell ref="B255:S256"/>
    <mergeCell ref="B77:J78"/>
    <mergeCell ref="B168:S169"/>
    <mergeCell ref="B244:C244"/>
    <mergeCell ref="D244:E244"/>
    <mergeCell ref="F244:G244"/>
    <mergeCell ref="H244:I244"/>
    <mergeCell ref="J244:K244"/>
    <mergeCell ref="L244:M244"/>
    <mergeCell ref="N244:O244"/>
    <mergeCell ref="P244:Q244"/>
    <mergeCell ref="R244:S244"/>
    <mergeCell ref="B242:C242"/>
    <mergeCell ref="D242:N242"/>
    <mergeCell ref="R242:S242"/>
    <mergeCell ref="B243:C243"/>
    <mergeCell ref="D243:E243"/>
    <mergeCell ref="F243:G243"/>
  </mergeCells>
  <hyperlinks>
    <hyperlink ref="C125" r:id="rId1"/>
    <hyperlink ref="D216"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1"/>
  <sheetViews>
    <sheetView workbookViewId="0">
      <selection activeCell="S154" sqref="S154"/>
    </sheetView>
  </sheetViews>
  <sheetFormatPr baseColWidth="10" defaultRowHeight="15" x14ac:dyDescent="0.25"/>
  <cols>
    <col min="1" max="1" width="3.42578125" style="28" customWidth="1"/>
    <col min="2" max="8" width="9.7109375" style="28" customWidth="1"/>
    <col min="9" max="9" width="11.42578125" style="28" customWidth="1"/>
    <col min="10" max="11" width="9.7109375" style="28" customWidth="1"/>
    <col min="12" max="12" width="14.5703125" style="28" customWidth="1"/>
    <col min="13" max="18" width="9.7109375" style="28" customWidth="1"/>
    <col min="19" max="19" width="10" style="28" customWidth="1"/>
    <col min="20" max="23" width="9.7109375" style="28" customWidth="1"/>
    <col min="24" max="16384" width="11.42578125" style="28"/>
  </cols>
  <sheetData>
    <row r="1" spans="1:24" s="37" customFormat="1" ht="12.75" x14ac:dyDescent="0.2">
      <c r="A1" s="33">
        <v>2.71</v>
      </c>
      <c r="B1" s="34">
        <v>9</v>
      </c>
      <c r="C1" s="34">
        <v>9</v>
      </c>
      <c r="D1" s="34">
        <v>9</v>
      </c>
      <c r="E1" s="34">
        <v>9</v>
      </c>
      <c r="F1" s="34">
        <v>9</v>
      </c>
      <c r="G1" s="34">
        <v>9</v>
      </c>
      <c r="H1" s="34">
        <v>9</v>
      </c>
      <c r="I1" s="35">
        <v>9</v>
      </c>
      <c r="J1" s="35">
        <v>9</v>
      </c>
      <c r="K1" s="35">
        <v>9</v>
      </c>
      <c r="L1" s="35">
        <v>9</v>
      </c>
      <c r="M1" s="35">
        <v>9</v>
      </c>
      <c r="N1" s="35">
        <v>9</v>
      </c>
      <c r="O1" s="35">
        <v>9</v>
      </c>
      <c r="P1" s="35">
        <v>9</v>
      </c>
      <c r="Q1" s="35">
        <v>9</v>
      </c>
      <c r="R1" s="35">
        <v>9</v>
      </c>
      <c r="S1" s="35">
        <v>9</v>
      </c>
      <c r="T1" s="35">
        <v>9</v>
      </c>
      <c r="U1" s="35">
        <v>9</v>
      </c>
      <c r="V1" s="35">
        <v>9</v>
      </c>
      <c r="W1" s="35">
        <v>9</v>
      </c>
      <c r="X1" s="36" t="s">
        <v>49</v>
      </c>
    </row>
    <row r="2" spans="1:24" ht="15" customHeight="1" x14ac:dyDescent="0.25">
      <c r="A2" s="10" t="s">
        <v>0</v>
      </c>
      <c r="B2" s="1488" t="str">
        <f>B4</f>
        <v>POIDS DE PATE NECESSAIRE POUR FONCER DES CERCLES OU DES MOULES A TARTES</v>
      </c>
      <c r="C2" s="1488"/>
      <c r="D2" s="1488"/>
      <c r="E2" s="1488"/>
      <c r="F2" s="1488"/>
      <c r="G2" s="1488"/>
      <c r="H2" s="1488"/>
      <c r="I2" s="1488"/>
      <c r="J2" s="1488"/>
      <c r="K2" s="1488"/>
      <c r="L2" s="1488"/>
      <c r="M2" s="1488"/>
      <c r="N2" s="1488"/>
      <c r="O2" s="1488"/>
      <c r="P2" s="1488"/>
      <c r="Q2" s="1488"/>
      <c r="R2" s="1488"/>
      <c r="S2" s="1488"/>
      <c r="T2" s="1488"/>
      <c r="U2" s="1488"/>
      <c r="V2" s="1488"/>
      <c r="W2" s="1488"/>
    </row>
    <row r="3" spans="1:24" ht="15" customHeight="1" x14ac:dyDescent="0.25">
      <c r="A3" s="1468" t="str">
        <f>B4</f>
        <v>POIDS DE PATE NECESSAIRE POUR FONCER DES CERCLES OU DES MOULES A TARTES</v>
      </c>
      <c r="B3" s="38"/>
      <c r="C3" s="38"/>
      <c r="D3" s="38"/>
      <c r="E3" s="38"/>
      <c r="F3" s="38"/>
      <c r="G3" s="38"/>
      <c r="H3" s="38"/>
      <c r="I3" s="38"/>
      <c r="J3" s="38"/>
      <c r="K3" s="38"/>
      <c r="L3" s="38"/>
      <c r="M3" s="38"/>
      <c r="N3" s="38"/>
      <c r="O3" s="38"/>
      <c r="P3" s="38"/>
      <c r="Q3" s="38"/>
      <c r="R3" s="38"/>
      <c r="S3" s="38"/>
      <c r="T3" s="38"/>
      <c r="U3" s="38"/>
      <c r="V3" s="38"/>
      <c r="W3" s="38"/>
    </row>
    <row r="4" spans="1:24" ht="15" customHeight="1" x14ac:dyDescent="0.25">
      <c r="A4" s="1468"/>
      <c r="B4" s="1484" t="s">
        <v>118</v>
      </c>
      <c r="C4" s="1484"/>
      <c r="D4" s="1484"/>
      <c r="E4" s="1484"/>
      <c r="F4" s="1484"/>
      <c r="G4" s="1484"/>
      <c r="H4" s="1484"/>
      <c r="I4" s="1484"/>
      <c r="J4" s="1484"/>
      <c r="K4" s="1484"/>
      <c r="L4" s="1484"/>
      <c r="M4" s="1484"/>
      <c r="N4" s="1484"/>
      <c r="O4" s="1484"/>
      <c r="P4" s="1484"/>
      <c r="Q4" s="1484"/>
      <c r="R4" s="1484"/>
      <c r="S4" s="1484"/>
      <c r="T4" s="38"/>
      <c r="U4" s="38"/>
      <c r="V4" s="38"/>
      <c r="W4" s="38"/>
    </row>
    <row r="5" spans="1:24" ht="15" customHeight="1" x14ac:dyDescent="0.25">
      <c r="A5" s="1468"/>
      <c r="B5" s="1484"/>
      <c r="C5" s="1484"/>
      <c r="D5" s="1484"/>
      <c r="E5" s="1484"/>
      <c r="F5" s="1484"/>
      <c r="G5" s="1484"/>
      <c r="H5" s="1484"/>
      <c r="I5" s="1484"/>
      <c r="J5" s="1484"/>
      <c r="K5" s="1484"/>
      <c r="L5" s="1484"/>
      <c r="M5" s="1484"/>
      <c r="N5" s="1484"/>
      <c r="O5" s="1484"/>
      <c r="P5" s="1484"/>
      <c r="Q5" s="1484"/>
      <c r="R5" s="1484"/>
      <c r="S5" s="1484"/>
      <c r="T5" s="38"/>
      <c r="U5" s="38"/>
      <c r="V5" s="38"/>
      <c r="W5" s="38"/>
    </row>
    <row r="6" spans="1:24" ht="15" customHeight="1" x14ac:dyDescent="0.25">
      <c r="A6" s="1468"/>
      <c r="B6" s="39"/>
      <c r="C6" s="39"/>
      <c r="D6" s="39"/>
      <c r="E6" s="39"/>
      <c r="F6" s="39"/>
      <c r="G6" s="39"/>
      <c r="H6" s="39"/>
      <c r="I6" s="39"/>
      <c r="J6" s="39"/>
      <c r="K6" s="39"/>
      <c r="L6" s="39"/>
      <c r="M6" s="39"/>
      <c r="N6" s="39"/>
      <c r="O6" s="39"/>
      <c r="P6" s="39"/>
      <c r="Q6" s="39"/>
      <c r="R6" s="38"/>
      <c r="S6" s="38"/>
      <c r="T6" s="38"/>
      <c r="U6" s="38"/>
      <c r="V6" s="38"/>
      <c r="W6" s="38"/>
    </row>
    <row r="7" spans="1:24" ht="15" customHeight="1" x14ac:dyDescent="0.25">
      <c r="A7" s="1468"/>
      <c r="B7" s="39"/>
      <c r="C7" s="39"/>
      <c r="D7" s="39"/>
      <c r="E7" s="39"/>
      <c r="F7" s="39"/>
      <c r="G7" s="39"/>
      <c r="H7" s="39"/>
      <c r="I7" s="39"/>
      <c r="J7" s="39"/>
      <c r="K7" s="39"/>
      <c r="L7" s="39"/>
      <c r="M7" s="39"/>
      <c r="N7" s="39"/>
      <c r="O7" s="38"/>
      <c r="P7" s="38"/>
      <c r="Q7" s="38"/>
      <c r="R7" s="38"/>
      <c r="S7" s="38"/>
      <c r="T7" s="38"/>
      <c r="U7" s="38"/>
      <c r="V7" s="38"/>
      <c r="W7" s="38"/>
    </row>
    <row r="8" spans="1:24" ht="15" customHeight="1" x14ac:dyDescent="0.25">
      <c r="A8" s="1468"/>
      <c r="B8" s="1520" t="s">
        <v>623</v>
      </c>
      <c r="C8" s="1520"/>
      <c r="D8" s="1520"/>
      <c r="E8" s="1520"/>
      <c r="F8" s="1520"/>
      <c r="G8" s="1520"/>
      <c r="H8" s="1520"/>
      <c r="I8" s="1520"/>
      <c r="J8" s="1520"/>
      <c r="K8" s="1520"/>
      <c r="L8" s="1520"/>
      <c r="M8" s="1520"/>
      <c r="N8" s="1520"/>
      <c r="O8" s="1520"/>
      <c r="P8" s="1520"/>
      <c r="Q8" s="1520"/>
      <c r="R8" s="1520"/>
      <c r="S8" s="1520"/>
      <c r="T8" s="1520"/>
      <c r="U8" s="1520"/>
      <c r="V8" s="38"/>
      <c r="W8" s="38"/>
    </row>
    <row r="9" spans="1:24" ht="15" customHeight="1" x14ac:dyDescent="0.25">
      <c r="A9" s="1468"/>
      <c r="B9" s="1520"/>
      <c r="C9" s="1520"/>
      <c r="D9" s="1520"/>
      <c r="E9" s="1520"/>
      <c r="F9" s="1520"/>
      <c r="G9" s="1520"/>
      <c r="H9" s="1520"/>
      <c r="I9" s="1520"/>
      <c r="J9" s="1520"/>
      <c r="K9" s="1520"/>
      <c r="L9" s="1520"/>
      <c r="M9" s="1520"/>
      <c r="N9" s="1520"/>
      <c r="O9" s="1520"/>
      <c r="P9" s="1520"/>
      <c r="Q9" s="1520"/>
      <c r="R9" s="1520"/>
      <c r="S9" s="1520"/>
      <c r="T9" s="1520"/>
      <c r="U9" s="1520"/>
      <c r="V9" s="38"/>
      <c r="W9" s="38"/>
    </row>
    <row r="10" spans="1:24" ht="15" customHeight="1" x14ac:dyDescent="0.25">
      <c r="A10" s="1468"/>
      <c r="B10" s="39"/>
      <c r="C10" s="39"/>
      <c r="D10" s="795"/>
      <c r="E10" s="795"/>
      <c r="F10" s="795"/>
      <c r="G10" s="795"/>
      <c r="H10" s="795"/>
      <c r="I10" s="795"/>
      <c r="J10" s="795"/>
      <c r="K10" s="795"/>
      <c r="L10" s="795"/>
      <c r="M10" s="795"/>
      <c r="N10" s="795"/>
      <c r="O10" s="38"/>
      <c r="P10" s="38"/>
      <c r="Q10" s="38"/>
      <c r="R10" s="38"/>
      <c r="S10" s="38"/>
      <c r="T10" s="38"/>
      <c r="U10" s="772"/>
      <c r="V10" s="38"/>
      <c r="W10" s="38"/>
    </row>
    <row r="11" spans="1:24" ht="15" customHeight="1" x14ac:dyDescent="0.25">
      <c r="A11" s="1468"/>
      <c r="B11" s="39"/>
      <c r="C11" s="39"/>
      <c r="D11" s="795"/>
      <c r="E11" s="795"/>
      <c r="F11" s="795"/>
      <c r="G11" s="795"/>
      <c r="H11" s="795"/>
      <c r="I11" s="795"/>
      <c r="J11" s="795"/>
      <c r="K11" s="795"/>
      <c r="L11" s="795"/>
      <c r="M11" s="795"/>
      <c r="N11" s="795"/>
      <c r="O11" s="38"/>
      <c r="P11" s="38"/>
      <c r="Q11" s="38"/>
      <c r="R11" s="38"/>
      <c r="S11" s="38"/>
      <c r="T11" s="38"/>
      <c r="U11" s="772"/>
      <c r="V11" s="38"/>
      <c r="W11" s="38"/>
    </row>
    <row r="12" spans="1:24" x14ac:dyDescent="0.25">
      <c r="A12" s="1468"/>
      <c r="B12" s="39"/>
      <c r="C12" s="39"/>
      <c r="D12" s="39"/>
      <c r="E12" s="39"/>
      <c r="F12" s="39"/>
      <c r="G12" s="39"/>
      <c r="H12" s="39"/>
      <c r="I12" s="39"/>
      <c r="J12" s="39"/>
      <c r="K12" s="39"/>
      <c r="L12" s="39"/>
      <c r="M12" s="39"/>
      <c r="N12" s="39"/>
      <c r="O12" s="38"/>
      <c r="P12" s="38"/>
      <c r="Q12" s="38"/>
      <c r="R12" s="38"/>
      <c r="S12" s="38"/>
      <c r="T12" s="38"/>
      <c r="U12" s="38"/>
      <c r="V12" s="38"/>
      <c r="W12" s="38"/>
    </row>
    <row r="13" spans="1:24" ht="15" customHeight="1" x14ac:dyDescent="0.25">
      <c r="A13" s="1468"/>
      <c r="B13" s="39"/>
      <c r="C13" s="39"/>
      <c r="D13" s="39"/>
      <c r="E13" s="39"/>
      <c r="F13" s="39"/>
      <c r="G13" s="39"/>
      <c r="H13" s="39"/>
      <c r="I13" s="39"/>
      <c r="J13" s="39"/>
      <c r="K13" s="39"/>
      <c r="L13" s="39"/>
      <c r="M13" s="39"/>
      <c r="N13" s="39"/>
      <c r="O13" s="39"/>
      <c r="P13" s="39"/>
      <c r="Q13" s="39"/>
      <c r="R13" s="38"/>
      <c r="S13" s="38"/>
      <c r="T13" s="38"/>
      <c r="U13" s="38"/>
      <c r="V13" s="38"/>
      <c r="W13" s="38"/>
    </row>
    <row r="14" spans="1:24" ht="22.5" customHeight="1" x14ac:dyDescent="0.25">
      <c r="A14" s="1468"/>
      <c r="B14" s="39"/>
      <c r="C14" s="39"/>
      <c r="D14" s="1485" t="s">
        <v>1</v>
      </c>
      <c r="E14" s="1485"/>
      <c r="F14" s="1485" t="s">
        <v>2</v>
      </c>
      <c r="G14" s="1485"/>
      <c r="H14" s="1485" t="s">
        <v>3</v>
      </c>
      <c r="I14" s="1485"/>
      <c r="J14" s="1485" t="s">
        <v>4</v>
      </c>
      <c r="K14" s="1485"/>
      <c r="L14" s="1485" t="s">
        <v>5</v>
      </c>
      <c r="M14" s="1485"/>
      <c r="N14" s="1485" t="s">
        <v>6</v>
      </c>
      <c r="O14" s="1485"/>
      <c r="P14" s="1476"/>
      <c r="Q14" s="1476"/>
      <c r="R14" s="38"/>
      <c r="S14" s="38"/>
      <c r="T14" s="38"/>
      <c r="U14" s="38"/>
      <c r="V14" s="38"/>
      <c r="W14" s="38"/>
    </row>
    <row r="15" spans="1:24" ht="15" customHeight="1" x14ac:dyDescent="0.25">
      <c r="A15" s="1468"/>
      <c r="B15" s="39"/>
      <c r="C15" s="39"/>
      <c r="D15" s="1303" t="s">
        <v>120</v>
      </c>
      <c r="E15" s="1303"/>
      <c r="F15" s="1475" t="s">
        <v>119</v>
      </c>
      <c r="G15" s="1475"/>
      <c r="H15" s="1304" t="s">
        <v>610</v>
      </c>
      <c r="I15" s="1304"/>
      <c r="J15" s="1304" t="s">
        <v>60</v>
      </c>
      <c r="K15" s="1304"/>
      <c r="L15" s="1305" t="s">
        <v>61</v>
      </c>
      <c r="M15" s="1305"/>
      <c r="N15" s="1305" t="s">
        <v>62</v>
      </c>
      <c r="O15" s="1305"/>
      <c r="P15" s="1306" t="s">
        <v>625</v>
      </c>
      <c r="Q15" s="1306"/>
      <c r="R15" s="38"/>
      <c r="S15" s="1487" t="s">
        <v>135</v>
      </c>
      <c r="T15" s="1487" t="s">
        <v>93</v>
      </c>
      <c r="U15" s="38"/>
      <c r="V15" s="38"/>
      <c r="W15" s="38"/>
    </row>
    <row r="16" spans="1:24" ht="15" customHeight="1" x14ac:dyDescent="0.25">
      <c r="A16" s="1468"/>
      <c r="B16" s="39"/>
      <c r="C16" s="39"/>
      <c r="D16" s="1303"/>
      <c r="E16" s="1303"/>
      <c r="F16" s="1475"/>
      <c r="G16" s="1475"/>
      <c r="H16" s="1304"/>
      <c r="I16" s="1304"/>
      <c r="J16" s="1304"/>
      <c r="K16" s="1304"/>
      <c r="L16" s="1305"/>
      <c r="M16" s="1305"/>
      <c r="N16" s="1305"/>
      <c r="O16" s="1305"/>
      <c r="P16" s="1306"/>
      <c r="Q16" s="1306"/>
      <c r="R16" s="38"/>
      <c r="S16" s="1487"/>
      <c r="T16" s="1487"/>
      <c r="U16" s="38"/>
      <c r="V16" s="38"/>
      <c r="W16" s="38"/>
    </row>
    <row r="17" spans="1:33" ht="15" customHeight="1" x14ac:dyDescent="0.25">
      <c r="A17" s="1468"/>
      <c r="B17" s="39"/>
      <c r="C17" s="39"/>
      <c r="D17" s="1303"/>
      <c r="E17" s="1303"/>
      <c r="F17" s="1475"/>
      <c r="G17" s="1475"/>
      <c r="H17" s="1304"/>
      <c r="I17" s="1304"/>
      <c r="J17" s="1304"/>
      <c r="K17" s="1304"/>
      <c r="L17" s="1305"/>
      <c r="M17" s="1305"/>
      <c r="N17" s="1305"/>
      <c r="O17" s="1305"/>
      <c r="P17" s="1306"/>
      <c r="Q17" s="1306"/>
      <c r="R17" s="38"/>
      <c r="S17" s="1487"/>
      <c r="T17" s="1487"/>
      <c r="U17" s="38"/>
      <c r="V17" s="38"/>
      <c r="W17" s="38"/>
    </row>
    <row r="18" spans="1:33" ht="15" customHeight="1" x14ac:dyDescent="0.25">
      <c r="A18" s="1468"/>
      <c r="B18" s="39"/>
      <c r="C18" s="39"/>
      <c r="D18" s="1308">
        <v>1</v>
      </c>
      <c r="E18" s="1308"/>
      <c r="F18" s="1486">
        <v>18</v>
      </c>
      <c r="G18" s="1486"/>
      <c r="H18" s="1486">
        <v>2.5</v>
      </c>
      <c r="I18" s="1486"/>
      <c r="J18" s="1309">
        <v>1.5</v>
      </c>
      <c r="K18" s="1309"/>
      <c r="L18" s="1309">
        <v>2</v>
      </c>
      <c r="M18" s="1309"/>
      <c r="N18" s="1309"/>
      <c r="O18" s="1309"/>
      <c r="P18" s="1251">
        <f>(P34/S34)*S18</f>
        <v>0.15576923076923074</v>
      </c>
      <c r="Q18" s="1251"/>
      <c r="R18" s="38"/>
      <c r="S18" s="1478">
        <f>T18*(J18/10)</f>
        <v>61.072561185785581</v>
      </c>
      <c r="T18" s="1483">
        <f>(((F18/2)*(F18/2)*PI()))*D18+(F18*PI()*H18)*D18+((F18*PI()*(L18/10)))*D18+((F18*PI()*(N18/10)))*D18</f>
        <v>407.15040790523722</v>
      </c>
      <c r="U18" s="38"/>
      <c r="V18" s="38"/>
      <c r="W18" s="38"/>
    </row>
    <row r="19" spans="1:33" ht="15" customHeight="1" x14ac:dyDescent="0.25">
      <c r="A19" s="1468"/>
      <c r="B19" s="39"/>
      <c r="C19" s="39"/>
      <c r="D19" s="1308"/>
      <c r="E19" s="1308"/>
      <c r="F19" s="1486"/>
      <c r="G19" s="1486"/>
      <c r="H19" s="1486"/>
      <c r="I19" s="1486"/>
      <c r="J19" s="1309"/>
      <c r="K19" s="1309"/>
      <c r="L19" s="1309"/>
      <c r="M19" s="1309"/>
      <c r="N19" s="1309"/>
      <c r="O19" s="1309"/>
      <c r="P19" s="1251"/>
      <c r="Q19" s="1251"/>
      <c r="R19" s="38"/>
      <c r="S19" s="1478"/>
      <c r="T19" s="1483"/>
      <c r="U19" s="38"/>
      <c r="V19" s="38"/>
      <c r="W19" s="38"/>
    </row>
    <row r="20" spans="1:33" ht="16.5" customHeight="1" x14ac:dyDescent="0.25">
      <c r="A20" s="1468"/>
      <c r="B20" s="39"/>
      <c r="C20" s="39"/>
      <c r="D20" s="39"/>
      <c r="E20" s="39"/>
      <c r="F20" s="39"/>
      <c r="G20" s="39"/>
      <c r="H20" s="39"/>
      <c r="I20" s="39"/>
      <c r="J20" s="39"/>
      <c r="K20" s="39"/>
      <c r="L20" s="39"/>
      <c r="M20" s="39"/>
      <c r="N20" s="39"/>
      <c r="O20" s="39"/>
      <c r="P20" s="1476" t="s">
        <v>7</v>
      </c>
      <c r="Q20" s="1476"/>
      <c r="R20" s="38"/>
      <c r="S20" s="924" t="s">
        <v>8</v>
      </c>
      <c r="T20" s="38"/>
      <c r="U20" s="38"/>
      <c r="V20" s="38"/>
      <c r="W20" s="38"/>
    </row>
    <row r="21" spans="1:33" ht="15" customHeight="1" x14ac:dyDescent="0.25">
      <c r="A21" s="1468"/>
      <c r="B21" s="39"/>
      <c r="C21" s="39"/>
      <c r="D21" s="39"/>
      <c r="E21" s="39"/>
      <c r="F21" s="39"/>
      <c r="G21" s="39"/>
      <c r="H21" s="39"/>
      <c r="I21" s="39"/>
      <c r="J21" s="39"/>
      <c r="K21" s="39"/>
      <c r="L21" s="39"/>
      <c r="M21" s="39"/>
      <c r="N21" s="39"/>
      <c r="O21" s="39"/>
      <c r="P21" s="39"/>
      <c r="Q21" s="39"/>
      <c r="R21" s="38"/>
      <c r="S21" s="38"/>
      <c r="T21" s="38"/>
      <c r="U21" s="38"/>
      <c r="V21" s="38"/>
      <c r="W21" s="38"/>
    </row>
    <row r="22" spans="1:33" ht="15.75" x14ac:dyDescent="0.25">
      <c r="A22" s="1468"/>
      <c r="B22" s="39"/>
      <c r="C22" s="40"/>
      <c r="D22" s="40"/>
      <c r="E22" s="41"/>
      <c r="F22" s="38"/>
      <c r="G22" s="38"/>
      <c r="H22" s="799"/>
      <c r="I22" s="799"/>
      <c r="J22" s="799"/>
      <c r="K22" s="799"/>
      <c r="L22" s="799"/>
      <c r="M22" s="799"/>
      <c r="N22" s="799"/>
      <c r="O22" s="797" t="s">
        <v>626</v>
      </c>
      <c r="P22" s="798" t="str">
        <f>P36</f>
        <v>P</v>
      </c>
      <c r="Q22" s="800">
        <f>Q36</f>
        <v>34</v>
      </c>
      <c r="R22" s="38"/>
      <c r="S22" s="38"/>
      <c r="T22" s="38"/>
      <c r="U22" s="38"/>
      <c r="V22" s="38"/>
      <c r="W22" s="38"/>
    </row>
    <row r="23" spans="1:33" ht="15.75" customHeight="1" x14ac:dyDescent="0.25">
      <c r="A23" s="1468"/>
      <c r="B23" s="39"/>
      <c r="C23" s="39"/>
      <c r="D23" s="39"/>
      <c r="E23" s="44"/>
      <c r="F23" s="39"/>
      <c r="G23" s="39"/>
      <c r="H23" s="39"/>
      <c r="I23" s="39"/>
      <c r="J23" s="39"/>
      <c r="K23" s="39"/>
      <c r="L23" s="39"/>
      <c r="M23" s="39"/>
      <c r="N23" s="39"/>
      <c r="O23" s="39"/>
      <c r="P23" s="39"/>
      <c r="Q23" s="38"/>
      <c r="R23" s="38"/>
      <c r="S23" s="38"/>
      <c r="T23" s="38"/>
      <c r="U23" s="38"/>
      <c r="V23" s="38"/>
      <c r="W23" s="38"/>
    </row>
    <row r="24" spans="1:33" x14ac:dyDescent="0.25">
      <c r="A24" s="1468"/>
      <c r="B24" s="39"/>
      <c r="C24" s="39"/>
      <c r="D24" s="38"/>
      <c r="E24" s="38"/>
      <c r="F24" s="38"/>
      <c r="G24" s="38"/>
      <c r="H24" s="38"/>
      <c r="I24" s="38"/>
      <c r="J24" s="38"/>
      <c r="K24" s="38"/>
      <c r="L24" s="38"/>
      <c r="M24" s="38"/>
      <c r="N24" s="38"/>
      <c r="O24" s="38"/>
      <c r="P24" s="38"/>
      <c r="Q24" s="38"/>
      <c r="R24" s="1501" t="s">
        <v>128</v>
      </c>
      <c r="S24" s="1502"/>
      <c r="T24" s="1502"/>
      <c r="U24" s="1502"/>
      <c r="V24" s="1502"/>
      <c r="W24" s="1503"/>
    </row>
    <row r="25" spans="1:33" ht="15" customHeight="1" x14ac:dyDescent="0.25">
      <c r="A25" s="1468"/>
      <c r="B25" s="1179" t="s">
        <v>43</v>
      </c>
      <c r="C25" s="1180" t="s">
        <v>1</v>
      </c>
      <c r="D25" s="1477" t="s">
        <v>70</v>
      </c>
      <c r="E25" s="1477"/>
      <c r="F25" s="1477"/>
      <c r="G25" s="44"/>
      <c r="H25" s="43"/>
      <c r="I25" s="43"/>
      <c r="J25" s="38"/>
      <c r="K25" s="38"/>
      <c r="L25" s="38"/>
      <c r="M25" s="43"/>
      <c r="N25" s="43"/>
      <c r="O25" s="38"/>
      <c r="P25" s="38"/>
      <c r="Q25" s="38"/>
      <c r="R25" s="1504" t="s">
        <v>130</v>
      </c>
      <c r="S25" s="1505"/>
      <c r="T25" s="1505"/>
      <c r="U25" s="1505"/>
      <c r="V25" s="1505"/>
      <c r="W25" s="1506"/>
    </row>
    <row r="26" spans="1:33" ht="16.5" customHeight="1" x14ac:dyDescent="0.25">
      <c r="A26" s="1468"/>
      <c r="B26" s="1179" t="s">
        <v>624</v>
      </c>
      <c r="C26" s="1180" t="s">
        <v>6</v>
      </c>
      <c r="D26" s="1477"/>
      <c r="E26" s="1477"/>
      <c r="F26" s="1477"/>
      <c r="G26" s="44"/>
      <c r="H26" s="103"/>
      <c r="I26" s="38"/>
      <c r="J26" s="38"/>
      <c r="K26" s="38"/>
      <c r="L26" s="38"/>
      <c r="M26" s="38"/>
      <c r="N26" s="38"/>
      <c r="O26" s="38"/>
      <c r="P26" s="38"/>
      <c r="Q26" s="38"/>
      <c r="R26" s="1504"/>
      <c r="S26" s="1505"/>
      <c r="T26" s="1505"/>
      <c r="U26" s="1505"/>
      <c r="V26" s="1505"/>
      <c r="W26" s="1506"/>
    </row>
    <row r="27" spans="1:33" ht="15.75" customHeight="1" x14ac:dyDescent="0.25">
      <c r="A27" s="1468"/>
      <c r="B27" s="39"/>
      <c r="C27" s="39"/>
      <c r="D27" s="39"/>
      <c r="E27" s="39"/>
      <c r="F27" s="39"/>
      <c r="G27" s="39"/>
      <c r="H27" s="39"/>
      <c r="I27" s="39"/>
      <c r="J27" s="39"/>
      <c r="K27" s="46"/>
      <c r="L27" s="46"/>
      <c r="M27" s="46"/>
      <c r="N27" s="46"/>
      <c r="O27" s="809"/>
      <c r="P27" s="809"/>
      <c r="Q27" s="809"/>
      <c r="R27" s="1504"/>
      <c r="S27" s="1505"/>
      <c r="T27" s="1505"/>
      <c r="U27" s="1505"/>
      <c r="V27" s="1505"/>
      <c r="W27" s="1506"/>
    </row>
    <row r="28" spans="1:33" ht="15.75" customHeight="1" x14ac:dyDescent="0.25">
      <c r="A28" s="1468"/>
      <c r="B28" s="39"/>
      <c r="C28" s="39"/>
      <c r="D28" s="810"/>
      <c r="E28" s="808" t="s">
        <v>123</v>
      </c>
      <c r="F28" s="811" t="s">
        <v>124</v>
      </c>
      <c r="G28" s="45"/>
      <c r="H28" s="45"/>
      <c r="I28" s="45"/>
      <c r="J28" s="45"/>
      <c r="K28" s="46"/>
      <c r="L28" s="46"/>
      <c r="M28" s="46"/>
      <c r="N28" s="46"/>
      <c r="O28" s="46"/>
      <c r="P28" s="46"/>
      <c r="Q28" s="46"/>
      <c r="R28" s="1507"/>
      <c r="S28" s="1508"/>
      <c r="T28" s="1508"/>
      <c r="U28" s="1508"/>
      <c r="V28" s="1508"/>
      <c r="W28" s="1509"/>
    </row>
    <row r="29" spans="1:33" ht="15" customHeight="1" thickBot="1" x14ac:dyDescent="0.3">
      <c r="A29" s="1468"/>
      <c r="B29" s="39"/>
      <c r="C29" s="39"/>
      <c r="D29" s="39"/>
      <c r="E29" s="39"/>
      <c r="F29" s="39"/>
      <c r="G29" s="39"/>
      <c r="H29" s="39"/>
      <c r="I29" s="39"/>
      <c r="J29" s="39"/>
      <c r="K29" s="39"/>
      <c r="L29" s="39"/>
      <c r="M29" s="39"/>
      <c r="N29" s="39"/>
      <c r="O29" s="39"/>
      <c r="P29" s="39"/>
      <c r="Q29" s="39"/>
      <c r="R29" s="38"/>
      <c r="S29" s="38"/>
      <c r="T29" s="38"/>
      <c r="U29" s="38"/>
      <c r="V29" s="38"/>
      <c r="W29" s="38"/>
    </row>
    <row r="30" spans="1:33" s="48" customFormat="1" ht="15" customHeight="1" x14ac:dyDescent="0.25">
      <c r="A30" s="1468"/>
      <c r="B30" s="791"/>
      <c r="C30" s="791"/>
      <c r="D30" s="1510" t="s">
        <v>611</v>
      </c>
      <c r="E30" s="1511"/>
      <c r="F30" s="1511"/>
      <c r="G30" s="1511"/>
      <c r="H30" s="1511"/>
      <c r="I30" s="1511"/>
      <c r="J30" s="1511"/>
      <c r="K30" s="1511"/>
      <c r="L30" s="1511"/>
      <c r="M30" s="1511"/>
      <c r="N30" s="1511"/>
      <c r="O30" s="1511"/>
      <c r="P30" s="1511"/>
      <c r="Q30" s="1511"/>
      <c r="R30" s="1511"/>
      <c r="S30" s="1511"/>
      <c r="T30" s="1512"/>
      <c r="U30" s="790"/>
      <c r="V30" s="790"/>
      <c r="W30" s="790"/>
      <c r="Y30" s="28"/>
      <c r="Z30" s="28"/>
      <c r="AA30" s="28"/>
      <c r="AB30" s="28"/>
      <c r="AC30" s="28"/>
      <c r="AD30" s="28"/>
      <c r="AE30" s="28"/>
      <c r="AF30" s="28"/>
      <c r="AG30" s="28"/>
    </row>
    <row r="31" spans="1:33" ht="15.75" customHeight="1" x14ac:dyDescent="0.25">
      <c r="A31" s="1468"/>
      <c r="B31" s="790"/>
      <c r="C31" s="790"/>
      <c r="D31" s="1513"/>
      <c r="E31" s="1514"/>
      <c r="F31" s="1514"/>
      <c r="G31" s="1514"/>
      <c r="H31" s="1514"/>
      <c r="I31" s="1514"/>
      <c r="J31" s="1514"/>
      <c r="K31" s="1514"/>
      <c r="L31" s="1514"/>
      <c r="M31" s="1514"/>
      <c r="N31" s="1514"/>
      <c r="O31" s="1514"/>
      <c r="P31" s="1514"/>
      <c r="Q31" s="1514"/>
      <c r="R31" s="1514"/>
      <c r="S31" s="1514"/>
      <c r="T31" s="1515"/>
      <c r="U31" s="790"/>
      <c r="V31" s="790"/>
      <c r="W31" s="790"/>
    </row>
    <row r="32" spans="1:33" ht="15" customHeight="1" x14ac:dyDescent="0.25">
      <c r="A32" s="1468"/>
      <c r="B32" s="790"/>
      <c r="C32" s="790"/>
      <c r="D32" s="1474" t="s">
        <v>120</v>
      </c>
      <c r="E32" s="1303"/>
      <c r="F32" s="1475" t="s">
        <v>119</v>
      </c>
      <c r="G32" s="1475"/>
      <c r="H32" s="1304" t="s">
        <v>134</v>
      </c>
      <c r="I32" s="1304"/>
      <c r="J32" s="1304" t="s">
        <v>60</v>
      </c>
      <c r="K32" s="1304"/>
      <c r="L32" s="1305" t="s">
        <v>61</v>
      </c>
      <c r="M32" s="1305"/>
      <c r="N32" s="1305" t="s">
        <v>62</v>
      </c>
      <c r="O32" s="1305"/>
      <c r="P32" s="1479" t="s">
        <v>83</v>
      </c>
      <c r="Q32" s="1479"/>
      <c r="R32" s="29"/>
      <c r="S32" s="1480" t="s">
        <v>633</v>
      </c>
      <c r="T32" s="1521" t="s">
        <v>93</v>
      </c>
      <c r="U32" s="790"/>
      <c r="V32" s="790"/>
      <c r="W32" s="790"/>
    </row>
    <row r="33" spans="1:23" ht="15" customHeight="1" x14ac:dyDescent="0.25">
      <c r="A33" s="1468"/>
      <c r="B33" s="790"/>
      <c r="C33" s="790"/>
      <c r="D33" s="1474"/>
      <c r="E33" s="1303"/>
      <c r="F33" s="1475"/>
      <c r="G33" s="1475"/>
      <c r="H33" s="1304"/>
      <c r="I33" s="1304"/>
      <c r="J33" s="1304"/>
      <c r="K33" s="1304"/>
      <c r="L33" s="1305"/>
      <c r="M33" s="1305"/>
      <c r="N33" s="1305"/>
      <c r="O33" s="1305"/>
      <c r="P33" s="1479"/>
      <c r="Q33" s="1479"/>
      <c r="R33" s="29"/>
      <c r="S33" s="1480"/>
      <c r="T33" s="1521"/>
      <c r="U33" s="790"/>
      <c r="V33" s="790"/>
      <c r="W33" s="790"/>
    </row>
    <row r="34" spans="1:23" x14ac:dyDescent="0.25">
      <c r="A34" s="1468"/>
      <c r="B34" s="790"/>
      <c r="C34" s="790"/>
      <c r="D34" s="1522">
        <v>1</v>
      </c>
      <c r="E34" s="1523"/>
      <c r="F34" s="1524">
        <v>26</v>
      </c>
      <c r="G34" s="1524"/>
      <c r="H34" s="1524">
        <v>4</v>
      </c>
      <c r="I34" s="1524"/>
      <c r="J34" s="1525">
        <v>2</v>
      </c>
      <c r="K34" s="1525"/>
      <c r="L34" s="1525">
        <v>5</v>
      </c>
      <c r="M34" s="1525"/>
      <c r="N34" s="1525">
        <v>4</v>
      </c>
      <c r="O34" s="1525"/>
      <c r="P34" s="1526">
        <v>0.47499999999999998</v>
      </c>
      <c r="Q34" s="1526"/>
      <c r="R34" s="29"/>
      <c r="S34" s="1481">
        <f>T34*(J34/10)</f>
        <v>186.23361250480295</v>
      </c>
      <c r="T34" s="1482">
        <f>(((F34/2)*(F34/2)*PI()))*D34+(F34*PI()*H34)*D34+((F34*PI()*(L34/10)))*D34+((F34*PI()*(N34/10)))*D34</f>
        <v>931.16806252401466</v>
      </c>
      <c r="U34" s="790"/>
      <c r="V34" s="790"/>
      <c r="W34" s="790"/>
    </row>
    <row r="35" spans="1:23" x14ac:dyDescent="0.25">
      <c r="A35" s="1468"/>
      <c r="B35" s="790"/>
      <c r="C35" s="790"/>
      <c r="D35" s="1522"/>
      <c r="E35" s="1523"/>
      <c r="F35" s="1524"/>
      <c r="G35" s="1524"/>
      <c r="H35" s="1524"/>
      <c r="I35" s="1524"/>
      <c r="J35" s="1525"/>
      <c r="K35" s="1525"/>
      <c r="L35" s="1525"/>
      <c r="M35" s="1525"/>
      <c r="N35" s="1525"/>
      <c r="O35" s="1525"/>
      <c r="P35" s="1526"/>
      <c r="Q35" s="1526"/>
      <c r="R35" s="29"/>
      <c r="S35" s="1481"/>
      <c r="T35" s="1482"/>
      <c r="U35" s="790"/>
      <c r="V35" s="790"/>
      <c r="W35" s="790"/>
    </row>
    <row r="36" spans="1:23" ht="15" customHeight="1" x14ac:dyDescent="0.25">
      <c r="A36" s="1468"/>
      <c r="B36" s="790"/>
      <c r="C36" s="790"/>
      <c r="D36" s="1516" t="s">
        <v>613</v>
      </c>
      <c r="E36" s="1517"/>
      <c r="F36" s="1517"/>
      <c r="G36" s="1517"/>
      <c r="H36" s="1517"/>
      <c r="I36" s="1517"/>
      <c r="J36" s="1517"/>
      <c r="K36" s="1517"/>
      <c r="L36" s="1517"/>
      <c r="M36" s="1517"/>
      <c r="N36" s="1517"/>
      <c r="O36" s="1517"/>
      <c r="P36" s="796" t="str">
        <f>LEFT(ADDRESS(1,COLUMN(),4),LEN(ADDRESS(1,COLUMN(),4))-1)</f>
        <v>P</v>
      </c>
      <c r="Q36" s="789">
        <f>ROW()-2</f>
        <v>34</v>
      </c>
      <c r="R36" s="788"/>
      <c r="S36" s="925" t="s">
        <v>31</v>
      </c>
      <c r="T36" s="2"/>
      <c r="U36" s="794"/>
      <c r="V36" s="794"/>
      <c r="W36" s="790"/>
    </row>
    <row r="37" spans="1:23" ht="15" customHeight="1" x14ac:dyDescent="0.25">
      <c r="A37" s="1468"/>
      <c r="B37" s="790"/>
      <c r="C37" s="790"/>
      <c r="D37" s="9"/>
      <c r="E37" s="29"/>
      <c r="F37" s="1518" t="s">
        <v>614</v>
      </c>
      <c r="G37" s="1518"/>
      <c r="H37" s="1518" t="s">
        <v>615</v>
      </c>
      <c r="I37" s="1518"/>
      <c r="J37" s="29"/>
      <c r="K37" s="29"/>
      <c r="L37" s="1518" t="s">
        <v>89</v>
      </c>
      <c r="M37" s="29"/>
      <c r="N37" s="1518" t="s">
        <v>92</v>
      </c>
      <c r="O37" s="29"/>
      <c r="P37" s="1472" t="s">
        <v>30</v>
      </c>
      <c r="Q37" s="1472"/>
      <c r="R37" s="29"/>
      <c r="S37" s="29"/>
      <c r="T37" s="2"/>
      <c r="U37" s="790"/>
      <c r="V37" s="790"/>
      <c r="W37" s="790"/>
    </row>
    <row r="38" spans="1:23" x14ac:dyDescent="0.25">
      <c r="A38" s="1468"/>
      <c r="B38" s="790"/>
      <c r="C38" s="790"/>
      <c r="D38" s="9"/>
      <c r="E38" s="29"/>
      <c r="F38" s="1518"/>
      <c r="G38" s="1518"/>
      <c r="H38" s="1518"/>
      <c r="I38" s="1518"/>
      <c r="J38" s="29"/>
      <c r="K38" s="29"/>
      <c r="L38" s="1518"/>
      <c r="M38" s="29"/>
      <c r="N38" s="1518"/>
      <c r="O38" s="29"/>
      <c r="P38" s="29"/>
      <c r="Q38" s="29"/>
      <c r="R38" s="29"/>
      <c r="S38" s="29"/>
      <c r="T38" s="2"/>
      <c r="U38" s="790"/>
      <c r="V38" s="790"/>
      <c r="W38" s="790"/>
    </row>
    <row r="39" spans="1:23" ht="15" customHeight="1" x14ac:dyDescent="0.25">
      <c r="A39" s="1468"/>
      <c r="B39" s="790"/>
      <c r="C39" s="790"/>
      <c r="D39" s="9"/>
      <c r="E39" s="29"/>
      <c r="F39" s="1519">
        <f>(((F34/2)*(F34/2)*PI()))*D34</f>
        <v>530.92915845667505</v>
      </c>
      <c r="G39" s="1519"/>
      <c r="H39" s="1519">
        <f>(F34*PI()*H34)*D34</f>
        <v>326.72563597333851</v>
      </c>
      <c r="I39" s="1519"/>
      <c r="J39" s="29"/>
      <c r="K39" s="29"/>
      <c r="L39" s="771">
        <f>((F34*PI()*(L34/10)))*D34</f>
        <v>40.840704496667314</v>
      </c>
      <c r="M39" s="29"/>
      <c r="N39" s="771">
        <f>((F34*PI()*(N34/10)))*D34</f>
        <v>32.672563597333856</v>
      </c>
      <c r="O39" s="29"/>
      <c r="P39" s="29"/>
      <c r="Q39" s="29"/>
      <c r="R39" s="29"/>
      <c r="S39" s="29"/>
      <c r="T39" s="2"/>
      <c r="U39" s="790"/>
      <c r="V39" s="790"/>
      <c r="W39" s="790"/>
    </row>
    <row r="40" spans="1:23" x14ac:dyDescent="0.25">
      <c r="A40" s="1468"/>
      <c r="B40" s="790"/>
      <c r="C40" s="790"/>
      <c r="D40" s="1489" t="s">
        <v>122</v>
      </c>
      <c r="E40" s="1490"/>
      <c r="F40" s="1490"/>
      <c r="G40" s="1490"/>
      <c r="H40" s="1490"/>
      <c r="I40" s="1490"/>
      <c r="J40" s="1490"/>
      <c r="K40" s="1491"/>
      <c r="L40" s="1495" t="s">
        <v>146</v>
      </c>
      <c r="M40" s="1496"/>
      <c r="N40" s="801" t="s">
        <v>105</v>
      </c>
      <c r="O40" s="107">
        <v>0.25</v>
      </c>
      <c r="P40" s="801" t="s">
        <v>42</v>
      </c>
      <c r="Q40" s="107">
        <v>5.0000000000000001E-3</v>
      </c>
      <c r="R40" s="1497" t="s">
        <v>44</v>
      </c>
      <c r="S40" s="1498"/>
      <c r="T40" s="108">
        <v>2.5000000000000001E-2</v>
      </c>
      <c r="U40" s="790"/>
      <c r="V40" s="790"/>
      <c r="W40" s="790"/>
    </row>
    <row r="41" spans="1:23" ht="15" customHeight="1" thickBot="1" x14ac:dyDescent="0.3">
      <c r="A41" s="1468"/>
      <c r="B41" s="792"/>
      <c r="C41" s="790"/>
      <c r="D41" s="1492"/>
      <c r="E41" s="1493"/>
      <c r="F41" s="1493"/>
      <c r="G41" s="1493"/>
      <c r="H41" s="1493"/>
      <c r="I41" s="1493"/>
      <c r="J41" s="1493"/>
      <c r="K41" s="1494"/>
      <c r="L41" s="802" t="s">
        <v>147</v>
      </c>
      <c r="M41" s="803">
        <f>SUM(O40:O41,Q40:Q41,T40:T41)</f>
        <v>0.47500000000000003</v>
      </c>
      <c r="N41" s="804" t="s">
        <v>14</v>
      </c>
      <c r="O41" s="805">
        <v>0.125</v>
      </c>
      <c r="P41" s="806" t="s">
        <v>148</v>
      </c>
      <c r="Q41" s="805">
        <v>0.02</v>
      </c>
      <c r="R41" s="1499" t="s">
        <v>149</v>
      </c>
      <c r="S41" s="1500"/>
      <c r="T41" s="807">
        <v>0.05</v>
      </c>
      <c r="U41" s="790"/>
      <c r="V41" s="790"/>
      <c r="W41" s="790"/>
    </row>
    <row r="42" spans="1:23" x14ac:dyDescent="0.25">
      <c r="A42" s="1468"/>
      <c r="B42" s="918"/>
      <c r="C42" s="790"/>
      <c r="D42" s="918" t="s">
        <v>627</v>
      </c>
      <c r="E42" s="790"/>
      <c r="F42" s="790"/>
      <c r="G42" s="790"/>
      <c r="H42" s="790"/>
      <c r="I42" s="790"/>
      <c r="J42" s="790"/>
      <c r="K42" s="790"/>
      <c r="L42" s="790"/>
      <c r="M42" s="790"/>
      <c r="N42" s="790"/>
      <c r="O42" s="790"/>
      <c r="P42" s="790"/>
      <c r="Q42" s="790"/>
      <c r="R42" s="790"/>
      <c r="S42" s="790"/>
      <c r="T42" s="790"/>
      <c r="U42" s="790"/>
      <c r="V42" s="790"/>
      <c r="W42" s="790"/>
    </row>
    <row r="43" spans="1:23" s="48" customFormat="1" ht="15" customHeight="1" x14ac:dyDescent="0.25">
      <c r="A43" s="1468"/>
      <c r="B43" s="918"/>
      <c r="C43" s="918"/>
      <c r="D43" s="918" t="s">
        <v>628</v>
      </c>
      <c r="E43" s="918"/>
      <c r="F43" s="918"/>
      <c r="G43" s="918"/>
      <c r="H43" s="918"/>
      <c r="I43" s="918"/>
      <c r="J43" s="918"/>
      <c r="K43" s="918"/>
      <c r="L43" s="918"/>
      <c r="M43" s="918"/>
      <c r="N43" s="918"/>
      <c r="O43" s="918"/>
      <c r="P43" s="918"/>
      <c r="Q43" s="918"/>
      <c r="R43" s="918"/>
      <c r="S43" s="918"/>
      <c r="T43" s="918"/>
      <c r="U43" s="918"/>
      <c r="V43" s="790"/>
      <c r="W43" s="790"/>
    </row>
    <row r="44" spans="1:23" x14ac:dyDescent="0.25">
      <c r="A44" s="1468"/>
      <c r="B44" s="918"/>
      <c r="C44" s="918"/>
      <c r="D44" s="1469" t="s">
        <v>634</v>
      </c>
      <c r="E44" s="1469"/>
      <c r="F44" s="1469"/>
      <c r="G44" s="1469"/>
      <c r="H44" s="1469"/>
      <c r="I44" s="1469"/>
      <c r="J44" s="1469"/>
      <c r="K44" s="1469"/>
      <c r="L44" s="1469"/>
      <c r="M44" s="1469"/>
      <c r="N44" s="1469"/>
      <c r="O44" s="1469"/>
      <c r="P44" s="1469"/>
      <c r="Q44" s="1469"/>
      <c r="R44" s="1469"/>
      <c r="S44" s="1469"/>
      <c r="T44" s="1469"/>
      <c r="U44" s="918"/>
      <c r="V44" s="790"/>
      <c r="W44" s="790"/>
    </row>
    <row r="45" spans="1:23" x14ac:dyDescent="0.25">
      <c r="A45" s="1468"/>
      <c r="B45" s="918"/>
      <c r="C45" s="918"/>
      <c r="D45" s="1469"/>
      <c r="E45" s="1469"/>
      <c r="F45" s="1469"/>
      <c r="G45" s="1469"/>
      <c r="H45" s="1469"/>
      <c r="I45" s="1469"/>
      <c r="J45" s="1469"/>
      <c r="K45" s="1469"/>
      <c r="L45" s="1469"/>
      <c r="M45" s="1469"/>
      <c r="N45" s="1469"/>
      <c r="O45" s="1469"/>
      <c r="P45" s="1469"/>
      <c r="Q45" s="1469"/>
      <c r="R45" s="1469"/>
      <c r="S45" s="1469"/>
      <c r="T45" s="1469"/>
      <c r="U45" s="918"/>
      <c r="V45" s="790"/>
      <c r="W45" s="790"/>
    </row>
    <row r="46" spans="1:23" x14ac:dyDescent="0.25">
      <c r="A46" s="1468"/>
      <c r="B46" s="918"/>
      <c r="C46" s="918"/>
      <c r="D46" s="919"/>
      <c r="E46" s="919"/>
      <c r="F46" s="919"/>
      <c r="G46" s="919"/>
      <c r="H46" s="919"/>
      <c r="I46" s="919"/>
      <c r="J46" s="919"/>
      <c r="K46" s="919"/>
      <c r="L46" s="919"/>
      <c r="M46" s="919"/>
      <c r="N46" s="919"/>
      <c r="O46" s="919"/>
      <c r="P46" s="919"/>
      <c r="Q46" s="919"/>
      <c r="R46" s="919"/>
      <c r="S46" s="919"/>
      <c r="T46" s="919"/>
      <c r="U46" s="918"/>
      <c r="V46" s="790"/>
      <c r="W46" s="790"/>
    </row>
    <row r="47" spans="1:23" ht="16.5" thickBot="1" x14ac:dyDescent="0.3">
      <c r="A47" s="1468"/>
      <c r="B47" s="918"/>
      <c r="C47" s="918"/>
      <c r="D47" s="920" t="s">
        <v>629</v>
      </c>
      <c r="E47" s="919"/>
      <c r="F47" s="919"/>
      <c r="G47" s="920"/>
      <c r="H47" s="921"/>
      <c r="I47" s="922" t="s">
        <v>630</v>
      </c>
      <c r="J47" s="923" t="s">
        <v>434</v>
      </c>
      <c r="K47" s="1470" t="s">
        <v>631</v>
      </c>
      <c r="L47" s="1470"/>
      <c r="M47" s="1470"/>
      <c r="N47" s="919"/>
      <c r="O47" s="927" t="s">
        <v>30</v>
      </c>
      <c r="P47" s="923" t="s">
        <v>434</v>
      </c>
      <c r="Q47" s="926" t="s">
        <v>8</v>
      </c>
      <c r="R47" s="919"/>
      <c r="S47" s="919"/>
      <c r="T47" s="919"/>
      <c r="U47" s="918"/>
      <c r="V47" s="790"/>
      <c r="W47" s="790"/>
    </row>
    <row r="48" spans="1:23" ht="15.75" x14ac:dyDescent="0.25">
      <c r="A48" s="1468"/>
      <c r="B48" s="918"/>
      <c r="C48" s="918"/>
      <c r="D48" s="919"/>
      <c r="E48" s="919"/>
      <c r="F48" s="919"/>
      <c r="G48" s="920"/>
      <c r="H48" s="1471" t="s">
        <v>632</v>
      </c>
      <c r="I48" s="1471"/>
      <c r="J48" s="1471"/>
      <c r="K48" s="1471"/>
      <c r="L48" s="1471"/>
      <c r="M48" s="1471"/>
      <c r="N48" s="919"/>
      <c r="O48" s="1473" t="s">
        <v>31</v>
      </c>
      <c r="P48" s="1473"/>
      <c r="Q48" s="1473"/>
      <c r="R48" s="919"/>
      <c r="S48" s="919"/>
      <c r="T48" s="919"/>
      <c r="U48" s="918"/>
      <c r="V48" s="790"/>
      <c r="W48" s="790"/>
    </row>
    <row r="49" spans="1:23" x14ac:dyDescent="0.25">
      <c r="A49" s="1468"/>
      <c r="B49" s="918"/>
      <c r="C49" s="918"/>
      <c r="D49" s="918"/>
      <c r="E49" s="918"/>
      <c r="F49" s="918"/>
      <c r="G49" s="920"/>
      <c r="H49" s="920"/>
      <c r="I49" s="920"/>
      <c r="J49" s="920"/>
      <c r="K49" s="920"/>
      <c r="L49" s="920"/>
      <c r="M49" s="920"/>
      <c r="N49" s="918"/>
      <c r="O49" s="918"/>
      <c r="P49" s="918"/>
      <c r="Q49" s="918"/>
      <c r="R49" s="918"/>
      <c r="S49" s="918"/>
      <c r="T49" s="918"/>
      <c r="U49" s="918"/>
      <c r="V49" s="790"/>
      <c r="W49" s="790"/>
    </row>
    <row r="50" spans="1:23" x14ac:dyDescent="0.25">
      <c r="A50" s="1468"/>
      <c r="B50" s="918"/>
      <c r="C50" s="918"/>
      <c r="D50" s="918"/>
      <c r="E50" s="918"/>
      <c r="F50" s="918"/>
      <c r="G50" s="918"/>
      <c r="H50" s="918"/>
      <c r="I50" s="918"/>
      <c r="J50" s="918"/>
      <c r="K50" s="918"/>
      <c r="L50" s="918"/>
      <c r="M50" s="918"/>
      <c r="N50" s="918"/>
      <c r="O50" s="918"/>
      <c r="P50" s="918"/>
      <c r="Q50" s="918"/>
      <c r="R50" s="918"/>
      <c r="S50" s="918"/>
      <c r="T50" s="918"/>
      <c r="U50" s="918"/>
      <c r="V50" s="790"/>
      <c r="W50" s="790"/>
    </row>
    <row r="51" spans="1:23" x14ac:dyDescent="0.25">
      <c r="A51" s="30"/>
      <c r="B51" s="30"/>
      <c r="C51" s="30"/>
      <c r="D51" s="30"/>
      <c r="E51" s="30"/>
      <c r="F51" s="30"/>
      <c r="G51" s="30"/>
      <c r="H51" s="30"/>
      <c r="I51" s="30"/>
      <c r="J51" s="30"/>
      <c r="K51" s="30"/>
    </row>
    <row r="52" spans="1:23" x14ac:dyDescent="0.25">
      <c r="A52" s="30"/>
      <c r="B52" s="30"/>
      <c r="C52" s="30"/>
      <c r="D52" s="30"/>
      <c r="E52" s="30"/>
      <c r="F52" s="30"/>
      <c r="G52" s="30"/>
      <c r="H52" s="30"/>
      <c r="I52" s="30"/>
      <c r="J52" s="30"/>
      <c r="K52" s="30"/>
    </row>
    <row r="53" spans="1:23" ht="18.75" x14ac:dyDescent="0.3">
      <c r="A53" s="30"/>
      <c r="B53" s="928" t="s">
        <v>635</v>
      </c>
      <c r="C53" s="30"/>
      <c r="D53" s="30"/>
      <c r="E53" s="30"/>
      <c r="F53" s="30"/>
      <c r="G53" s="30"/>
      <c r="H53" s="30"/>
      <c r="I53" s="30"/>
      <c r="J53" s="30"/>
      <c r="K53" s="30"/>
    </row>
    <row r="54" spans="1:23" ht="18.75" x14ac:dyDescent="0.3">
      <c r="A54" s="30"/>
      <c r="B54" s="928" t="s">
        <v>639</v>
      </c>
      <c r="C54" s="30"/>
      <c r="D54" s="30"/>
      <c r="E54" s="30"/>
      <c r="F54" s="30"/>
      <c r="G54" s="30"/>
      <c r="H54" s="30"/>
      <c r="I54" s="30"/>
      <c r="J54" s="30"/>
      <c r="K54" s="30"/>
    </row>
    <row r="55" spans="1:23" ht="15" customHeight="1" x14ac:dyDescent="0.3">
      <c r="A55" s="30"/>
      <c r="B55" s="30"/>
      <c r="C55" s="928" t="s">
        <v>636</v>
      </c>
      <c r="D55" s="30"/>
      <c r="E55" s="30"/>
      <c r="F55" s="30"/>
      <c r="G55" s="30"/>
      <c r="H55" s="30"/>
      <c r="I55" s="30"/>
      <c r="J55" s="30"/>
      <c r="K55" s="30"/>
    </row>
    <row r="56" spans="1:23" ht="18.75" x14ac:dyDescent="0.3">
      <c r="A56" s="30"/>
      <c r="B56" s="30"/>
      <c r="C56" s="928" t="s">
        <v>637</v>
      </c>
      <c r="D56" s="30"/>
      <c r="E56" s="30"/>
      <c r="F56" s="30"/>
      <c r="G56" s="30"/>
      <c r="H56" s="30"/>
      <c r="I56" s="30"/>
      <c r="J56" s="30"/>
      <c r="K56" s="30"/>
    </row>
    <row r="57" spans="1:23" ht="18.75" x14ac:dyDescent="0.3">
      <c r="A57" s="30"/>
      <c r="B57" s="30"/>
      <c r="C57" s="928" t="s">
        <v>638</v>
      </c>
      <c r="D57" s="30"/>
      <c r="E57" s="30"/>
      <c r="F57" s="30"/>
      <c r="G57" s="30"/>
      <c r="H57" s="30"/>
      <c r="I57" s="30"/>
      <c r="J57" s="30"/>
    </row>
    <row r="58" spans="1:23" x14ac:dyDescent="0.25">
      <c r="A58" s="30"/>
      <c r="B58" s="30"/>
      <c r="C58" s="30"/>
      <c r="D58" s="30"/>
      <c r="E58" s="30"/>
      <c r="F58" s="30"/>
      <c r="G58" s="30"/>
      <c r="H58" s="30"/>
      <c r="I58" s="30"/>
      <c r="J58" s="30"/>
    </row>
    <row r="59" spans="1:23" s="37" customFormat="1" ht="15.75" thickBot="1" x14ac:dyDescent="0.3">
      <c r="A59" s="773"/>
      <c r="B59" s="773"/>
      <c r="C59" s="773"/>
      <c r="D59" s="773"/>
      <c r="E59" s="773"/>
      <c r="F59" s="773"/>
      <c r="G59" s="773"/>
      <c r="H59" s="773"/>
      <c r="I59" s="773"/>
      <c r="J59" s="47"/>
      <c r="K59" s="28"/>
      <c r="L59" s="28"/>
      <c r="M59" s="28"/>
      <c r="N59" s="28"/>
      <c r="O59" s="28"/>
      <c r="P59" s="28"/>
      <c r="Q59" s="28"/>
      <c r="R59" s="28"/>
      <c r="S59" s="28"/>
      <c r="T59" s="28"/>
      <c r="U59" s="28"/>
      <c r="V59" s="28"/>
      <c r="W59" s="28"/>
    </row>
    <row r="60" spans="1:23" s="37" customFormat="1" ht="12.75" customHeight="1" x14ac:dyDescent="0.25">
      <c r="A60" s="10" t="s">
        <v>0</v>
      </c>
      <c r="B60" s="1340" t="s">
        <v>125</v>
      </c>
      <c r="C60" s="1341"/>
      <c r="D60" s="1341"/>
      <c r="E60" s="1341"/>
      <c r="F60" s="1341"/>
      <c r="G60" s="1341"/>
      <c r="H60" s="1341"/>
      <c r="I60" s="1342"/>
      <c r="K60" s="28"/>
      <c r="L60" s="28"/>
      <c r="M60" s="28"/>
      <c r="N60" s="28"/>
      <c r="O60" s="28"/>
      <c r="P60" s="28"/>
      <c r="Q60" s="28"/>
      <c r="R60" s="28"/>
      <c r="S60" s="28"/>
      <c r="T60" s="28"/>
      <c r="U60" s="28"/>
      <c r="V60" s="28"/>
      <c r="W60" s="28"/>
    </row>
    <row r="61" spans="1:23" s="37" customFormat="1" ht="12.75" customHeight="1" x14ac:dyDescent="0.25">
      <c r="A61" s="1313" t="s">
        <v>73</v>
      </c>
      <c r="B61" s="1343"/>
      <c r="C61" s="1257"/>
      <c r="D61" s="1257"/>
      <c r="E61" s="1257"/>
      <c r="F61" s="1257"/>
      <c r="G61" s="1257"/>
      <c r="H61" s="1257"/>
      <c r="I61" s="1258"/>
      <c r="K61" s="28"/>
      <c r="L61" s="28"/>
      <c r="M61" s="28"/>
      <c r="N61" s="28"/>
      <c r="O61" s="28"/>
      <c r="P61" s="28"/>
      <c r="Q61" s="28"/>
      <c r="R61" s="28"/>
      <c r="S61" s="28"/>
      <c r="T61" s="28"/>
      <c r="U61" s="28"/>
      <c r="V61" s="28"/>
      <c r="W61" s="28"/>
    </row>
    <row r="62" spans="1:23" s="37" customFormat="1" ht="18.75" customHeight="1" x14ac:dyDescent="0.25">
      <c r="A62" s="1313"/>
      <c r="B62" s="1343"/>
      <c r="C62" s="1257"/>
      <c r="D62" s="1257"/>
      <c r="E62" s="1257"/>
      <c r="F62" s="1257"/>
      <c r="G62" s="1257"/>
      <c r="H62" s="1257"/>
      <c r="I62" s="1258"/>
      <c r="K62" s="28"/>
      <c r="L62" s="28"/>
      <c r="M62" s="28"/>
      <c r="N62" s="28"/>
      <c r="O62" s="28"/>
      <c r="P62" s="28"/>
      <c r="Q62" s="28"/>
      <c r="R62" s="28"/>
      <c r="S62" s="28"/>
      <c r="T62" s="28"/>
      <c r="U62" s="28"/>
      <c r="V62" s="28"/>
      <c r="W62" s="28"/>
    </row>
    <row r="63" spans="1:23" s="37" customFormat="1" ht="18.75" customHeight="1" x14ac:dyDescent="0.25">
      <c r="A63" s="1313"/>
      <c r="B63" s="1347" t="s">
        <v>133</v>
      </c>
      <c r="C63" s="1260"/>
      <c r="D63" s="1260"/>
      <c r="E63" s="1260"/>
      <c r="F63" s="1260"/>
      <c r="G63" s="1260"/>
      <c r="H63" s="1260"/>
      <c r="I63" s="1261"/>
      <c r="K63" s="28"/>
      <c r="L63" s="28"/>
      <c r="M63" s="28"/>
      <c r="N63" s="28"/>
      <c r="O63" s="28"/>
      <c r="P63" s="28"/>
      <c r="Q63" s="28"/>
      <c r="R63" s="28"/>
      <c r="S63" s="28"/>
      <c r="T63" s="28"/>
      <c r="U63" s="28"/>
      <c r="V63" s="28"/>
      <c r="W63" s="28"/>
    </row>
    <row r="64" spans="1:23" s="37" customFormat="1" ht="12.75" customHeight="1" x14ac:dyDescent="0.25">
      <c r="A64" s="1313"/>
      <c r="B64" s="1348" t="s">
        <v>79</v>
      </c>
      <c r="C64" s="1262"/>
      <c r="D64" s="1262"/>
      <c r="E64" s="1262"/>
      <c r="F64" s="1262"/>
      <c r="G64" s="1262"/>
      <c r="H64" s="1262"/>
      <c r="I64" s="1263"/>
      <c r="K64" s="28"/>
      <c r="L64" s="28"/>
      <c r="M64" s="28"/>
      <c r="N64" s="28"/>
      <c r="O64" s="28"/>
      <c r="P64" s="28"/>
      <c r="Q64" s="28"/>
      <c r="R64" s="28"/>
      <c r="S64" s="28"/>
      <c r="T64" s="28"/>
      <c r="U64" s="28"/>
      <c r="V64" s="28"/>
      <c r="W64" s="28"/>
    </row>
    <row r="65" spans="1:23" s="37" customFormat="1" ht="13.5" customHeight="1" x14ac:dyDescent="0.25">
      <c r="A65" s="1313"/>
      <c r="B65" s="1349" t="s">
        <v>141</v>
      </c>
      <c r="C65" s="1264"/>
      <c r="D65" s="1264"/>
      <c r="E65" s="1264"/>
      <c r="F65" s="1264"/>
      <c r="G65" s="1264"/>
      <c r="H65" s="1264"/>
      <c r="I65" s="1265"/>
      <c r="K65" s="28"/>
      <c r="L65" s="28"/>
      <c r="M65" s="28"/>
      <c r="N65" s="28"/>
      <c r="O65" s="28"/>
      <c r="P65" s="28"/>
      <c r="Q65" s="28"/>
      <c r="R65" s="28"/>
      <c r="S65" s="28"/>
      <c r="T65" s="28"/>
      <c r="U65" s="28"/>
      <c r="V65" s="28"/>
      <c r="W65" s="28"/>
    </row>
    <row r="66" spans="1:23" s="37" customFormat="1" ht="13.5" customHeight="1" thickBot="1" x14ac:dyDescent="0.3">
      <c r="A66" s="1313"/>
      <c r="B66" s="1350"/>
      <c r="C66" s="1351"/>
      <c r="D66" s="1351"/>
      <c r="E66" s="1351"/>
      <c r="F66" s="1351"/>
      <c r="G66" s="1351"/>
      <c r="H66" s="1351"/>
      <c r="I66" s="1352"/>
      <c r="K66" s="28"/>
      <c r="L66" s="28"/>
      <c r="M66" s="28"/>
      <c r="N66" s="28"/>
      <c r="O66" s="28"/>
      <c r="P66" s="28"/>
      <c r="Q66" s="28"/>
      <c r="R66" s="28"/>
      <c r="S66" s="28"/>
      <c r="T66" s="28"/>
      <c r="U66" s="28"/>
      <c r="V66" s="28"/>
      <c r="W66" s="28"/>
    </row>
    <row r="67" spans="1:23" s="37" customFormat="1" ht="12.75" customHeight="1" x14ac:dyDescent="0.25">
      <c r="A67" s="1313"/>
      <c r="B67" s="775"/>
      <c r="C67" s="1266" t="s">
        <v>17</v>
      </c>
      <c r="D67" s="1266"/>
      <c r="E67" s="1266"/>
      <c r="F67" s="1266"/>
      <c r="G67" s="1266"/>
      <c r="H67" s="1266"/>
      <c r="I67" s="1353"/>
      <c r="K67" s="28"/>
      <c r="L67" s="28"/>
      <c r="M67" s="28"/>
      <c r="N67" s="28"/>
      <c r="O67" s="28"/>
      <c r="P67" s="28"/>
      <c r="Q67" s="28"/>
      <c r="R67" s="28"/>
      <c r="S67" s="28"/>
      <c r="T67" s="28"/>
      <c r="U67" s="28"/>
      <c r="V67" s="28"/>
      <c r="W67" s="28"/>
    </row>
    <row r="68" spans="1:23" s="37" customFormat="1" ht="12.75" customHeight="1" x14ac:dyDescent="0.25">
      <c r="A68" s="1313"/>
      <c r="B68" s="1461" t="s">
        <v>120</v>
      </c>
      <c r="C68" s="1462" t="s">
        <v>119</v>
      </c>
      <c r="D68" s="1463" t="s">
        <v>121</v>
      </c>
      <c r="E68" s="1270" t="s">
        <v>60</v>
      </c>
      <c r="F68" s="1271" t="s">
        <v>61</v>
      </c>
      <c r="G68" s="1271" t="s">
        <v>62</v>
      </c>
      <c r="H68" s="1272" t="s">
        <v>63</v>
      </c>
      <c r="I68" s="1273" t="s">
        <v>83</v>
      </c>
      <c r="K68" s="28"/>
      <c r="L68" s="28"/>
      <c r="M68" s="28"/>
      <c r="N68" s="28"/>
      <c r="O68" s="28"/>
      <c r="P68" s="28"/>
      <c r="Q68" s="28"/>
      <c r="R68" s="28"/>
      <c r="S68" s="28"/>
      <c r="T68" s="28"/>
      <c r="U68" s="28"/>
      <c r="V68" s="28"/>
      <c r="W68" s="28"/>
    </row>
    <row r="69" spans="1:23" s="37" customFormat="1" x14ac:dyDescent="0.25">
      <c r="A69" s="1313"/>
      <c r="B69" s="1461"/>
      <c r="C69" s="1462"/>
      <c r="D69" s="1463"/>
      <c r="E69" s="1270"/>
      <c r="F69" s="1271"/>
      <c r="G69" s="1271"/>
      <c r="H69" s="1272"/>
      <c r="I69" s="1273"/>
      <c r="K69" s="28"/>
      <c r="L69" s="28"/>
      <c r="M69" s="28"/>
      <c r="N69" s="28"/>
      <c r="O69" s="28"/>
      <c r="P69" s="28"/>
      <c r="Q69" s="28"/>
      <c r="R69" s="28"/>
      <c r="S69" s="28"/>
      <c r="T69" s="28"/>
      <c r="U69" s="28"/>
      <c r="V69" s="28"/>
      <c r="W69" s="28"/>
    </row>
    <row r="70" spans="1:23" s="37" customFormat="1" ht="12.75" customHeight="1" x14ac:dyDescent="0.25">
      <c r="A70" s="1313"/>
      <c r="B70" s="1461"/>
      <c r="C70" s="1462"/>
      <c r="D70" s="1463"/>
      <c r="E70" s="1270"/>
      <c r="F70" s="1271"/>
      <c r="G70" s="1271"/>
      <c r="H70" s="1272"/>
      <c r="I70" s="1273"/>
      <c r="K70" s="28"/>
      <c r="L70" s="28"/>
      <c r="M70" s="28"/>
      <c r="N70" s="28"/>
      <c r="O70" s="28"/>
      <c r="P70" s="28"/>
      <c r="Q70" s="28"/>
      <c r="R70" s="28"/>
      <c r="S70" s="28"/>
      <c r="T70" s="28"/>
      <c r="U70" s="28"/>
      <c r="V70" s="28"/>
      <c r="W70" s="28"/>
    </row>
    <row r="71" spans="1:23" s="37" customFormat="1" ht="12.75" customHeight="1" x14ac:dyDescent="0.25">
      <c r="A71" s="1313"/>
      <c r="B71" s="1346">
        <v>1</v>
      </c>
      <c r="C71" s="1247">
        <v>18</v>
      </c>
      <c r="D71" s="1248">
        <v>2.5</v>
      </c>
      <c r="E71" s="1249">
        <v>1.5</v>
      </c>
      <c r="F71" s="1249">
        <v>3</v>
      </c>
      <c r="G71" s="1249">
        <v>5</v>
      </c>
      <c r="H71" s="1250">
        <f>(H78/I83)*I75</f>
        <v>0.16728260869565217</v>
      </c>
      <c r="I71" s="1252">
        <f>(I80/I83)*I75</f>
        <v>0.17608695652173911</v>
      </c>
      <c r="K71" s="28"/>
      <c r="L71" s="28"/>
      <c r="M71" s="28"/>
      <c r="N71" s="28"/>
      <c r="O71" s="28"/>
      <c r="P71" s="28"/>
      <c r="Q71" s="28"/>
      <c r="R71" s="28"/>
      <c r="S71" s="28"/>
      <c r="T71" s="28"/>
      <c r="U71" s="28"/>
      <c r="V71" s="28"/>
      <c r="W71" s="28"/>
    </row>
    <row r="72" spans="1:23" s="37" customFormat="1" ht="12.75" customHeight="1" x14ac:dyDescent="0.25">
      <c r="A72" s="1313"/>
      <c r="B72" s="1346"/>
      <c r="C72" s="1247"/>
      <c r="D72" s="1248"/>
      <c r="E72" s="1249"/>
      <c r="F72" s="1249"/>
      <c r="G72" s="1249"/>
      <c r="H72" s="1250"/>
      <c r="I72" s="1252"/>
      <c r="K72" s="28"/>
      <c r="L72" s="28"/>
      <c r="M72" s="28"/>
      <c r="N72" s="28"/>
      <c r="O72" s="28"/>
      <c r="P72" s="28"/>
      <c r="Q72" s="28"/>
      <c r="R72" s="28"/>
      <c r="S72" s="28"/>
      <c r="T72" s="28"/>
      <c r="U72" s="28"/>
      <c r="V72" s="28"/>
      <c r="W72" s="28"/>
    </row>
    <row r="73" spans="1:23" s="37" customFormat="1" x14ac:dyDescent="0.25">
      <c r="A73" s="1313"/>
      <c r="B73" s="785" t="s">
        <v>1</v>
      </c>
      <c r="C73" s="786" t="s">
        <v>2</v>
      </c>
      <c r="D73" s="786" t="s">
        <v>3</v>
      </c>
      <c r="E73" s="786" t="s">
        <v>4</v>
      </c>
      <c r="F73" s="786" t="s">
        <v>5</v>
      </c>
      <c r="G73" s="786" t="s">
        <v>6</v>
      </c>
      <c r="H73" s="786" t="s">
        <v>7</v>
      </c>
      <c r="I73" s="787" t="s">
        <v>8</v>
      </c>
      <c r="K73" s="28"/>
      <c r="L73" s="28"/>
      <c r="M73" s="28"/>
      <c r="N73" s="28"/>
      <c r="O73" s="28"/>
      <c r="P73" s="28"/>
      <c r="Q73" s="28"/>
      <c r="R73" s="28"/>
      <c r="S73" s="28"/>
      <c r="T73" s="28"/>
      <c r="U73" s="28"/>
      <c r="V73" s="28"/>
      <c r="W73" s="28"/>
    </row>
    <row r="74" spans="1:23" s="37" customFormat="1" x14ac:dyDescent="0.25">
      <c r="A74" s="1313"/>
      <c r="B74" s="59">
        <f>(((C71/2)*(C71/2)*PI()))*B71</f>
        <v>254.46900494077323</v>
      </c>
      <c r="C74" s="60">
        <f>(C71*PI()*D71)*B71</f>
        <v>141.37166941154069</v>
      </c>
      <c r="D74" s="60">
        <f>((C71*PI()*F74)*B71)</f>
        <v>16.964600329384883</v>
      </c>
      <c r="E74" s="61">
        <f>E71/10</f>
        <v>0.15</v>
      </c>
      <c r="F74" s="61">
        <f>F71/10</f>
        <v>0.3</v>
      </c>
      <c r="G74" s="61">
        <f>G71/10</f>
        <v>0.5</v>
      </c>
      <c r="H74" s="60">
        <f>((C71*PI())*G74*B71)*B71</f>
        <v>28.274333882308138</v>
      </c>
      <c r="I74" s="109">
        <f>SUM(B74:D74,H74)</f>
        <v>441.079608564007</v>
      </c>
      <c r="K74" s="28"/>
      <c r="L74" s="28"/>
      <c r="M74" s="28"/>
      <c r="N74" s="28"/>
      <c r="O74" s="28"/>
      <c r="P74" s="28"/>
      <c r="Q74" s="28"/>
      <c r="R74" s="28"/>
      <c r="S74" s="28"/>
      <c r="T74" s="28"/>
      <c r="U74" s="28"/>
      <c r="V74" s="28"/>
      <c r="W74" s="28"/>
    </row>
    <row r="75" spans="1:23" s="37" customFormat="1" ht="15.75" thickBot="1" x14ac:dyDescent="0.3">
      <c r="A75" s="1313"/>
      <c r="B75" s="63"/>
      <c r="C75" s="64"/>
      <c r="D75" s="64"/>
      <c r="E75" s="65"/>
      <c r="F75" s="65"/>
      <c r="G75" s="65"/>
      <c r="H75" s="66" t="s">
        <v>95</v>
      </c>
      <c r="I75" s="110">
        <f>I74*E74</f>
        <v>66.161941284601042</v>
      </c>
      <c r="K75" s="28"/>
      <c r="L75" s="28"/>
      <c r="M75" s="28"/>
      <c r="N75" s="28"/>
      <c r="O75" s="28"/>
      <c r="P75" s="28"/>
      <c r="Q75" s="28"/>
      <c r="R75" s="28"/>
      <c r="S75" s="28"/>
      <c r="T75" s="28"/>
      <c r="U75" s="28"/>
      <c r="V75" s="28"/>
      <c r="W75" s="28"/>
    </row>
    <row r="76" spans="1:23" s="37" customFormat="1" ht="15.75" x14ac:dyDescent="0.25">
      <c r="A76" s="1313"/>
      <c r="B76" s="776"/>
      <c r="C76" s="1464" t="s">
        <v>16</v>
      </c>
      <c r="D76" s="1464"/>
      <c r="E76" s="1464"/>
      <c r="F76" s="1464"/>
      <c r="G76" s="1464"/>
      <c r="H76" s="1464"/>
      <c r="I76" s="1465"/>
      <c r="K76" s="28"/>
      <c r="L76" s="28"/>
      <c r="M76" s="28"/>
      <c r="N76" s="28"/>
      <c r="O76" s="28"/>
      <c r="P76" s="28"/>
      <c r="Q76" s="28"/>
      <c r="R76" s="28"/>
      <c r="S76" s="28"/>
      <c r="T76" s="28"/>
      <c r="U76" s="28"/>
      <c r="V76" s="28"/>
      <c r="W76" s="28"/>
    </row>
    <row r="77" spans="1:23" s="37" customFormat="1" ht="12.75" customHeight="1" x14ac:dyDescent="0.25">
      <c r="A77" s="1313"/>
      <c r="B77" s="1466" t="s">
        <v>126</v>
      </c>
      <c r="C77" s="1467"/>
      <c r="D77" s="1467"/>
      <c r="E77" s="1467"/>
      <c r="F77" s="1467"/>
      <c r="G77" s="1467"/>
      <c r="H77" s="1467"/>
      <c r="I77" s="111" t="s">
        <v>15</v>
      </c>
      <c r="K77" s="28"/>
      <c r="L77" s="28"/>
      <c r="M77" s="28"/>
      <c r="N77" s="28"/>
      <c r="O77" s="28"/>
      <c r="P77" s="28"/>
      <c r="Q77" s="28"/>
      <c r="R77" s="28"/>
      <c r="S77" s="28"/>
      <c r="T77" s="28"/>
      <c r="U77" s="28"/>
      <c r="V77" s="28"/>
      <c r="W77" s="28"/>
    </row>
    <row r="78" spans="1:23" s="37" customFormat="1" ht="12.75" customHeight="1" x14ac:dyDescent="0.25">
      <c r="A78" s="1313"/>
      <c r="B78" s="1370">
        <v>1</v>
      </c>
      <c r="C78" s="1241">
        <v>26</v>
      </c>
      <c r="D78" s="1242">
        <v>4</v>
      </c>
      <c r="E78" s="1243">
        <v>2</v>
      </c>
      <c r="F78" s="1243">
        <v>5</v>
      </c>
      <c r="G78" s="1243">
        <v>5</v>
      </c>
      <c r="H78" s="1460">
        <v>0.47499999999999998</v>
      </c>
      <c r="I78" s="1246">
        <v>0.5</v>
      </c>
      <c r="K78" s="28"/>
      <c r="L78" s="28"/>
      <c r="M78" s="28"/>
      <c r="N78" s="28"/>
      <c r="O78" s="28"/>
      <c r="P78" s="28"/>
      <c r="Q78" s="28"/>
      <c r="R78" s="28"/>
      <c r="S78" s="28"/>
      <c r="T78" s="28"/>
      <c r="U78" s="28"/>
      <c r="V78" s="28"/>
      <c r="W78" s="28"/>
    </row>
    <row r="79" spans="1:23" s="37" customFormat="1" ht="12.75" customHeight="1" x14ac:dyDescent="0.25">
      <c r="A79" s="1313"/>
      <c r="B79" s="1370"/>
      <c r="C79" s="1241"/>
      <c r="D79" s="1242"/>
      <c r="E79" s="1243"/>
      <c r="F79" s="1243"/>
      <c r="G79" s="1243"/>
      <c r="H79" s="1460"/>
      <c r="I79" s="1246"/>
      <c r="K79" s="28"/>
      <c r="L79" s="28"/>
      <c r="M79" s="28"/>
      <c r="N79" s="28"/>
      <c r="O79" s="28"/>
      <c r="P79" s="28"/>
      <c r="Q79" s="28"/>
      <c r="R79" s="28"/>
      <c r="S79" s="28"/>
      <c r="T79" s="28"/>
      <c r="U79" s="28"/>
      <c r="V79" s="28"/>
      <c r="W79" s="28"/>
    </row>
    <row r="80" spans="1:23" s="37" customFormat="1" x14ac:dyDescent="0.25">
      <c r="A80" s="1313"/>
      <c r="B80" s="70"/>
      <c r="C80" s="1230" t="s">
        <v>80</v>
      </c>
      <c r="D80" s="1230"/>
      <c r="E80" s="1230"/>
      <c r="F80" s="1230"/>
      <c r="G80" s="1230"/>
      <c r="H80" s="1"/>
      <c r="I80" s="71">
        <f>IF(ISBLANK(I78),H78,I78)</f>
        <v>0.5</v>
      </c>
      <c r="K80" s="28"/>
      <c r="L80" s="28"/>
      <c r="M80" s="28"/>
      <c r="N80" s="28"/>
      <c r="O80" s="28"/>
      <c r="P80" s="28"/>
      <c r="Q80" s="28"/>
      <c r="R80" s="28"/>
      <c r="S80" s="28"/>
      <c r="T80" s="28"/>
      <c r="U80" s="28"/>
      <c r="V80" s="28"/>
      <c r="W80" s="28"/>
    </row>
    <row r="81" spans="1:30" s="37" customFormat="1" x14ac:dyDescent="0.25">
      <c r="A81" s="1313"/>
      <c r="B81" s="72" t="s">
        <v>1</v>
      </c>
      <c r="C81" s="73" t="s">
        <v>2</v>
      </c>
      <c r="D81" s="73" t="s">
        <v>3</v>
      </c>
      <c r="E81" s="73" t="s">
        <v>4</v>
      </c>
      <c r="F81" s="73" t="s">
        <v>5</v>
      </c>
      <c r="G81" s="73" t="s">
        <v>6</v>
      </c>
      <c r="H81" s="73" t="s">
        <v>7</v>
      </c>
      <c r="I81" s="74" t="s">
        <v>8</v>
      </c>
      <c r="K81" s="28"/>
      <c r="L81" s="28"/>
      <c r="M81" s="28"/>
      <c r="N81" s="28"/>
      <c r="O81" s="28"/>
      <c r="P81" s="28"/>
      <c r="Q81" s="28"/>
      <c r="R81" s="28"/>
      <c r="S81" s="28"/>
      <c r="T81" s="28"/>
      <c r="U81" s="28"/>
      <c r="V81" s="28"/>
      <c r="W81" s="28"/>
    </row>
    <row r="82" spans="1:30" s="37" customFormat="1" x14ac:dyDescent="0.25">
      <c r="A82" s="1313"/>
      <c r="B82" s="59">
        <f>(((C78/2)*(C78/2)*PI()))*B78</f>
        <v>530.92915845667505</v>
      </c>
      <c r="C82" s="60">
        <f>(C78*PI()*D78)*B78</f>
        <v>326.72563597333851</v>
      </c>
      <c r="D82" s="60">
        <f>((C78*PI()*F82)*B78)</f>
        <v>40.840704496667314</v>
      </c>
      <c r="E82" s="61">
        <f>E78/10</f>
        <v>0.2</v>
      </c>
      <c r="F82" s="61">
        <f>F78/10</f>
        <v>0.5</v>
      </c>
      <c r="G82" s="61">
        <f>G78/10</f>
        <v>0.5</v>
      </c>
      <c r="H82" s="60">
        <f>((C78*PI())*G82*B78)*B78</f>
        <v>40.840704496667314</v>
      </c>
      <c r="I82" s="109">
        <f>SUM(B82:D82,H82)</f>
        <v>939.33620342334814</v>
      </c>
      <c r="K82" s="28"/>
      <c r="L82" s="28"/>
      <c r="M82" s="28"/>
      <c r="N82" s="28"/>
      <c r="O82" s="28"/>
      <c r="P82" s="28"/>
      <c r="Q82" s="28"/>
      <c r="R82" s="28"/>
      <c r="S82" s="28"/>
      <c r="T82" s="28"/>
      <c r="U82" s="28"/>
      <c r="V82" s="28"/>
      <c r="W82" s="28"/>
      <c r="X82" s="28"/>
      <c r="Y82" s="28"/>
      <c r="Z82" s="28"/>
      <c r="AA82" s="28"/>
      <c r="AB82" s="28"/>
      <c r="AC82" s="28"/>
      <c r="AD82" s="28"/>
    </row>
    <row r="83" spans="1:30" s="37" customFormat="1" ht="15.75" customHeight="1" thickBot="1" x14ac:dyDescent="0.3">
      <c r="A83" s="1313"/>
      <c r="B83" s="8"/>
      <c r="C83" s="1"/>
      <c r="D83" s="1"/>
      <c r="E83" s="1"/>
      <c r="F83" s="1"/>
      <c r="G83" s="1"/>
      <c r="H83" s="75" t="s">
        <v>82</v>
      </c>
      <c r="I83" s="112">
        <f>I82*E82</f>
        <v>187.86724068466964</v>
      </c>
      <c r="K83" s="28"/>
      <c r="L83" s="28"/>
      <c r="M83" s="28"/>
      <c r="N83" s="28"/>
      <c r="O83" s="28"/>
      <c r="P83" s="28"/>
      <c r="Q83" s="28"/>
      <c r="R83" s="28"/>
      <c r="S83" s="28"/>
      <c r="T83" s="28"/>
      <c r="U83" s="28"/>
      <c r="V83" s="28"/>
      <c r="W83" s="28"/>
      <c r="X83" s="28"/>
      <c r="Y83" s="28"/>
      <c r="Z83" s="28"/>
      <c r="AA83" s="28"/>
      <c r="AB83" s="28"/>
      <c r="AC83" s="28"/>
      <c r="AD83" s="28"/>
    </row>
    <row r="84" spans="1:30" s="37" customFormat="1" ht="15" customHeight="1" x14ac:dyDescent="0.25">
      <c r="A84" s="1313"/>
      <c r="B84" s="113" t="s">
        <v>1</v>
      </c>
      <c r="C84" s="114" t="s">
        <v>127</v>
      </c>
      <c r="D84" s="11"/>
      <c r="E84" s="11"/>
      <c r="F84" s="115" t="s">
        <v>5</v>
      </c>
      <c r="G84" s="114" t="s">
        <v>88</v>
      </c>
      <c r="H84" s="78"/>
      <c r="I84" s="116"/>
      <c r="K84" s="28"/>
      <c r="L84" s="28"/>
      <c r="M84" s="28"/>
      <c r="N84" s="28"/>
      <c r="O84" s="28"/>
      <c r="P84" s="28"/>
      <c r="Q84" s="28"/>
      <c r="R84" s="28"/>
      <c r="S84" s="28"/>
      <c r="T84" s="28"/>
      <c r="U84" s="28"/>
      <c r="V84" s="28"/>
      <c r="W84" s="28"/>
      <c r="X84" s="28"/>
      <c r="Y84" s="28"/>
      <c r="Z84" s="28"/>
      <c r="AA84" s="28"/>
      <c r="AB84" s="28"/>
      <c r="AC84" s="28"/>
      <c r="AD84" s="28"/>
    </row>
    <row r="85" spans="1:30" s="37" customFormat="1" ht="15" customHeight="1" x14ac:dyDescent="0.25">
      <c r="A85" s="1313"/>
      <c r="B85" s="83" t="s">
        <v>2</v>
      </c>
      <c r="C85" s="82" t="s">
        <v>129</v>
      </c>
      <c r="D85" s="29"/>
      <c r="E85" s="29"/>
      <c r="F85" s="83" t="s">
        <v>6</v>
      </c>
      <c r="G85" s="82" t="s">
        <v>90</v>
      </c>
      <c r="H85" s="87"/>
      <c r="I85" s="86"/>
      <c r="K85" s="28"/>
      <c r="L85" s="28"/>
      <c r="M85" s="28"/>
      <c r="N85" s="28"/>
      <c r="O85" s="28"/>
      <c r="P85" s="28"/>
      <c r="Q85" s="28"/>
      <c r="R85" s="28"/>
      <c r="S85" s="28"/>
      <c r="T85" s="28"/>
      <c r="U85" s="28"/>
      <c r="V85" s="28"/>
      <c r="W85" s="28"/>
      <c r="X85" s="28"/>
      <c r="Y85" s="28"/>
      <c r="Z85" s="28"/>
      <c r="AA85" s="28"/>
      <c r="AB85" s="28"/>
      <c r="AC85" s="28"/>
      <c r="AD85" s="28"/>
    </row>
    <row r="86" spans="1:30" s="37" customFormat="1" ht="15" customHeight="1" x14ac:dyDescent="0.25">
      <c r="A86" s="1313"/>
      <c r="B86" s="83" t="s">
        <v>3</v>
      </c>
      <c r="C86" s="82" t="s">
        <v>89</v>
      </c>
      <c r="D86" s="29"/>
      <c r="E86" s="29"/>
      <c r="F86" s="83" t="s">
        <v>7</v>
      </c>
      <c r="G86" s="82" t="s">
        <v>92</v>
      </c>
      <c r="H86" s="87"/>
      <c r="I86" s="86"/>
      <c r="K86" s="28"/>
      <c r="L86" s="28"/>
      <c r="M86" s="28"/>
      <c r="N86" s="28"/>
      <c r="O86" s="28"/>
      <c r="P86" s="28"/>
      <c r="Q86" s="28"/>
      <c r="R86" s="28"/>
      <c r="S86" s="28"/>
      <c r="T86" s="28"/>
      <c r="U86" s="28"/>
      <c r="V86" s="28"/>
      <c r="W86" s="28"/>
      <c r="X86" s="28"/>
      <c r="Y86" s="28"/>
      <c r="Z86" s="28"/>
      <c r="AA86" s="28"/>
      <c r="AB86" s="28"/>
      <c r="AC86" s="28"/>
      <c r="AD86" s="28"/>
    </row>
    <row r="87" spans="1:30" s="37" customFormat="1" ht="12.75" customHeight="1" x14ac:dyDescent="0.25">
      <c r="A87" s="1313"/>
      <c r="B87" s="83" t="s">
        <v>4</v>
      </c>
      <c r="C87" s="84" t="s">
        <v>85</v>
      </c>
      <c r="D87" s="29"/>
      <c r="E87" s="29"/>
      <c r="F87" s="83" t="s">
        <v>8</v>
      </c>
      <c r="G87" s="82" t="s">
        <v>93</v>
      </c>
      <c r="H87" s="87"/>
      <c r="I87" s="86"/>
      <c r="K87" s="28"/>
      <c r="L87" s="28"/>
      <c r="M87" s="28"/>
      <c r="N87" s="28"/>
      <c r="O87" s="28"/>
      <c r="P87" s="28"/>
      <c r="Q87" s="28"/>
      <c r="R87" s="28"/>
      <c r="S87" s="28"/>
      <c r="T87" s="28"/>
      <c r="U87" s="28"/>
      <c r="V87" s="28"/>
      <c r="W87" s="28"/>
      <c r="X87" s="28"/>
      <c r="Y87" s="28"/>
      <c r="Z87" s="28"/>
      <c r="AA87" s="28"/>
      <c r="AB87" s="28"/>
      <c r="AC87" s="28"/>
      <c r="AD87" s="28"/>
    </row>
    <row r="88" spans="1:30" s="37" customFormat="1" ht="12.75" customHeight="1" x14ac:dyDescent="0.25">
      <c r="A88" s="1313"/>
      <c r="B88" s="1354" t="s">
        <v>9</v>
      </c>
      <c r="C88" s="1355"/>
      <c r="D88" s="1355"/>
      <c r="E88" s="1355"/>
      <c r="F88" s="1355"/>
      <c r="G88" s="1355"/>
      <c r="H88" s="1355"/>
      <c r="I88" s="1420"/>
      <c r="K88" s="28"/>
      <c r="L88" s="28"/>
      <c r="M88" s="28"/>
      <c r="N88" s="28"/>
      <c r="O88" s="28"/>
      <c r="P88" s="28"/>
      <c r="Q88" s="28"/>
      <c r="R88" s="28"/>
      <c r="S88" s="28"/>
      <c r="T88" s="28"/>
      <c r="U88" s="28"/>
      <c r="V88" s="28"/>
      <c r="W88" s="28"/>
      <c r="X88" s="28"/>
      <c r="Y88" s="28"/>
      <c r="Z88" s="28"/>
      <c r="AA88" s="28"/>
      <c r="AB88" s="28"/>
      <c r="AC88" s="28"/>
      <c r="AD88" s="28"/>
    </row>
    <row r="89" spans="1:30" s="37" customFormat="1" ht="15.75" customHeight="1" thickBot="1" x14ac:dyDescent="0.3">
      <c r="A89" s="1313"/>
      <c r="B89" s="1331"/>
      <c r="C89" s="1216"/>
      <c r="D89" s="1216"/>
      <c r="E89" s="1216"/>
      <c r="F89" s="1216"/>
      <c r="G89" s="1216"/>
      <c r="H89" s="1216"/>
      <c r="I89" s="1217"/>
      <c r="K89" s="28"/>
      <c r="L89" s="28"/>
      <c r="M89" s="28"/>
      <c r="N89" s="28"/>
      <c r="O89" s="28"/>
      <c r="P89" s="28"/>
      <c r="Q89" s="28"/>
      <c r="R89" s="28"/>
      <c r="S89" s="28"/>
      <c r="T89" s="28"/>
      <c r="U89" s="28"/>
      <c r="V89" s="28"/>
      <c r="W89" s="28"/>
      <c r="X89" s="28"/>
      <c r="Y89" s="28"/>
      <c r="Z89" s="28"/>
      <c r="AA89" s="28"/>
      <c r="AB89" s="28"/>
      <c r="AC89" s="28"/>
      <c r="AD89" s="28"/>
    </row>
    <row r="92" spans="1:30" s="37" customFormat="1" ht="12.75" customHeight="1" x14ac:dyDescent="0.2">
      <c r="A92" s="929" t="s">
        <v>0</v>
      </c>
      <c r="B92" s="1456" t="s">
        <v>162</v>
      </c>
      <c r="C92" s="1457"/>
      <c r="D92" s="1457"/>
      <c r="E92" s="1457"/>
      <c r="F92" s="1457"/>
      <c r="G92" s="1457"/>
      <c r="H92" s="1457"/>
      <c r="I92" s="1457"/>
      <c r="J92" s="1457"/>
      <c r="K92" s="1457"/>
      <c r="L92" s="1458"/>
    </row>
    <row r="93" spans="1:30" s="37" customFormat="1" ht="12.75" customHeight="1" x14ac:dyDescent="0.2">
      <c r="A93" s="1430"/>
      <c r="B93" s="1343"/>
      <c r="C93" s="1257"/>
      <c r="D93" s="1257"/>
      <c r="E93" s="1257"/>
      <c r="F93" s="1257"/>
      <c r="G93" s="1257"/>
      <c r="H93" s="1257"/>
      <c r="I93" s="1257"/>
      <c r="J93" s="1257"/>
      <c r="K93" s="1257"/>
      <c r="L93" s="1459"/>
    </row>
    <row r="94" spans="1:30" s="37" customFormat="1" ht="12.75" customHeight="1" x14ac:dyDescent="0.2">
      <c r="A94" s="1430"/>
      <c r="B94" s="1343"/>
      <c r="C94" s="1257"/>
      <c r="D94" s="1257"/>
      <c r="E94" s="1257"/>
      <c r="F94" s="1257"/>
      <c r="G94" s="1257"/>
      <c r="H94" s="1257"/>
      <c r="I94" s="1257"/>
      <c r="J94" s="1257"/>
      <c r="K94" s="1257"/>
      <c r="L94" s="1459"/>
    </row>
    <row r="95" spans="1:30" s="37" customFormat="1" ht="15.75" customHeight="1" x14ac:dyDescent="0.2">
      <c r="A95" s="1430"/>
      <c r="B95" s="1343"/>
      <c r="C95" s="1257"/>
      <c r="D95" s="1257"/>
      <c r="E95" s="1257"/>
      <c r="F95" s="1257"/>
      <c r="G95" s="1257"/>
      <c r="H95" s="1257"/>
      <c r="I95" s="1257"/>
      <c r="J95" s="1257"/>
      <c r="K95" s="1257"/>
      <c r="L95" s="1459"/>
    </row>
    <row r="96" spans="1:30" s="37" customFormat="1" ht="15" customHeight="1" x14ac:dyDescent="0.2">
      <c r="A96" s="1430"/>
      <c r="B96" s="1454" t="s">
        <v>163</v>
      </c>
      <c r="C96" s="1454"/>
      <c r="D96" s="1454"/>
      <c r="E96" s="1454"/>
      <c r="F96" s="1454"/>
      <c r="G96" s="1454"/>
      <c r="H96" s="1454"/>
      <c r="I96" s="1454"/>
      <c r="J96" s="1454"/>
      <c r="K96" s="1454"/>
      <c r="L96" s="1455"/>
    </row>
    <row r="97" spans="1:12" s="37" customFormat="1" ht="15" customHeight="1" x14ac:dyDescent="0.2">
      <c r="A97" s="1430"/>
      <c r="B97" s="1454"/>
      <c r="C97" s="1454"/>
      <c r="D97" s="1454"/>
      <c r="E97" s="1454"/>
      <c r="F97" s="1454"/>
      <c r="G97" s="1454"/>
      <c r="H97" s="1454"/>
      <c r="I97" s="1454"/>
      <c r="J97" s="1454"/>
      <c r="K97" s="1454"/>
      <c r="L97" s="1455"/>
    </row>
    <row r="98" spans="1:12" s="37" customFormat="1" ht="12.75" x14ac:dyDescent="0.2">
      <c r="A98" s="1430"/>
      <c r="B98" s="85"/>
      <c r="C98" s="145"/>
      <c r="D98" s="145"/>
      <c r="E98" s="145"/>
      <c r="F98" s="145"/>
      <c r="G98" s="145"/>
      <c r="H98" s="145"/>
      <c r="I98" s="145"/>
      <c r="J98" s="145"/>
      <c r="K98" s="145"/>
      <c r="L98" s="942"/>
    </row>
    <row r="99" spans="1:12" s="37" customFormat="1" ht="12.75" customHeight="1" x14ac:dyDescent="0.2">
      <c r="A99" s="1430"/>
      <c r="B99" s="85"/>
      <c r="C99" s="145"/>
      <c r="D99" s="145"/>
      <c r="E99" s="145"/>
      <c r="F99" s="145"/>
      <c r="G99" s="145"/>
      <c r="H99" s="145"/>
      <c r="I99" s="145"/>
      <c r="J99" s="145"/>
      <c r="K99" s="145"/>
      <c r="L99" s="942"/>
    </row>
    <row r="100" spans="1:12" s="37" customFormat="1" ht="12.75" x14ac:dyDescent="0.2">
      <c r="A100" s="1430"/>
      <c r="B100" s="85"/>
      <c r="C100" s="145"/>
      <c r="D100" s="145"/>
      <c r="E100" s="145"/>
      <c r="F100" s="145"/>
      <c r="G100" s="145"/>
      <c r="H100" s="145"/>
      <c r="I100" s="145"/>
      <c r="J100" s="145"/>
      <c r="K100" s="145"/>
      <c r="L100" s="942"/>
    </row>
    <row r="101" spans="1:12" s="37" customFormat="1" ht="12.75" x14ac:dyDescent="0.2">
      <c r="A101" s="1430"/>
      <c r="B101" s="85"/>
      <c r="C101" s="145"/>
      <c r="D101" s="145"/>
      <c r="E101" s="145"/>
      <c r="F101" s="145"/>
      <c r="G101" s="145"/>
      <c r="H101" s="145"/>
      <c r="I101" s="145"/>
      <c r="J101" s="145"/>
      <c r="K101" s="145"/>
      <c r="L101" s="942"/>
    </row>
    <row r="102" spans="1:12" s="37" customFormat="1" ht="12.75" x14ac:dyDescent="0.2">
      <c r="A102" s="1430"/>
      <c r="B102" s="85"/>
      <c r="C102" s="145"/>
      <c r="D102" s="145"/>
      <c r="E102" s="145"/>
      <c r="F102" s="145"/>
      <c r="G102" s="145"/>
      <c r="H102" s="145"/>
      <c r="I102" s="145"/>
      <c r="J102" s="145"/>
      <c r="K102" s="145"/>
      <c r="L102" s="942"/>
    </row>
    <row r="103" spans="1:12" s="37" customFormat="1" ht="12.75" x14ac:dyDescent="0.2">
      <c r="A103" s="1430"/>
      <c r="B103" s="85"/>
      <c r="C103" s="145"/>
      <c r="D103" s="145"/>
      <c r="E103" s="145"/>
      <c r="F103" s="145"/>
      <c r="G103" s="145"/>
      <c r="H103" s="145"/>
      <c r="I103" s="145"/>
      <c r="J103" s="145"/>
      <c r="K103" s="145"/>
      <c r="L103" s="942"/>
    </row>
    <row r="104" spans="1:12" s="37" customFormat="1" ht="12.75" x14ac:dyDescent="0.2">
      <c r="A104" s="1430"/>
      <c r="B104" s="85"/>
      <c r="C104" s="145"/>
      <c r="D104" s="145"/>
      <c r="E104" s="145"/>
      <c r="F104" s="145"/>
      <c r="G104" s="145"/>
      <c r="H104" s="145"/>
      <c r="I104" s="145"/>
      <c r="J104" s="145"/>
      <c r="K104" s="145"/>
      <c r="L104" s="942"/>
    </row>
    <row r="105" spans="1:12" s="37" customFormat="1" ht="12.75" x14ac:dyDescent="0.2">
      <c r="A105" s="1430"/>
      <c r="B105" s="85"/>
      <c r="C105" s="145"/>
      <c r="D105" s="145"/>
      <c r="E105" s="145"/>
      <c r="F105" s="145"/>
      <c r="G105" s="145"/>
      <c r="H105" s="145"/>
      <c r="I105" s="145"/>
      <c r="J105" s="145"/>
      <c r="K105" s="145"/>
      <c r="L105" s="942"/>
    </row>
    <row r="106" spans="1:12" s="37" customFormat="1" ht="12.75" x14ac:dyDescent="0.2">
      <c r="A106" s="1430"/>
      <c r="B106" s="85"/>
      <c r="C106" s="145"/>
      <c r="D106" s="145"/>
      <c r="E106" s="145"/>
      <c r="F106" s="145"/>
      <c r="G106" s="145"/>
      <c r="H106" s="145"/>
      <c r="I106" s="145"/>
      <c r="J106" s="145"/>
      <c r="K106" s="145"/>
      <c r="L106" s="942"/>
    </row>
    <row r="107" spans="1:12" s="37" customFormat="1" ht="12.75" x14ac:dyDescent="0.2">
      <c r="A107" s="1430"/>
      <c r="B107" s="85"/>
      <c r="C107" s="145"/>
      <c r="D107" s="145"/>
      <c r="E107" s="145"/>
      <c r="F107" s="145"/>
      <c r="G107" s="145"/>
      <c r="H107" s="145"/>
      <c r="I107" s="145"/>
      <c r="J107" s="145"/>
      <c r="K107" s="145"/>
      <c r="L107" s="942"/>
    </row>
    <row r="108" spans="1:12" s="37" customFormat="1" ht="12.75" x14ac:dyDescent="0.2">
      <c r="A108" s="1430"/>
      <c r="B108" s="85"/>
      <c r="C108" s="145"/>
      <c r="D108" s="145"/>
      <c r="E108" s="145"/>
      <c r="F108" s="145"/>
      <c r="G108" s="145"/>
      <c r="H108" s="145"/>
      <c r="I108" s="145"/>
      <c r="J108" s="145"/>
      <c r="K108" s="145"/>
      <c r="L108" s="942"/>
    </row>
    <row r="109" spans="1:12" s="37" customFormat="1" ht="12.75" x14ac:dyDescent="0.2">
      <c r="A109" s="1430"/>
      <c r="B109" s="85"/>
      <c r="C109" s="145"/>
      <c r="D109" s="145"/>
      <c r="E109" s="145"/>
      <c r="F109" s="145"/>
      <c r="G109" s="145"/>
      <c r="H109" s="145"/>
      <c r="I109" s="145"/>
      <c r="J109" s="145"/>
      <c r="K109" s="145"/>
      <c r="L109" s="942"/>
    </row>
    <row r="110" spans="1:12" s="37" customFormat="1" ht="12.75" x14ac:dyDescent="0.2">
      <c r="A110" s="1430"/>
      <c r="B110" s="85"/>
      <c r="C110" s="145"/>
      <c r="D110" s="145"/>
      <c r="E110" s="145"/>
      <c r="F110" s="145"/>
      <c r="G110" s="145"/>
      <c r="H110" s="145"/>
      <c r="I110" s="145"/>
      <c r="J110" s="145"/>
      <c r="K110" s="145"/>
      <c r="L110" s="942"/>
    </row>
    <row r="111" spans="1:12" s="37" customFormat="1" ht="12.75" x14ac:dyDescent="0.2">
      <c r="A111" s="1430"/>
      <c r="B111" s="85"/>
      <c r="C111" s="145"/>
      <c r="D111" s="145"/>
      <c r="E111" s="145"/>
      <c r="F111" s="145"/>
      <c r="G111" s="145"/>
      <c r="H111" s="145"/>
      <c r="I111" s="145"/>
      <c r="J111" s="145"/>
      <c r="K111" s="145"/>
      <c r="L111" s="942"/>
    </row>
    <row r="112" spans="1:12" s="37" customFormat="1" ht="12.75" x14ac:dyDescent="0.2">
      <c r="A112" s="1430"/>
      <c r="B112" s="85"/>
      <c r="C112" s="145"/>
      <c r="D112" s="145"/>
      <c r="E112" s="145"/>
      <c r="F112" s="145"/>
      <c r="G112" s="145"/>
      <c r="H112" s="145"/>
      <c r="I112" s="145"/>
      <c r="J112" s="145"/>
      <c r="K112" s="145"/>
      <c r="L112" s="942"/>
    </row>
    <row r="113" spans="1:12" s="37" customFormat="1" ht="12.75" x14ac:dyDescent="0.2">
      <c r="A113" s="1430"/>
      <c r="B113" s="85"/>
      <c r="C113" s="145"/>
      <c r="D113" s="145"/>
      <c r="E113" s="145"/>
      <c r="F113" s="145"/>
      <c r="G113" s="145"/>
      <c r="H113" s="145"/>
      <c r="I113" s="145"/>
      <c r="J113" s="145"/>
      <c r="K113" s="145"/>
      <c r="L113" s="942"/>
    </row>
    <row r="114" spans="1:12" s="37" customFormat="1" ht="12.75" x14ac:dyDescent="0.2">
      <c r="A114" s="1430"/>
      <c r="B114" s="85"/>
      <c r="C114" s="145"/>
      <c r="D114" s="145"/>
      <c r="E114" s="145"/>
      <c r="F114" s="145"/>
      <c r="G114" s="145"/>
      <c r="H114" s="145"/>
      <c r="I114" s="145"/>
      <c r="J114" s="145"/>
      <c r="K114" s="145"/>
      <c r="L114" s="942"/>
    </row>
    <row r="115" spans="1:12" s="37" customFormat="1" ht="12.75" x14ac:dyDescent="0.2">
      <c r="A115" s="1430"/>
      <c r="B115" s="85"/>
      <c r="C115" s="85"/>
      <c r="D115" s="85"/>
      <c r="E115" s="85"/>
      <c r="F115" s="85"/>
      <c r="G115" s="85"/>
      <c r="H115" s="85"/>
      <c r="I115" s="85"/>
      <c r="J115" s="85"/>
      <c r="K115" s="85"/>
      <c r="L115" s="942"/>
    </row>
    <row r="116" spans="1:12" s="37" customFormat="1" ht="12.75" customHeight="1" x14ac:dyDescent="0.2">
      <c r="A116" s="1430"/>
      <c r="B116" s="85"/>
      <c r="C116" s="85"/>
      <c r="D116" s="1432" t="s">
        <v>640</v>
      </c>
      <c r="E116" s="1433"/>
      <c r="F116" s="1433"/>
      <c r="G116" s="1433"/>
      <c r="H116" s="1433"/>
      <c r="I116" s="1433"/>
      <c r="J116" s="1434"/>
      <c r="K116" s="85"/>
      <c r="L116" s="942"/>
    </row>
    <row r="117" spans="1:12" s="37" customFormat="1" ht="12.75" customHeight="1" x14ac:dyDescent="0.2">
      <c r="A117" s="1430"/>
      <c r="B117" s="85"/>
      <c r="C117" s="85"/>
      <c r="D117" s="1435"/>
      <c r="E117" s="1436"/>
      <c r="F117" s="1436"/>
      <c r="G117" s="1436"/>
      <c r="H117" s="1436"/>
      <c r="I117" s="1436"/>
      <c r="J117" s="1437"/>
      <c r="K117" s="85"/>
      <c r="L117" s="942"/>
    </row>
    <row r="118" spans="1:12" s="37" customFormat="1" ht="12.75" customHeight="1" x14ac:dyDescent="0.2">
      <c r="A118" s="1430"/>
      <c r="B118" s="85"/>
      <c r="C118" s="85"/>
      <c r="D118" s="1452" t="s">
        <v>610</v>
      </c>
      <c r="E118" s="1450" t="s">
        <v>119</v>
      </c>
      <c r="F118" s="1438" t="s">
        <v>641</v>
      </c>
      <c r="G118" s="1440" t="s">
        <v>642</v>
      </c>
      <c r="H118" s="1452" t="s">
        <v>60</v>
      </c>
      <c r="I118" s="1446" t="s">
        <v>643</v>
      </c>
      <c r="J118" s="1447"/>
      <c r="K118" s="85"/>
      <c r="L118" s="942"/>
    </row>
    <row r="119" spans="1:12" s="37" customFormat="1" ht="12.75" customHeight="1" x14ac:dyDescent="0.2">
      <c r="A119" s="1430"/>
      <c r="B119" s="85"/>
      <c r="C119" s="85"/>
      <c r="D119" s="1453"/>
      <c r="E119" s="1451"/>
      <c r="F119" s="1439"/>
      <c r="G119" s="1441"/>
      <c r="H119" s="1453"/>
      <c r="I119" s="1448"/>
      <c r="J119" s="1449"/>
      <c r="K119" s="85"/>
      <c r="L119" s="942"/>
    </row>
    <row r="120" spans="1:12" s="37" customFormat="1" ht="12.75" customHeight="1" x14ac:dyDescent="0.2">
      <c r="A120" s="1430"/>
      <c r="B120" s="85"/>
      <c r="C120" s="85"/>
      <c r="D120" s="1453"/>
      <c r="E120" s="1451"/>
      <c r="F120" s="1439"/>
      <c r="G120" s="1441"/>
      <c r="H120" s="1453"/>
      <c r="I120" s="1448"/>
      <c r="J120" s="1449"/>
      <c r="K120" s="85"/>
      <c r="L120" s="942"/>
    </row>
    <row r="121" spans="1:12" s="37" customFormat="1" ht="12.75" customHeight="1" x14ac:dyDescent="0.2">
      <c r="A121" s="1430"/>
      <c r="B121" s="85"/>
      <c r="C121" s="85"/>
      <c r="D121" s="930">
        <v>3</v>
      </c>
      <c r="E121" s="932">
        <v>14</v>
      </c>
      <c r="F121" s="934">
        <v>100</v>
      </c>
      <c r="G121" s="935">
        <v>100</v>
      </c>
      <c r="H121" s="933">
        <v>2</v>
      </c>
      <c r="I121" s="1442">
        <f>F121-G121</f>
        <v>0</v>
      </c>
      <c r="J121" s="1443"/>
      <c r="K121" s="85"/>
      <c r="L121" s="942"/>
    </row>
    <row r="122" spans="1:12" s="37" customFormat="1" ht="12.75" customHeight="1" x14ac:dyDescent="0.2">
      <c r="A122" s="1430"/>
      <c r="B122" s="85"/>
      <c r="C122" s="85"/>
      <c r="D122" s="930">
        <v>3</v>
      </c>
      <c r="E122" s="932">
        <v>16</v>
      </c>
      <c r="F122" s="934">
        <v>123</v>
      </c>
      <c r="G122" s="935">
        <v>120</v>
      </c>
      <c r="H122" s="933">
        <v>2</v>
      </c>
      <c r="I122" s="1442">
        <f t="shared" ref="I122:I131" si="0">F122-G122</f>
        <v>3</v>
      </c>
      <c r="J122" s="1443"/>
      <c r="K122" s="85"/>
      <c r="L122" s="942"/>
    </row>
    <row r="123" spans="1:12" s="37" customFormat="1" ht="12.75" x14ac:dyDescent="0.2">
      <c r="A123" s="1430"/>
      <c r="B123" s="85"/>
      <c r="C123" s="85"/>
      <c r="D123" s="930">
        <v>3</v>
      </c>
      <c r="E123" s="932">
        <v>18</v>
      </c>
      <c r="F123" s="934">
        <v>185</v>
      </c>
      <c r="G123" s="935">
        <v>150</v>
      </c>
      <c r="H123" s="931">
        <v>2.5</v>
      </c>
      <c r="I123" s="1442">
        <f t="shared" si="0"/>
        <v>35</v>
      </c>
      <c r="J123" s="1443"/>
      <c r="K123" s="85"/>
      <c r="L123" s="942"/>
    </row>
    <row r="124" spans="1:12" s="37" customFormat="1" ht="15" customHeight="1" x14ac:dyDescent="0.2">
      <c r="A124" s="1430"/>
      <c r="B124" s="85"/>
      <c r="C124" s="85"/>
      <c r="D124" s="930">
        <v>3</v>
      </c>
      <c r="E124" s="932">
        <v>20</v>
      </c>
      <c r="F124" s="934">
        <v>220</v>
      </c>
      <c r="G124" s="935">
        <v>200</v>
      </c>
      <c r="H124" s="931">
        <v>2.5</v>
      </c>
      <c r="I124" s="1442">
        <f t="shared" si="0"/>
        <v>20</v>
      </c>
      <c r="J124" s="1443"/>
      <c r="K124" s="85"/>
      <c r="L124" s="942"/>
    </row>
    <row r="125" spans="1:12" s="37" customFormat="1" ht="12.75" x14ac:dyDescent="0.2">
      <c r="A125" s="1430"/>
      <c r="B125" s="85"/>
      <c r="C125" s="85"/>
      <c r="D125" s="930">
        <v>3</v>
      </c>
      <c r="E125" s="932">
        <v>22</v>
      </c>
      <c r="F125" s="934">
        <v>308</v>
      </c>
      <c r="G125" s="935">
        <v>250</v>
      </c>
      <c r="H125" s="933">
        <v>3</v>
      </c>
      <c r="I125" s="1442">
        <f t="shared" si="0"/>
        <v>58</v>
      </c>
      <c r="J125" s="1443"/>
      <c r="K125" s="85"/>
      <c r="L125" s="942"/>
    </row>
    <row r="126" spans="1:12" x14ac:dyDescent="0.25">
      <c r="A126" s="1430"/>
      <c r="B126" s="29"/>
      <c r="C126" s="29"/>
      <c r="D126" s="930">
        <v>3</v>
      </c>
      <c r="E126" s="932">
        <v>24</v>
      </c>
      <c r="F126" s="934">
        <v>356</v>
      </c>
      <c r="G126" s="935">
        <v>300</v>
      </c>
      <c r="H126" s="933">
        <v>3</v>
      </c>
      <c r="I126" s="1442">
        <f t="shared" si="0"/>
        <v>56</v>
      </c>
      <c r="J126" s="1443"/>
      <c r="K126" s="29"/>
      <c r="L126" s="943"/>
    </row>
    <row r="127" spans="1:12" x14ac:dyDescent="0.25">
      <c r="A127" s="1430"/>
      <c r="B127" s="29"/>
      <c r="C127" s="29"/>
      <c r="D127" s="930">
        <v>3</v>
      </c>
      <c r="E127" s="932">
        <v>26</v>
      </c>
      <c r="F127" s="934">
        <v>407</v>
      </c>
      <c r="G127" s="935">
        <v>320</v>
      </c>
      <c r="H127" s="933">
        <v>3</v>
      </c>
      <c r="I127" s="1442">
        <f t="shared" si="0"/>
        <v>87</v>
      </c>
      <c r="J127" s="1443"/>
      <c r="K127" s="29"/>
      <c r="L127" s="943"/>
    </row>
    <row r="128" spans="1:12" x14ac:dyDescent="0.25">
      <c r="A128" s="1430"/>
      <c r="B128" s="29"/>
      <c r="C128" s="29"/>
      <c r="D128" s="930">
        <v>3</v>
      </c>
      <c r="E128" s="932">
        <v>28</v>
      </c>
      <c r="F128" s="934">
        <v>462</v>
      </c>
      <c r="G128" s="935">
        <v>350</v>
      </c>
      <c r="H128" s="933">
        <v>3</v>
      </c>
      <c r="I128" s="1442">
        <f t="shared" si="0"/>
        <v>112</v>
      </c>
      <c r="J128" s="1443"/>
      <c r="K128" s="29"/>
      <c r="L128" s="943"/>
    </row>
    <row r="129" spans="1:17" x14ac:dyDescent="0.25">
      <c r="A129" s="1430"/>
      <c r="B129" s="29"/>
      <c r="C129" s="29"/>
      <c r="D129" s="930">
        <v>3</v>
      </c>
      <c r="E129" s="932">
        <v>30</v>
      </c>
      <c r="F129" s="934">
        <v>519</v>
      </c>
      <c r="G129" s="935">
        <v>400</v>
      </c>
      <c r="H129" s="933">
        <v>3</v>
      </c>
      <c r="I129" s="1442">
        <f t="shared" si="0"/>
        <v>119</v>
      </c>
      <c r="J129" s="1443"/>
      <c r="K129" s="29"/>
      <c r="L129" s="943"/>
    </row>
    <row r="130" spans="1:17" ht="15.75" thickBot="1" x14ac:dyDescent="0.3">
      <c r="A130" s="1430"/>
      <c r="B130" s="29"/>
      <c r="C130" s="29"/>
      <c r="D130" s="930">
        <v>3</v>
      </c>
      <c r="E130" s="932">
        <v>32</v>
      </c>
      <c r="F130" s="934">
        <v>580</v>
      </c>
      <c r="G130" s="935">
        <v>450</v>
      </c>
      <c r="H130" s="933">
        <v>3</v>
      </c>
      <c r="I130" s="1442">
        <f t="shared" si="0"/>
        <v>130</v>
      </c>
      <c r="J130" s="1443"/>
      <c r="K130" s="29"/>
      <c r="L130" s="943"/>
    </row>
    <row r="131" spans="1:17" ht="15.75" thickBot="1" x14ac:dyDescent="0.3">
      <c r="A131" s="1430"/>
      <c r="B131" s="29"/>
      <c r="C131" s="29"/>
      <c r="D131" s="936">
        <v>3</v>
      </c>
      <c r="E131" s="937">
        <v>34</v>
      </c>
      <c r="F131" s="938">
        <v>752</v>
      </c>
      <c r="G131" s="939">
        <v>500</v>
      </c>
      <c r="H131" s="940">
        <v>3.5</v>
      </c>
      <c r="I131" s="1444">
        <f t="shared" si="0"/>
        <v>252</v>
      </c>
      <c r="J131" s="1445"/>
      <c r="K131" s="29"/>
      <c r="L131" s="943"/>
    </row>
    <row r="132" spans="1:17" ht="15" customHeight="1" x14ac:dyDescent="0.25">
      <c r="A132" s="1430"/>
      <c r="B132" s="29"/>
      <c r="C132" s="29"/>
      <c r="D132" s="1421" t="s">
        <v>644</v>
      </c>
      <c r="E132" s="1422"/>
      <c r="F132" s="1422"/>
      <c r="G132" s="1422"/>
      <c r="H132" s="1422"/>
      <c r="I132" s="1422"/>
      <c r="J132" s="1423"/>
      <c r="K132" s="29"/>
      <c r="L132" s="943"/>
    </row>
    <row r="133" spans="1:17" x14ac:dyDescent="0.25">
      <c r="A133" s="1430"/>
      <c r="B133" s="29"/>
      <c r="C133" s="29"/>
      <c r="D133" s="1424"/>
      <c r="E133" s="1425"/>
      <c r="F133" s="1425"/>
      <c r="G133" s="1425"/>
      <c r="H133" s="1425"/>
      <c r="I133" s="1425"/>
      <c r="J133" s="1426"/>
      <c r="K133" s="29"/>
      <c r="L133" s="943"/>
    </row>
    <row r="134" spans="1:17" x14ac:dyDescent="0.25">
      <c r="A134" s="1430"/>
      <c r="B134" s="29"/>
      <c r="C134" s="29"/>
      <c r="D134" s="1427"/>
      <c r="E134" s="1428"/>
      <c r="F134" s="1428"/>
      <c r="G134" s="1428"/>
      <c r="H134" s="1428"/>
      <c r="I134" s="1428"/>
      <c r="J134" s="1429"/>
      <c r="K134" s="29"/>
      <c r="L134" s="943"/>
    </row>
    <row r="135" spans="1:17" x14ac:dyDescent="0.25">
      <c r="A135" s="1431"/>
      <c r="B135" s="941"/>
      <c r="C135" s="941"/>
      <c r="D135" s="941"/>
      <c r="E135" s="941"/>
      <c r="F135" s="941"/>
      <c r="G135" s="941"/>
      <c r="H135" s="941"/>
      <c r="I135" s="941"/>
      <c r="J135" s="941"/>
      <c r="K135" s="941"/>
      <c r="L135" s="944"/>
    </row>
    <row r="138" spans="1:17" ht="15" customHeight="1" x14ac:dyDescent="0.25">
      <c r="A138" s="929" t="s">
        <v>0</v>
      </c>
      <c r="B138" s="1312" t="s">
        <v>125</v>
      </c>
      <c r="C138" s="1312"/>
      <c r="D138" s="1312"/>
      <c r="E138" s="1312"/>
      <c r="F138" s="1312"/>
      <c r="G138" s="1312"/>
      <c r="H138" s="1312"/>
      <c r="I138" s="1312"/>
      <c r="J138" s="1312"/>
      <c r="K138" s="1312"/>
      <c r="L138" s="1312"/>
      <c r="M138" s="1312"/>
      <c r="N138" s="1312"/>
      <c r="O138" s="1312"/>
      <c r="P138" s="1312"/>
      <c r="Q138" s="1527"/>
    </row>
    <row r="139" spans="1:17" ht="15" customHeight="1" x14ac:dyDescent="0.25">
      <c r="A139" s="1259" t="s">
        <v>73</v>
      </c>
      <c r="B139" s="1312"/>
      <c r="C139" s="1312"/>
      <c r="D139" s="1312"/>
      <c r="E139" s="1312"/>
      <c r="F139" s="1312"/>
      <c r="G139" s="1312"/>
      <c r="H139" s="1312"/>
      <c r="I139" s="1312"/>
      <c r="J139" s="1312"/>
      <c r="K139" s="1312"/>
      <c r="L139" s="1312"/>
      <c r="M139" s="1312"/>
      <c r="N139" s="1312"/>
      <c r="O139" s="1312"/>
      <c r="P139" s="1312"/>
      <c r="Q139" s="1527"/>
    </row>
    <row r="140" spans="1:17" ht="15" customHeight="1" x14ac:dyDescent="0.25">
      <c r="A140" s="1259"/>
      <c r="B140" s="1312"/>
      <c r="C140" s="1312"/>
      <c r="D140" s="1312"/>
      <c r="E140" s="1312"/>
      <c r="F140" s="1312"/>
      <c r="G140" s="1312"/>
      <c r="H140" s="1312"/>
      <c r="I140" s="1312"/>
      <c r="J140" s="1312"/>
      <c r="K140" s="1312"/>
      <c r="L140" s="1312"/>
      <c r="M140" s="1312"/>
      <c r="N140" s="1312"/>
      <c r="O140" s="1312"/>
      <c r="P140" s="1312"/>
      <c r="Q140" s="1527"/>
    </row>
    <row r="141" spans="1:17" ht="15" customHeight="1" x14ac:dyDescent="0.25">
      <c r="A141" s="1259"/>
      <c r="B141" s="1260" t="s">
        <v>132</v>
      </c>
      <c r="C141" s="1260"/>
      <c r="D141" s="1260"/>
      <c r="E141" s="1260"/>
      <c r="F141" s="1260"/>
      <c r="G141" s="1260"/>
      <c r="H141" s="1260"/>
      <c r="I141" s="1260"/>
      <c r="J141" s="1260"/>
      <c r="K141" s="1260"/>
      <c r="L141" s="1260"/>
      <c r="M141" s="1260"/>
      <c r="N141" s="1260"/>
      <c r="O141" s="1260"/>
      <c r="P141" s="1260"/>
      <c r="Q141" s="1261"/>
    </row>
    <row r="142" spans="1:17" ht="15" customHeight="1" x14ac:dyDescent="0.25">
      <c r="A142" s="1259"/>
      <c r="B142" s="1528" t="s">
        <v>79</v>
      </c>
      <c r="C142" s="1528"/>
      <c r="D142" s="1528"/>
      <c r="E142" s="1528"/>
      <c r="F142" s="1528"/>
      <c r="G142" s="1528"/>
      <c r="H142" s="1528"/>
      <c r="I142" s="1528"/>
      <c r="J142" s="1528"/>
      <c r="K142" s="1528"/>
      <c r="L142" s="1528"/>
      <c r="M142" s="1528"/>
      <c r="N142" s="1528"/>
      <c r="O142" s="1528"/>
      <c r="P142" s="1528"/>
      <c r="Q142" s="1529"/>
    </row>
    <row r="143" spans="1:17" ht="15" customHeight="1" x14ac:dyDescent="0.25">
      <c r="A143" s="1259"/>
      <c r="B143" s="1530" t="s">
        <v>141</v>
      </c>
      <c r="C143" s="1530"/>
      <c r="D143" s="1530"/>
      <c r="E143" s="1530"/>
      <c r="F143" s="1530"/>
      <c r="G143" s="1530"/>
      <c r="H143" s="1530"/>
      <c r="I143" s="1530"/>
      <c r="J143" s="1530"/>
      <c r="K143" s="1530"/>
      <c r="L143" s="1530"/>
      <c r="M143" s="1530"/>
      <c r="N143" s="1530"/>
      <c r="O143" s="1530"/>
      <c r="P143" s="1530"/>
      <c r="Q143" s="1531"/>
    </row>
    <row r="144" spans="1:17" ht="15" customHeight="1" x14ac:dyDescent="0.25">
      <c r="A144" s="1259"/>
      <c r="B144" s="1530"/>
      <c r="C144" s="1530"/>
      <c r="D144" s="1530"/>
      <c r="E144" s="1530"/>
      <c r="F144" s="1530"/>
      <c r="G144" s="1530"/>
      <c r="H144" s="1530"/>
      <c r="I144" s="1530"/>
      <c r="J144" s="1530"/>
      <c r="K144" s="1530"/>
      <c r="L144" s="1530"/>
      <c r="M144" s="1530"/>
      <c r="N144" s="1530"/>
      <c r="O144" s="1530"/>
      <c r="P144" s="1530"/>
      <c r="Q144" s="1531"/>
    </row>
    <row r="145" spans="1:17" ht="15" customHeight="1" x14ac:dyDescent="0.25">
      <c r="A145" s="1259"/>
      <c r="B145" s="1532" t="s">
        <v>2</v>
      </c>
      <c r="C145" s="1532"/>
      <c r="D145" s="1532"/>
      <c r="E145" s="1532"/>
      <c r="F145" s="1532"/>
      <c r="G145" s="1532"/>
      <c r="H145" s="1532"/>
      <c r="I145" s="1532"/>
      <c r="J145" s="1532"/>
      <c r="K145" s="1532"/>
      <c r="L145" s="1532"/>
      <c r="M145" s="1532"/>
      <c r="N145" s="1532"/>
      <c r="O145" s="1532"/>
      <c r="P145" s="1532"/>
      <c r="Q145" s="1533"/>
    </row>
    <row r="146" spans="1:17" ht="15" customHeight="1" x14ac:dyDescent="0.25">
      <c r="A146" s="1259"/>
      <c r="B146" s="1646" t="s">
        <v>17</v>
      </c>
      <c r="C146" s="1646"/>
      <c r="D146" s="1646"/>
      <c r="E146" s="1646"/>
      <c r="F146" s="1646"/>
      <c r="G146" s="1646"/>
      <c r="H146" s="1646"/>
      <c r="I146" s="1646"/>
      <c r="J146" s="1646"/>
      <c r="K146" s="1646"/>
      <c r="L146" s="1646"/>
      <c r="M146" s="1646"/>
      <c r="N146" s="1646"/>
      <c r="O146" s="1646"/>
      <c r="P146" s="1646"/>
      <c r="Q146" s="1647"/>
    </row>
    <row r="147" spans="1:17" ht="15" customHeight="1" x14ac:dyDescent="0.25">
      <c r="A147" s="1259"/>
      <c r="B147" s="1646"/>
      <c r="C147" s="1646"/>
      <c r="D147" s="1646"/>
      <c r="E147" s="1646"/>
      <c r="F147" s="1646"/>
      <c r="G147" s="1646"/>
      <c r="H147" s="1646"/>
      <c r="I147" s="1646"/>
      <c r="J147" s="1646"/>
      <c r="K147" s="1646"/>
      <c r="L147" s="1646"/>
      <c r="M147" s="1646"/>
      <c r="N147" s="1646"/>
      <c r="O147" s="1646"/>
      <c r="P147" s="1646"/>
      <c r="Q147" s="1647"/>
    </row>
    <row r="148" spans="1:17" ht="15" customHeight="1" x14ac:dyDescent="0.25">
      <c r="A148" s="1259"/>
      <c r="B148" s="1534" t="s">
        <v>120</v>
      </c>
      <c r="C148" s="1534"/>
      <c r="D148" s="1535" t="s">
        <v>119</v>
      </c>
      <c r="E148" s="1535"/>
      <c r="F148" s="1536" t="s">
        <v>121</v>
      </c>
      <c r="G148" s="1536"/>
      <c r="H148" s="1304" t="s">
        <v>60</v>
      </c>
      <c r="I148" s="1304"/>
      <c r="J148" s="1305" t="s">
        <v>61</v>
      </c>
      <c r="K148" s="1305"/>
      <c r="L148" s="1537" t="s">
        <v>62</v>
      </c>
      <c r="M148" s="1537"/>
      <c r="N148" s="1538" t="s">
        <v>131</v>
      </c>
      <c r="O148" s="1538"/>
      <c r="P148" s="1539" t="s">
        <v>83</v>
      </c>
      <c r="Q148" s="1540"/>
    </row>
    <row r="149" spans="1:17" ht="15" customHeight="1" x14ac:dyDescent="0.25">
      <c r="A149" s="1259"/>
      <c r="B149" s="1534"/>
      <c r="C149" s="1534"/>
      <c r="D149" s="1535"/>
      <c r="E149" s="1535"/>
      <c r="F149" s="1536"/>
      <c r="G149" s="1536"/>
      <c r="H149" s="1304"/>
      <c r="I149" s="1304"/>
      <c r="J149" s="1305"/>
      <c r="K149" s="1305"/>
      <c r="L149" s="1537"/>
      <c r="M149" s="1537"/>
      <c r="N149" s="1538"/>
      <c r="O149" s="1538"/>
      <c r="P149" s="1539"/>
      <c r="Q149" s="1540"/>
    </row>
    <row r="150" spans="1:17" ht="15" customHeight="1" x14ac:dyDescent="0.25">
      <c r="A150" s="1259"/>
      <c r="B150" s="1534"/>
      <c r="C150" s="1534"/>
      <c r="D150" s="1535"/>
      <c r="E150" s="1535"/>
      <c r="F150" s="1536"/>
      <c r="G150" s="1536"/>
      <c r="H150" s="1304"/>
      <c r="I150" s="1304"/>
      <c r="J150" s="1305"/>
      <c r="K150" s="1305"/>
      <c r="L150" s="1537"/>
      <c r="M150" s="1537"/>
      <c r="N150" s="1538"/>
      <c r="O150" s="1538"/>
      <c r="P150" s="1539"/>
      <c r="Q150" s="1540"/>
    </row>
    <row r="151" spans="1:17" ht="15" customHeight="1" x14ac:dyDescent="0.25">
      <c r="A151" s="1259"/>
      <c r="B151" s="104"/>
      <c r="C151" s="104"/>
      <c r="D151" s="104"/>
      <c r="E151" s="104"/>
      <c r="F151" s="104"/>
      <c r="G151" s="104"/>
      <c r="H151" s="104"/>
      <c r="I151" s="104"/>
      <c r="J151" s="104"/>
      <c r="K151" s="104"/>
      <c r="L151" s="105"/>
      <c r="M151" s="105"/>
      <c r="N151" s="1538"/>
      <c r="O151" s="1538"/>
      <c r="P151" s="1539"/>
      <c r="Q151" s="1540"/>
    </row>
    <row r="152" spans="1:17" ht="15" customHeight="1" x14ac:dyDescent="0.25">
      <c r="A152" s="1259"/>
      <c r="B152" s="1276" t="s">
        <v>15</v>
      </c>
      <c r="C152" s="1276"/>
      <c r="D152" s="1276" t="s">
        <v>15</v>
      </c>
      <c r="E152" s="1276"/>
      <c r="F152" s="1276" t="s">
        <v>15</v>
      </c>
      <c r="G152" s="1276"/>
      <c r="H152" s="1276" t="s">
        <v>15</v>
      </c>
      <c r="I152" s="1276"/>
      <c r="J152" s="1276" t="s">
        <v>15</v>
      </c>
      <c r="K152" s="1276"/>
      <c r="L152" s="1276" t="s">
        <v>15</v>
      </c>
      <c r="M152" s="1276"/>
      <c r="N152" s="106"/>
      <c r="O152" s="106"/>
      <c r="P152" s="106"/>
      <c r="Q152" s="766"/>
    </row>
    <row r="153" spans="1:17" ht="15" customHeight="1" x14ac:dyDescent="0.25">
      <c r="A153" s="1259"/>
      <c r="B153" s="1308">
        <v>1</v>
      </c>
      <c r="C153" s="1308"/>
      <c r="D153" s="1486">
        <v>18</v>
      </c>
      <c r="E153" s="1486"/>
      <c r="F153" s="1541">
        <v>4</v>
      </c>
      <c r="G153" s="1541"/>
      <c r="H153" s="1309">
        <v>2.5</v>
      </c>
      <c r="I153" s="1309"/>
      <c r="J153" s="1309">
        <v>0</v>
      </c>
      <c r="K153" s="1309"/>
      <c r="L153" s="1309">
        <v>0</v>
      </c>
      <c r="M153" s="1309"/>
      <c r="N153" s="1250">
        <f>(N168/J181)*P181</f>
        <v>0.30382525083612039</v>
      </c>
      <c r="O153" s="1250"/>
      <c r="P153" s="1251">
        <f>(P170/J181)*P181</f>
        <v>0.30382525083612039</v>
      </c>
      <c r="Q153" s="1252"/>
    </row>
    <row r="154" spans="1:17" ht="15" customHeight="1" x14ac:dyDescent="0.25">
      <c r="A154" s="1259"/>
      <c r="B154" s="1308"/>
      <c r="C154" s="1308"/>
      <c r="D154" s="1486"/>
      <c r="E154" s="1486"/>
      <c r="F154" s="1541"/>
      <c r="G154" s="1541"/>
      <c r="H154" s="1309"/>
      <c r="I154" s="1309"/>
      <c r="J154" s="1309"/>
      <c r="K154" s="1309"/>
      <c r="L154" s="1309"/>
      <c r="M154" s="1309"/>
      <c r="N154" s="1250"/>
      <c r="O154" s="1250"/>
      <c r="P154" s="1251"/>
      <c r="Q154" s="1252"/>
    </row>
    <row r="155" spans="1:17" ht="15" customHeight="1" x14ac:dyDescent="0.25">
      <c r="A155" s="1259"/>
      <c r="B155" s="1532" t="s">
        <v>2</v>
      </c>
      <c r="C155" s="262"/>
      <c r="D155" s="1655" t="s">
        <v>151</v>
      </c>
      <c r="E155" s="1655"/>
      <c r="F155" s="1655"/>
      <c r="G155" s="1655"/>
      <c r="H155" s="1655"/>
      <c r="I155" s="1655"/>
      <c r="J155" s="1655"/>
      <c r="K155" s="1655"/>
      <c r="L155" s="1655"/>
      <c r="M155" s="1655"/>
      <c r="N155" s="1655"/>
      <c r="O155" s="1655"/>
      <c r="P155" s="1655"/>
      <c r="Q155" s="1656"/>
    </row>
    <row r="156" spans="1:17" ht="15" customHeight="1" x14ac:dyDescent="0.25">
      <c r="A156" s="1259"/>
      <c r="B156" s="1532"/>
      <c r="C156" s="262"/>
      <c r="D156" s="1655"/>
      <c r="E156" s="1655"/>
      <c r="F156" s="1655"/>
      <c r="G156" s="1655"/>
      <c r="H156" s="1655"/>
      <c r="I156" s="1655"/>
      <c r="J156" s="1655"/>
      <c r="K156" s="1655"/>
      <c r="L156" s="1655"/>
      <c r="M156" s="1655"/>
      <c r="N156" s="1655"/>
      <c r="O156" s="1655"/>
      <c r="P156" s="1655"/>
      <c r="Q156" s="1656"/>
    </row>
    <row r="157" spans="1:17" ht="15" customHeight="1" thickBot="1" x14ac:dyDescent="0.3">
      <c r="A157" s="1259"/>
      <c r="B157" s="1532"/>
      <c r="C157" s="262"/>
      <c r="D157" s="1655"/>
      <c r="E157" s="1655"/>
      <c r="F157" s="1655"/>
      <c r="G157" s="1655"/>
      <c r="H157" s="1655"/>
      <c r="I157" s="1655"/>
      <c r="J157" s="1655"/>
      <c r="K157" s="1655"/>
      <c r="L157" s="1655"/>
      <c r="M157" s="1655"/>
      <c r="N157" s="1655"/>
      <c r="O157" s="1655"/>
      <c r="P157" s="1655"/>
      <c r="Q157" s="1656"/>
    </row>
    <row r="158" spans="1:17" ht="15" customHeight="1" x14ac:dyDescent="0.25">
      <c r="A158" s="1259"/>
      <c r="B158" s="1542" t="s">
        <v>1</v>
      </c>
      <c r="C158" s="1542"/>
      <c r="D158" s="1542"/>
      <c r="E158" s="1542"/>
      <c r="F158" s="1542"/>
      <c r="G158" s="1542"/>
      <c r="H158" s="1542"/>
      <c r="I158" s="1542"/>
      <c r="J158" s="1542"/>
      <c r="K158" s="1542"/>
      <c r="L158" s="1542"/>
      <c r="M158" s="1542"/>
      <c r="N158" s="1542"/>
      <c r="O158" s="1542"/>
      <c r="P158" s="1542"/>
      <c r="Q158" s="1543"/>
    </row>
    <row r="159" spans="1:17" ht="15" customHeight="1" x14ac:dyDescent="0.25">
      <c r="A159" s="1259"/>
      <c r="B159" s="1544" t="s">
        <v>16</v>
      </c>
      <c r="C159" s="1544"/>
      <c r="D159" s="1544"/>
      <c r="E159" s="1544"/>
      <c r="F159" s="1544"/>
      <c r="G159" s="1544"/>
      <c r="H159" s="1544"/>
      <c r="I159" s="1544"/>
      <c r="J159" s="1544"/>
      <c r="K159" s="1544"/>
      <c r="L159" s="1544"/>
      <c r="M159" s="1544"/>
      <c r="N159" s="1544"/>
      <c r="O159" s="1544"/>
      <c r="P159" s="1544"/>
      <c r="Q159" s="1545"/>
    </row>
    <row r="160" spans="1:17" ht="15" customHeight="1" x14ac:dyDescent="0.25">
      <c r="A160" s="1259"/>
      <c r="B160" s="1546" t="s">
        <v>142</v>
      </c>
      <c r="C160" s="1546"/>
      <c r="D160" s="1546"/>
      <c r="E160" s="1546"/>
      <c r="F160" s="1546"/>
      <c r="G160" s="1546"/>
      <c r="H160" s="1546"/>
      <c r="I160" s="1546"/>
      <c r="J160" s="1546"/>
      <c r="K160" s="1546"/>
      <c r="L160" s="1546"/>
      <c r="M160" s="1546"/>
      <c r="N160" s="1546"/>
      <c r="O160" s="1546"/>
      <c r="P160" s="1546"/>
      <c r="Q160" s="1547"/>
    </row>
    <row r="161" spans="1:17" ht="15" customHeight="1" x14ac:dyDescent="0.25">
      <c r="A161" s="1259"/>
      <c r="B161" s="1546"/>
      <c r="C161" s="1546"/>
      <c r="D161" s="1546"/>
      <c r="E161" s="1546"/>
      <c r="F161" s="1546"/>
      <c r="G161" s="1546"/>
      <c r="H161" s="1546"/>
      <c r="I161" s="1546"/>
      <c r="J161" s="1546"/>
      <c r="K161" s="1546"/>
      <c r="L161" s="1546"/>
      <c r="M161" s="1546"/>
      <c r="N161" s="1546"/>
      <c r="O161" s="1546"/>
      <c r="P161" s="1546"/>
      <c r="Q161" s="1547"/>
    </row>
    <row r="162" spans="1:17" ht="15" customHeight="1" x14ac:dyDescent="0.25">
      <c r="A162" s="1259"/>
      <c r="B162" s="1548" t="s">
        <v>143</v>
      </c>
      <c r="C162" s="1548"/>
      <c r="D162" s="1548"/>
      <c r="E162" s="1548"/>
      <c r="F162" s="1548"/>
      <c r="G162" s="1548"/>
      <c r="H162" s="1548"/>
      <c r="I162" s="1548"/>
      <c r="J162" s="1548"/>
      <c r="K162" s="1548"/>
      <c r="L162" s="1548"/>
      <c r="M162" s="1548"/>
      <c r="N162" s="1548"/>
      <c r="O162" s="1548"/>
      <c r="P162" s="1548"/>
      <c r="Q162" s="1549"/>
    </row>
    <row r="163" spans="1:17" ht="15" customHeight="1" x14ac:dyDescent="0.25">
      <c r="A163" s="1259"/>
      <c r="B163" s="1548"/>
      <c r="C163" s="1548"/>
      <c r="D163" s="1548"/>
      <c r="E163" s="1548"/>
      <c r="F163" s="1548"/>
      <c r="G163" s="1548"/>
      <c r="H163" s="1548"/>
      <c r="I163" s="1548"/>
      <c r="J163" s="1548"/>
      <c r="K163" s="1548"/>
      <c r="L163" s="1548"/>
      <c r="M163" s="1548"/>
      <c r="N163" s="1548"/>
      <c r="O163" s="1548"/>
      <c r="P163" s="1548"/>
      <c r="Q163" s="1549"/>
    </row>
    <row r="164" spans="1:17" ht="15" customHeight="1" x14ac:dyDescent="0.25">
      <c r="A164" s="1259"/>
      <c r="B164" s="1534" t="s">
        <v>120</v>
      </c>
      <c r="C164" s="1534"/>
      <c r="D164" s="1535" t="s">
        <v>119</v>
      </c>
      <c r="E164" s="1535"/>
      <c r="F164" s="1536" t="s">
        <v>121</v>
      </c>
      <c r="G164" s="1536"/>
      <c r="H164" s="1304" t="s">
        <v>60</v>
      </c>
      <c r="I164" s="1304"/>
      <c r="J164" s="1305" t="s">
        <v>61</v>
      </c>
      <c r="K164" s="1305"/>
      <c r="L164" s="1537" t="s">
        <v>62</v>
      </c>
      <c r="M164" s="1537"/>
      <c r="N164" s="1550" t="s">
        <v>131</v>
      </c>
      <c r="O164" s="1550"/>
      <c r="P164" s="1551" t="s">
        <v>83</v>
      </c>
      <c r="Q164" s="1552"/>
    </row>
    <row r="165" spans="1:17" ht="15" customHeight="1" x14ac:dyDescent="0.25">
      <c r="A165" s="1259"/>
      <c r="B165" s="1534"/>
      <c r="C165" s="1534"/>
      <c r="D165" s="1535"/>
      <c r="E165" s="1535"/>
      <c r="F165" s="1536"/>
      <c r="G165" s="1536"/>
      <c r="H165" s="1304"/>
      <c r="I165" s="1304"/>
      <c r="J165" s="1305"/>
      <c r="K165" s="1305"/>
      <c r="L165" s="1537"/>
      <c r="M165" s="1537"/>
      <c r="N165" s="1550"/>
      <c r="O165" s="1550"/>
      <c r="P165" s="1551"/>
      <c r="Q165" s="1552"/>
    </row>
    <row r="166" spans="1:17" ht="15" customHeight="1" x14ac:dyDescent="0.25">
      <c r="A166" s="1259"/>
      <c r="B166" s="1534"/>
      <c r="C166" s="1534"/>
      <c r="D166" s="1535"/>
      <c r="E166" s="1535"/>
      <c r="F166" s="1536"/>
      <c r="G166" s="1536"/>
      <c r="H166" s="1304"/>
      <c r="I166" s="1304"/>
      <c r="J166" s="1305"/>
      <c r="K166" s="1305"/>
      <c r="L166" s="1537"/>
      <c r="M166" s="1537"/>
      <c r="N166" s="1550"/>
      <c r="O166" s="1550"/>
      <c r="P166" s="1551"/>
      <c r="Q166" s="1552"/>
    </row>
    <row r="167" spans="1:17" ht="15" customHeight="1" x14ac:dyDescent="0.25">
      <c r="A167" s="1259"/>
      <c r="B167" s="1648" t="s">
        <v>15</v>
      </c>
      <c r="C167" s="1648"/>
      <c r="D167" s="1648" t="s">
        <v>15</v>
      </c>
      <c r="E167" s="1648"/>
      <c r="F167" s="1648" t="s">
        <v>15</v>
      </c>
      <c r="G167" s="1648"/>
      <c r="H167" s="1648" t="s">
        <v>15</v>
      </c>
      <c r="I167" s="1648"/>
      <c r="J167" s="1648" t="s">
        <v>15</v>
      </c>
      <c r="K167" s="1648"/>
      <c r="L167" s="1648" t="s">
        <v>15</v>
      </c>
      <c r="M167" s="1648"/>
      <c r="N167" s="1550"/>
      <c r="O167" s="1550"/>
      <c r="P167" s="1553" t="s">
        <v>15</v>
      </c>
      <c r="Q167" s="1554"/>
    </row>
    <row r="168" spans="1:17" ht="15" customHeight="1" x14ac:dyDescent="0.25">
      <c r="A168" s="1259"/>
      <c r="B168" s="1523">
        <v>1</v>
      </c>
      <c r="C168" s="1523"/>
      <c r="D168" s="1555">
        <v>26</v>
      </c>
      <c r="E168" s="1555"/>
      <c r="F168" s="1556">
        <v>4</v>
      </c>
      <c r="G168" s="1556"/>
      <c r="H168" s="1557">
        <v>2</v>
      </c>
      <c r="I168" s="1557"/>
      <c r="J168" s="1557">
        <v>5</v>
      </c>
      <c r="K168" s="1557"/>
      <c r="L168" s="1557">
        <v>5</v>
      </c>
      <c r="M168" s="1557"/>
      <c r="N168" s="1558">
        <v>0.47500000000000003</v>
      </c>
      <c r="O168" s="1558"/>
      <c r="P168" s="1559"/>
      <c r="Q168" s="1560"/>
    </row>
    <row r="169" spans="1:17" ht="15" customHeight="1" x14ac:dyDescent="0.25">
      <c r="A169" s="1259"/>
      <c r="B169" s="1523"/>
      <c r="C169" s="1523"/>
      <c r="D169" s="1555"/>
      <c r="E169" s="1555"/>
      <c r="F169" s="1556"/>
      <c r="G169" s="1556"/>
      <c r="H169" s="1557"/>
      <c r="I169" s="1557"/>
      <c r="J169" s="1557"/>
      <c r="K169" s="1557"/>
      <c r="L169" s="1557"/>
      <c r="M169" s="1557"/>
      <c r="N169" s="1558"/>
      <c r="O169" s="1558"/>
      <c r="P169" s="1559"/>
      <c r="Q169" s="1560"/>
    </row>
    <row r="170" spans="1:17" ht="15" customHeight="1" x14ac:dyDescent="0.25">
      <c r="A170" s="1259"/>
      <c r="B170" s="1561" t="s">
        <v>10</v>
      </c>
      <c r="C170" s="1561"/>
      <c r="D170" s="1562"/>
      <c r="E170" s="1562"/>
      <c r="F170" s="1563" t="s">
        <v>80</v>
      </c>
      <c r="G170" s="1563"/>
      <c r="H170" s="1563"/>
      <c r="I170" s="1563"/>
      <c r="J170" s="1563"/>
      <c r="K170" s="1563"/>
      <c r="L170" s="1563"/>
      <c r="M170" s="1563"/>
      <c r="N170" s="1561" t="s">
        <v>11</v>
      </c>
      <c r="O170" s="1561"/>
      <c r="P170" s="1583">
        <f>IF(ISBLANK(P168),N168,P168)</f>
        <v>0.47500000000000003</v>
      </c>
      <c r="Q170" s="1584"/>
    </row>
    <row r="171" spans="1:17" ht="15" customHeight="1" x14ac:dyDescent="0.25">
      <c r="A171" s="1259"/>
      <c r="B171" s="1649" t="s">
        <v>1</v>
      </c>
      <c r="C171" s="1000"/>
      <c r="D171" s="1651" t="s">
        <v>150</v>
      </c>
      <c r="E171" s="1651"/>
      <c r="F171" s="1651"/>
      <c r="G171" s="1651"/>
      <c r="H171" s="1651"/>
      <c r="I171" s="1651"/>
      <c r="J171" s="1651"/>
      <c r="K171" s="1651"/>
      <c r="L171" s="1651"/>
      <c r="M171" s="1651"/>
      <c r="N171" s="1651"/>
      <c r="O171" s="1651"/>
      <c r="P171" s="1651"/>
      <c r="Q171" s="1652"/>
    </row>
    <row r="172" spans="1:17" ht="15" customHeight="1" x14ac:dyDescent="0.25">
      <c r="A172" s="1259"/>
      <c r="B172" s="1650"/>
      <c r="C172" s="995"/>
      <c r="D172" s="1653"/>
      <c r="E172" s="1653"/>
      <c r="F172" s="1653"/>
      <c r="G172" s="1653"/>
      <c r="H172" s="1653"/>
      <c r="I172" s="1653"/>
      <c r="J172" s="1653"/>
      <c r="K172" s="1653"/>
      <c r="L172" s="1653"/>
      <c r="M172" s="1653"/>
      <c r="N172" s="1653"/>
      <c r="O172" s="1653"/>
      <c r="P172" s="1653"/>
      <c r="Q172" s="1654"/>
    </row>
    <row r="173" spans="1:17" ht="15" customHeight="1" x14ac:dyDescent="0.25">
      <c r="A173" s="1259"/>
      <c r="B173" s="1650"/>
      <c r="C173" s="995"/>
      <c r="D173" s="1653"/>
      <c r="E173" s="1653"/>
      <c r="F173" s="1653"/>
      <c r="G173" s="1653"/>
      <c r="H173" s="1653"/>
      <c r="I173" s="1653"/>
      <c r="J173" s="1653"/>
      <c r="K173" s="1653"/>
      <c r="L173" s="1653"/>
      <c r="M173" s="1653"/>
      <c r="N173" s="1653"/>
      <c r="O173" s="1653"/>
      <c r="P173" s="1653"/>
      <c r="Q173" s="1654"/>
    </row>
    <row r="174" spans="1:17" ht="15" customHeight="1" x14ac:dyDescent="0.25">
      <c r="A174" s="1259"/>
      <c r="B174" s="1029"/>
      <c r="C174" s="1029"/>
      <c r="D174" s="1030"/>
      <c r="E174" s="1030"/>
      <c r="F174" s="1031"/>
      <c r="G174" s="1031"/>
      <c r="H174" s="1031"/>
      <c r="I174" s="1031"/>
      <c r="J174" s="1031"/>
      <c r="K174" s="1031"/>
      <c r="L174" s="1031"/>
      <c r="M174" s="1031"/>
      <c r="N174" s="1029"/>
      <c r="O174" s="1029"/>
      <c r="P174" s="1032"/>
      <c r="Q174" s="1033"/>
    </row>
    <row r="175" spans="1:17" ht="15" customHeight="1" thickBot="1" x14ac:dyDescent="0.3">
      <c r="A175" s="1259"/>
      <c r="B175" s="1034"/>
      <c r="C175" s="1034"/>
      <c r="D175" s="1035"/>
      <c r="E175" s="1035"/>
      <c r="F175" s="1035"/>
      <c r="G175" s="1035"/>
      <c r="H175" s="1035"/>
      <c r="I175" s="1035"/>
      <c r="J175" s="1035"/>
      <c r="K175" s="1035"/>
      <c r="L175" s="1035"/>
      <c r="M175" s="1035"/>
      <c r="N175" s="1035"/>
      <c r="O175" s="1035"/>
      <c r="P175" s="1036"/>
      <c r="Q175" s="1037"/>
    </row>
    <row r="176" spans="1:17" ht="15" customHeight="1" x14ac:dyDescent="0.25">
      <c r="A176" s="1259"/>
      <c r="B176" s="1566" t="s">
        <v>127</v>
      </c>
      <c r="C176" s="1566"/>
      <c r="D176" s="1566" t="s">
        <v>129</v>
      </c>
      <c r="E176" s="1566"/>
      <c r="F176" s="1566" t="s">
        <v>89</v>
      </c>
      <c r="G176" s="1566"/>
      <c r="H176" s="1567" t="s">
        <v>85</v>
      </c>
      <c r="I176" s="1567"/>
      <c r="J176" s="1566" t="s">
        <v>88</v>
      </c>
      <c r="K176" s="1566"/>
      <c r="L176" s="1566" t="s">
        <v>90</v>
      </c>
      <c r="M176" s="1566"/>
      <c r="N176" s="1566" t="s">
        <v>92</v>
      </c>
      <c r="O176" s="1566"/>
      <c r="P176" s="1566" t="s">
        <v>93</v>
      </c>
      <c r="Q176" s="1568"/>
    </row>
    <row r="177" spans="1:17" ht="15" customHeight="1" x14ac:dyDescent="0.25">
      <c r="A177" s="1259"/>
      <c r="B177" s="1566"/>
      <c r="C177" s="1566"/>
      <c r="D177" s="1566"/>
      <c r="E177" s="1566"/>
      <c r="F177" s="1566"/>
      <c r="G177" s="1566"/>
      <c r="H177" s="1567"/>
      <c r="I177" s="1567"/>
      <c r="J177" s="1566"/>
      <c r="K177" s="1566"/>
      <c r="L177" s="1566"/>
      <c r="M177" s="1566"/>
      <c r="N177" s="1566"/>
      <c r="O177" s="1566"/>
      <c r="P177" s="1566"/>
      <c r="Q177" s="1568"/>
    </row>
    <row r="178" spans="1:17" ht="15" customHeight="1" x14ac:dyDescent="0.25">
      <c r="A178" s="1259"/>
      <c r="B178" s="1566"/>
      <c r="C178" s="1566"/>
      <c r="D178" s="1566"/>
      <c r="E178" s="1566"/>
      <c r="F178" s="1566"/>
      <c r="G178" s="1566"/>
      <c r="H178" s="1567"/>
      <c r="I178" s="1567"/>
      <c r="J178" s="1566"/>
      <c r="K178" s="1566"/>
      <c r="L178" s="1566"/>
      <c r="M178" s="1566"/>
      <c r="N178" s="1566"/>
      <c r="O178" s="1566"/>
      <c r="P178" s="1566"/>
      <c r="Q178" s="1568"/>
    </row>
    <row r="179" spans="1:17" ht="15" customHeight="1" x14ac:dyDescent="0.25">
      <c r="A179" s="1259"/>
      <c r="B179" s="1569">
        <f>(((D168/2)*(D168/2)*PI()))*B168</f>
        <v>530.92915845667505</v>
      </c>
      <c r="C179" s="1569"/>
      <c r="D179" s="1569">
        <f>(D168*PI()*F168)*B168</f>
        <v>326.72563597333851</v>
      </c>
      <c r="E179" s="1569"/>
      <c r="F179" s="1569">
        <f>((D168*PI()*J179)*B168)</f>
        <v>40.840704496667314</v>
      </c>
      <c r="G179" s="1569"/>
      <c r="H179" s="1570">
        <f>H168/10</f>
        <v>0.2</v>
      </c>
      <c r="I179" s="1570"/>
      <c r="J179" s="1570">
        <f>J168/10</f>
        <v>0.5</v>
      </c>
      <c r="K179" s="1570"/>
      <c r="L179" s="1570">
        <f>L168/10</f>
        <v>0.5</v>
      </c>
      <c r="M179" s="1570"/>
      <c r="N179" s="1569">
        <f>((D168*PI())*L179*B168)*B168</f>
        <v>40.840704496667314</v>
      </c>
      <c r="O179" s="1569"/>
      <c r="P179" s="1569">
        <f>SUM(B179:F179,N179)</f>
        <v>939.33620342334814</v>
      </c>
      <c r="Q179" s="1571"/>
    </row>
    <row r="180" spans="1:17" ht="15" customHeight="1" x14ac:dyDescent="0.25">
      <c r="A180" s="1259"/>
      <c r="B180" s="1596">
        <f>(((D153/2)*(D153/2)*PI()))*B153</f>
        <v>254.46900494077323</v>
      </c>
      <c r="C180" s="1596"/>
      <c r="D180" s="1596">
        <f>(D153*PI()*F153)*B153</f>
        <v>226.1946710584651</v>
      </c>
      <c r="E180" s="1596"/>
      <c r="F180" s="1596">
        <f>((D153*PI()*J180)*B153)</f>
        <v>0</v>
      </c>
      <c r="G180" s="1596"/>
      <c r="H180" s="1597">
        <f>H153/10</f>
        <v>0.25</v>
      </c>
      <c r="I180" s="1597"/>
      <c r="J180" s="1597">
        <f>J153/10</f>
        <v>0</v>
      </c>
      <c r="K180" s="1597"/>
      <c r="L180" s="1597">
        <f>L153/10</f>
        <v>0</v>
      </c>
      <c r="M180" s="1597"/>
      <c r="N180" s="1596">
        <f>((D153*PI())*L180*B153)*B153</f>
        <v>0</v>
      </c>
      <c r="O180" s="1596"/>
      <c r="P180" s="1596">
        <f>SUM(B180:F180,N180)</f>
        <v>480.66367599923831</v>
      </c>
      <c r="Q180" s="1598"/>
    </row>
    <row r="181" spans="1:17" ht="15" customHeight="1" x14ac:dyDescent="0.25">
      <c r="A181" s="1259"/>
      <c r="B181" s="1599" t="s">
        <v>47</v>
      </c>
      <c r="C181" s="1599"/>
      <c r="D181" s="1001"/>
      <c r="E181" s="1001"/>
      <c r="F181" s="1002" t="s">
        <v>135</v>
      </c>
      <c r="G181" s="1002"/>
      <c r="H181" s="1600" t="s">
        <v>144</v>
      </c>
      <c r="I181" s="1600"/>
      <c r="J181" s="1564">
        <f>P179*H179</f>
        <v>187.86724068466964</v>
      </c>
      <c r="K181" s="1564"/>
      <c r="L181" s="1003"/>
      <c r="M181" s="1003"/>
      <c r="N181" s="1002" t="s">
        <v>145</v>
      </c>
      <c r="O181" s="1002"/>
      <c r="P181" s="1564">
        <f>P180*H180</f>
        <v>120.16591899980958</v>
      </c>
      <c r="Q181" s="1565"/>
    </row>
    <row r="182" spans="1:17" ht="15" customHeight="1" x14ac:dyDescent="0.25">
      <c r="A182" s="1259"/>
      <c r="B182" s="1585" t="s">
        <v>122</v>
      </c>
      <c r="C182" s="1585"/>
      <c r="D182" s="1585"/>
      <c r="E182" s="1585"/>
      <c r="F182" s="1585"/>
      <c r="G182" s="1585"/>
      <c r="H182" s="1585"/>
      <c r="I182" s="1585"/>
      <c r="J182" s="1585"/>
      <c r="K182" s="1585"/>
      <c r="L182" s="1585"/>
      <c r="M182" s="1585"/>
      <c r="N182" s="1585"/>
      <c r="O182" s="1585"/>
      <c r="P182" s="1585"/>
      <c r="Q182" s="1586"/>
    </row>
    <row r="183" spans="1:17" ht="15" customHeight="1" x14ac:dyDescent="0.25">
      <c r="A183" s="1259"/>
      <c r="B183" s="1587"/>
      <c r="C183" s="1587"/>
      <c r="D183" s="1587"/>
      <c r="E183" s="1587"/>
      <c r="F183" s="1587"/>
      <c r="G183" s="1587"/>
      <c r="H183" s="1587"/>
      <c r="I183" s="1587"/>
      <c r="J183" s="1587"/>
      <c r="K183" s="1587"/>
      <c r="L183" s="1587"/>
      <c r="M183" s="1587"/>
      <c r="N183" s="1587"/>
      <c r="O183" s="1587"/>
      <c r="P183" s="1587"/>
      <c r="Q183" s="1588"/>
    </row>
    <row r="184" spans="1:17" ht="15" customHeight="1" x14ac:dyDescent="0.25">
      <c r="A184" s="1259"/>
      <c r="B184" s="1589" t="s">
        <v>146</v>
      </c>
      <c r="C184" s="1589"/>
      <c r="D184" s="1589"/>
      <c r="E184" s="999"/>
      <c r="F184" s="1004" t="s">
        <v>105</v>
      </c>
      <c r="G184" s="1005"/>
      <c r="H184" s="1006">
        <v>0.25</v>
      </c>
      <c r="I184" s="1006"/>
      <c r="J184" s="1004" t="s">
        <v>42</v>
      </c>
      <c r="K184" s="1005"/>
      <c r="L184" s="1006">
        <v>5.0000000000000001E-3</v>
      </c>
      <c r="M184" s="1006"/>
      <c r="N184" s="1007" t="s">
        <v>44</v>
      </c>
      <c r="O184" s="1005"/>
      <c r="P184" s="1006">
        <v>2.5000000000000001E-2</v>
      </c>
      <c r="Q184" s="1008"/>
    </row>
    <row r="185" spans="1:17" ht="15" customHeight="1" x14ac:dyDescent="0.25">
      <c r="A185" s="1259"/>
      <c r="B185" s="1009" t="s">
        <v>147</v>
      </c>
      <c r="C185" s="1009"/>
      <c r="D185" s="1010">
        <f>SUM(H184:H185,L184:L185,P184:P185)</f>
        <v>0.47500000000000003</v>
      </c>
      <c r="E185" s="1010"/>
      <c r="F185" s="1011" t="s">
        <v>14</v>
      </c>
      <c r="G185" s="1012"/>
      <c r="H185" s="1013">
        <v>0.125</v>
      </c>
      <c r="I185" s="1013"/>
      <c r="J185" s="1014" t="s">
        <v>148</v>
      </c>
      <c r="K185" s="1012"/>
      <c r="L185" s="1013">
        <v>0.02</v>
      </c>
      <c r="M185" s="1013"/>
      <c r="N185" s="1011" t="s">
        <v>149</v>
      </c>
      <c r="O185" s="1012"/>
      <c r="P185" s="1013">
        <v>0.05</v>
      </c>
      <c r="Q185" s="1015"/>
    </row>
    <row r="186" spans="1:17" ht="15" customHeight="1" x14ac:dyDescent="0.25">
      <c r="A186" s="1259"/>
      <c r="B186" s="1590" t="s">
        <v>152</v>
      </c>
      <c r="C186" s="1590"/>
      <c r="D186" s="1590"/>
      <c r="E186" s="1590"/>
      <c r="F186" s="1590"/>
      <c r="G186" s="1590"/>
      <c r="H186" s="1590"/>
      <c r="I186" s="1590"/>
      <c r="J186" s="1590"/>
      <c r="K186" s="1590"/>
      <c r="L186" s="1590"/>
      <c r="M186" s="1590"/>
      <c r="N186" s="1590"/>
      <c r="O186" s="1590"/>
      <c r="P186" s="1590"/>
      <c r="Q186" s="1591"/>
    </row>
    <row r="187" spans="1:17" ht="15" customHeight="1" x14ac:dyDescent="0.25">
      <c r="A187" s="1259"/>
      <c r="B187" s="1592" t="s">
        <v>153</v>
      </c>
      <c r="C187" s="1592"/>
      <c r="D187" s="1592"/>
      <c r="E187" s="1592"/>
      <c r="F187" s="1592"/>
      <c r="G187" s="1592"/>
      <c r="H187" s="1592"/>
      <c r="I187" s="1592"/>
      <c r="J187" s="1592"/>
      <c r="K187" s="1592"/>
      <c r="L187" s="1592"/>
      <c r="M187" s="1592"/>
      <c r="N187" s="1592"/>
      <c r="O187" s="1592"/>
      <c r="P187" s="1592"/>
      <c r="Q187" s="1593"/>
    </row>
    <row r="188" spans="1:17" ht="15" customHeight="1" x14ac:dyDescent="0.25">
      <c r="A188" s="1259"/>
      <c r="B188" s="1592"/>
      <c r="C188" s="1592"/>
      <c r="D188" s="1592"/>
      <c r="E188" s="1592"/>
      <c r="F188" s="1592"/>
      <c r="G188" s="1592"/>
      <c r="H188" s="1592"/>
      <c r="I188" s="1592"/>
      <c r="J188" s="1592"/>
      <c r="K188" s="1592"/>
      <c r="L188" s="1592"/>
      <c r="M188" s="1592"/>
      <c r="N188" s="1592"/>
      <c r="O188" s="1592"/>
      <c r="P188" s="1592"/>
      <c r="Q188" s="1593"/>
    </row>
    <row r="189" spans="1:17" ht="15" customHeight="1" x14ac:dyDescent="0.25">
      <c r="A189" s="1259"/>
      <c r="B189" s="1594" t="s">
        <v>154</v>
      </c>
      <c r="C189" s="1594"/>
      <c r="D189" s="1594"/>
      <c r="E189" s="1594"/>
      <c r="F189" s="1594"/>
      <c r="G189" s="1594"/>
      <c r="H189" s="1594"/>
      <c r="I189" s="1594"/>
      <c r="J189" s="1594"/>
      <c r="K189" s="1594"/>
      <c r="L189" s="1594"/>
      <c r="M189" s="1594"/>
      <c r="N189" s="1594"/>
      <c r="O189" s="1594"/>
      <c r="P189" s="1594"/>
      <c r="Q189" s="1595"/>
    </row>
    <row r="190" spans="1:17" ht="15" customHeight="1" x14ac:dyDescent="0.25">
      <c r="A190" s="1259"/>
      <c r="B190" s="996" t="s">
        <v>10</v>
      </c>
      <c r="C190" s="1016"/>
      <c r="D190" s="1017" t="s">
        <v>155</v>
      </c>
      <c r="E190" s="1017"/>
      <c r="F190" s="1017"/>
      <c r="G190" s="1017"/>
      <c r="H190" s="1017"/>
      <c r="I190" s="1017"/>
      <c r="J190" s="1017"/>
      <c r="K190" s="1017"/>
      <c r="L190" s="1017"/>
      <c r="M190" s="1017"/>
      <c r="N190" s="1017"/>
      <c r="O190" s="1017"/>
      <c r="P190" s="1017"/>
      <c r="Q190" s="1018"/>
    </row>
    <row r="191" spans="1:17" ht="15" customHeight="1" x14ac:dyDescent="0.25">
      <c r="A191" s="1259"/>
      <c r="B191" s="1577" t="s">
        <v>11</v>
      </c>
      <c r="C191" s="997"/>
      <c r="D191" s="1657" t="s">
        <v>156</v>
      </c>
      <c r="E191" s="1657"/>
      <c r="F191" s="1657"/>
      <c r="G191" s="1657"/>
      <c r="H191" s="1657"/>
      <c r="I191" s="1657"/>
      <c r="J191" s="1657"/>
      <c r="K191" s="1657"/>
      <c r="L191" s="1657"/>
      <c r="M191" s="1657"/>
      <c r="N191" s="1657"/>
      <c r="O191" s="1657"/>
      <c r="P191" s="1657"/>
      <c r="Q191" s="1658"/>
    </row>
    <row r="192" spans="1:17" ht="15" customHeight="1" x14ac:dyDescent="0.25">
      <c r="A192" s="1259"/>
      <c r="B192" s="1578"/>
      <c r="C192" s="998"/>
      <c r="D192" s="1642"/>
      <c r="E192" s="1642"/>
      <c r="F192" s="1642"/>
      <c r="G192" s="1642"/>
      <c r="H192" s="1642"/>
      <c r="I192" s="1642"/>
      <c r="J192" s="1642"/>
      <c r="K192" s="1642"/>
      <c r="L192" s="1642"/>
      <c r="M192" s="1642"/>
      <c r="N192" s="1642"/>
      <c r="O192" s="1642"/>
      <c r="P192" s="1642"/>
      <c r="Q192" s="1643"/>
    </row>
    <row r="193" spans="1:36" ht="15" customHeight="1" x14ac:dyDescent="0.25">
      <c r="A193" s="1259"/>
      <c r="B193" s="1578"/>
      <c r="C193" s="998"/>
      <c r="D193" s="1642"/>
      <c r="E193" s="1642"/>
      <c r="F193" s="1642"/>
      <c r="G193" s="1642"/>
      <c r="H193" s="1642"/>
      <c r="I193" s="1642"/>
      <c r="J193" s="1642"/>
      <c r="K193" s="1642"/>
      <c r="L193" s="1642"/>
      <c r="M193" s="1642"/>
      <c r="N193" s="1642"/>
      <c r="O193" s="1642"/>
      <c r="P193" s="1642"/>
      <c r="Q193" s="1643"/>
    </row>
    <row r="194" spans="1:36" ht="15" customHeight="1" x14ac:dyDescent="0.25">
      <c r="A194" s="1259"/>
      <c r="B194" s="1577" t="s">
        <v>47</v>
      </c>
      <c r="C194" s="997"/>
      <c r="D194" s="1657" t="s">
        <v>157</v>
      </c>
      <c r="E194" s="1657"/>
      <c r="F194" s="1657"/>
      <c r="G194" s="1657"/>
      <c r="H194" s="1657"/>
      <c r="I194" s="1657"/>
      <c r="J194" s="1657"/>
      <c r="K194" s="1657"/>
      <c r="L194" s="1657"/>
      <c r="M194" s="1657"/>
      <c r="N194" s="1657"/>
      <c r="O194" s="1657"/>
      <c r="P194" s="1657"/>
      <c r="Q194" s="1658"/>
    </row>
    <row r="195" spans="1:36" ht="15" customHeight="1" x14ac:dyDescent="0.25">
      <c r="A195" s="1259"/>
      <c r="B195" s="1578"/>
      <c r="C195" s="998"/>
      <c r="D195" s="1659" t="s">
        <v>158</v>
      </c>
      <c r="E195" s="1659"/>
      <c r="F195" s="1659"/>
      <c r="G195" s="1659"/>
      <c r="H195" s="1659"/>
      <c r="I195" s="1659"/>
      <c r="J195" s="1659"/>
      <c r="K195" s="1659"/>
      <c r="L195" s="1659"/>
      <c r="M195" s="1659"/>
      <c r="N195" s="1659"/>
      <c r="O195" s="1659"/>
      <c r="P195" s="1659"/>
      <c r="Q195" s="1660"/>
    </row>
    <row r="196" spans="1:36" ht="15" customHeight="1" x14ac:dyDescent="0.25">
      <c r="A196" s="1259"/>
      <c r="B196" s="998"/>
      <c r="C196" s="998"/>
      <c r="D196" s="1025"/>
      <c r="E196" s="1025"/>
      <c r="F196" s="1025"/>
      <c r="G196" s="1025"/>
      <c r="H196" s="1025"/>
      <c r="I196" s="1025"/>
      <c r="J196" s="1025"/>
      <c r="K196" s="1025"/>
      <c r="L196" s="1025"/>
      <c r="M196" s="1025"/>
      <c r="N196" s="1025"/>
      <c r="O196" s="1025"/>
      <c r="P196" s="1025"/>
      <c r="Q196" s="1040"/>
    </row>
    <row r="197" spans="1:36" s="37" customFormat="1" ht="12.75" customHeight="1" x14ac:dyDescent="0.25">
      <c r="A197" s="1259"/>
      <c r="B197" s="1661" t="s">
        <v>97</v>
      </c>
      <c r="C197" s="1661"/>
      <c r="D197" s="1661"/>
      <c r="E197" s="1661"/>
      <c r="F197" s="1661"/>
      <c r="G197" s="1661"/>
      <c r="H197" s="1661"/>
      <c r="I197" s="1661"/>
      <c r="J197" s="1661"/>
      <c r="K197" s="1661"/>
      <c r="L197" s="1661"/>
      <c r="M197" s="1661"/>
      <c r="N197" s="1661"/>
      <c r="O197" s="1661"/>
      <c r="P197" s="1661"/>
      <c r="Q197" s="1662"/>
      <c r="AB197" s="28"/>
      <c r="AC197" s="28"/>
      <c r="AD197" s="28"/>
      <c r="AE197" s="28"/>
      <c r="AF197" s="28"/>
      <c r="AG197" s="28"/>
      <c r="AH197" s="28"/>
      <c r="AI197" s="28"/>
      <c r="AJ197" s="28"/>
    </row>
    <row r="198" spans="1:36" s="37" customFormat="1" ht="15" customHeight="1" x14ac:dyDescent="0.25">
      <c r="A198" s="1259"/>
      <c r="B198" s="1661" t="s">
        <v>159</v>
      </c>
      <c r="C198" s="1661"/>
      <c r="D198" s="1661"/>
      <c r="E198" s="1661"/>
      <c r="F198" s="1661"/>
      <c r="G198" s="1661"/>
      <c r="H198" s="1661"/>
      <c r="I198" s="1661"/>
      <c r="J198" s="1661"/>
      <c r="K198" s="1661"/>
      <c r="L198" s="1661"/>
      <c r="M198" s="1661"/>
      <c r="N198" s="1661"/>
      <c r="O198" s="1661"/>
      <c r="P198" s="1661"/>
      <c r="Q198" s="1662"/>
      <c r="AB198" s="28"/>
      <c r="AC198" s="28"/>
      <c r="AD198" s="28"/>
      <c r="AE198" s="28"/>
      <c r="AF198" s="28"/>
      <c r="AG198" s="28"/>
      <c r="AH198" s="28"/>
      <c r="AI198" s="28"/>
      <c r="AJ198" s="28"/>
    </row>
    <row r="199" spans="1:36" s="37" customFormat="1" ht="15" customHeight="1" x14ac:dyDescent="0.25">
      <c r="A199" s="1259"/>
      <c r="B199" s="1038"/>
      <c r="C199" s="1038"/>
      <c r="D199" s="1038"/>
      <c r="E199" s="1038"/>
      <c r="F199" s="1038"/>
      <c r="G199" s="1038"/>
      <c r="H199" s="1038"/>
      <c r="I199" s="1038"/>
      <c r="J199" s="1038"/>
      <c r="K199" s="1038"/>
      <c r="L199" s="1038"/>
      <c r="M199" s="1038"/>
      <c r="N199" s="1038"/>
      <c r="O199" s="1038"/>
      <c r="P199" s="1038"/>
      <c r="Q199" s="1039"/>
      <c r="AB199" s="28"/>
      <c r="AC199" s="28"/>
      <c r="AD199" s="28"/>
      <c r="AE199" s="28"/>
      <c r="AF199" s="28"/>
      <c r="AG199" s="28"/>
      <c r="AH199" s="28"/>
      <c r="AI199" s="28"/>
      <c r="AJ199" s="28"/>
    </row>
    <row r="200" spans="1:36" s="37" customFormat="1" ht="15" customHeight="1" x14ac:dyDescent="0.25">
      <c r="A200" s="1259"/>
      <c r="B200" s="1579" t="s">
        <v>9</v>
      </c>
      <c r="C200" s="1579"/>
      <c r="D200" s="1579"/>
      <c r="E200" s="1579"/>
      <c r="F200" s="1579"/>
      <c r="G200" s="1579"/>
      <c r="H200" s="1579"/>
      <c r="I200" s="1579"/>
      <c r="J200" s="1579"/>
      <c r="K200" s="1579"/>
      <c r="L200" s="1579"/>
      <c r="M200" s="1579"/>
      <c r="N200" s="1579"/>
      <c r="O200" s="1579"/>
      <c r="P200" s="1579"/>
      <c r="Q200" s="1580"/>
      <c r="AB200" s="28"/>
      <c r="AC200" s="28"/>
      <c r="AD200" s="28"/>
      <c r="AE200" s="28"/>
      <c r="AF200" s="28"/>
      <c r="AG200" s="28"/>
      <c r="AH200" s="28"/>
      <c r="AI200" s="28"/>
      <c r="AJ200" s="28"/>
    </row>
    <row r="201" spans="1:36" s="37" customFormat="1" ht="15.75" customHeight="1" thickBot="1" x14ac:dyDescent="0.3">
      <c r="A201" s="1259"/>
      <c r="B201" s="1581"/>
      <c r="C201" s="1581"/>
      <c r="D201" s="1581"/>
      <c r="E201" s="1581"/>
      <c r="F201" s="1581"/>
      <c r="G201" s="1581"/>
      <c r="H201" s="1581"/>
      <c r="I201" s="1581"/>
      <c r="J201" s="1581"/>
      <c r="K201" s="1581"/>
      <c r="L201" s="1581"/>
      <c r="M201" s="1581"/>
      <c r="N201" s="1581"/>
      <c r="O201" s="1581"/>
      <c r="P201" s="1581"/>
      <c r="Q201" s="1582"/>
      <c r="AB201" s="28"/>
      <c r="AC201" s="28"/>
      <c r="AD201" s="28"/>
      <c r="AE201" s="28"/>
      <c r="AF201" s="28"/>
      <c r="AG201" s="28"/>
      <c r="AH201" s="28"/>
      <c r="AI201" s="28"/>
      <c r="AJ201" s="28"/>
    </row>
    <row r="204" spans="1:36" ht="12.75" customHeight="1" x14ac:dyDescent="0.25">
      <c r="A204" s="10" t="s">
        <v>0</v>
      </c>
      <c r="B204" s="1312" t="s">
        <v>73</v>
      </c>
      <c r="C204" s="1312"/>
      <c r="D204" s="1312"/>
      <c r="E204" s="1312"/>
      <c r="F204" s="1312"/>
      <c r="G204" s="1312"/>
      <c r="H204" s="1312"/>
      <c r="I204" s="1312"/>
      <c r="J204" s="1312"/>
      <c r="K204" s="1312"/>
      <c r="L204" s="1312"/>
      <c r="M204" s="1312"/>
      <c r="N204" s="1312"/>
      <c r="O204" s="1312"/>
      <c r="P204" s="1312"/>
      <c r="Q204" s="1312"/>
    </row>
    <row r="205" spans="1:36" ht="13.5" customHeight="1" x14ac:dyDescent="0.25">
      <c r="A205" s="1572" t="str">
        <f>B204</f>
        <v>Tableau indiquant les poids nets et épaisseurs de pâte correspondant aux différentes tailles de cercles utilisés</v>
      </c>
      <c r="B205" s="1312"/>
      <c r="C205" s="1312"/>
      <c r="D205" s="1312"/>
      <c r="E205" s="1312"/>
      <c r="F205" s="1312"/>
      <c r="G205" s="1312"/>
      <c r="H205" s="1312"/>
      <c r="I205" s="1312"/>
      <c r="J205" s="1312"/>
      <c r="K205" s="1312"/>
      <c r="L205" s="1312"/>
      <c r="M205" s="1312"/>
      <c r="N205" s="1312"/>
      <c r="O205" s="1312"/>
      <c r="P205" s="1312"/>
      <c r="Q205" s="1312"/>
    </row>
    <row r="206" spans="1:36" ht="15" customHeight="1" x14ac:dyDescent="0.25">
      <c r="A206" s="1572"/>
      <c r="B206" s="1312"/>
      <c r="C206" s="1312"/>
      <c r="D206" s="1312"/>
      <c r="E206" s="1312"/>
      <c r="F206" s="1312"/>
      <c r="G206" s="1312"/>
      <c r="H206" s="1312"/>
      <c r="I206" s="1312"/>
      <c r="J206" s="1312"/>
      <c r="K206" s="1312"/>
      <c r="L206" s="1312"/>
      <c r="M206" s="1312"/>
      <c r="N206" s="1312"/>
      <c r="O206" s="1312"/>
      <c r="P206" s="1312"/>
      <c r="Q206" s="1312"/>
      <c r="S206" s="37"/>
      <c r="T206" s="37"/>
      <c r="U206" s="37"/>
      <c r="V206" s="37"/>
      <c r="W206" s="37"/>
      <c r="X206" s="37"/>
      <c r="Y206" s="37"/>
      <c r="Z206" s="37"/>
    </row>
    <row r="207" spans="1:36" ht="24.75" customHeight="1" x14ac:dyDescent="0.25">
      <c r="A207" s="1572"/>
      <c r="B207" s="1636" t="s">
        <v>608</v>
      </c>
      <c r="C207" s="1636"/>
      <c r="D207" s="1636"/>
      <c r="E207" s="1636"/>
      <c r="F207" s="1636"/>
      <c r="G207" s="1636"/>
      <c r="H207" s="1636"/>
      <c r="I207" s="1636"/>
      <c r="J207" s="1636"/>
      <c r="K207" s="1636"/>
      <c r="L207" s="1636"/>
      <c r="M207" s="1636"/>
      <c r="N207" s="1636"/>
      <c r="O207" s="1636"/>
      <c r="P207" s="1636"/>
      <c r="Q207" s="1637"/>
      <c r="S207" s="37"/>
      <c r="T207" s="37"/>
      <c r="U207" s="37"/>
      <c r="V207" s="37"/>
      <c r="W207" s="37"/>
      <c r="X207" s="37"/>
      <c r="Y207" s="37"/>
      <c r="Z207" s="37"/>
    </row>
    <row r="208" spans="1:36" ht="24.75" customHeight="1" x14ac:dyDescent="0.25">
      <c r="A208" s="1572"/>
      <c r="B208" s="1638" t="s">
        <v>609</v>
      </c>
      <c r="C208" s="1638"/>
      <c r="D208" s="1638"/>
      <c r="E208" s="1638"/>
      <c r="F208" s="1638"/>
      <c r="G208" s="1638"/>
      <c r="H208" s="1638"/>
      <c r="I208" s="1638"/>
      <c r="J208" s="1638"/>
      <c r="K208" s="1638"/>
      <c r="L208" s="1638"/>
      <c r="M208" s="1638"/>
      <c r="N208" s="1638"/>
      <c r="O208" s="1638"/>
      <c r="P208" s="1638"/>
      <c r="Q208" s="1639"/>
      <c r="S208" s="37"/>
      <c r="T208" s="37"/>
      <c r="U208" s="37"/>
      <c r="V208" s="37"/>
      <c r="W208" s="37"/>
      <c r="X208" s="37"/>
      <c r="Y208" s="37"/>
      <c r="Z208" s="37"/>
    </row>
    <row r="209" spans="1:26" ht="24.75" customHeight="1" x14ac:dyDescent="0.25">
      <c r="A209" s="1572"/>
      <c r="B209" s="1638"/>
      <c r="C209" s="1638"/>
      <c r="D209" s="1638"/>
      <c r="E209" s="1638"/>
      <c r="F209" s="1638"/>
      <c r="G209" s="1638"/>
      <c r="H209" s="1638"/>
      <c r="I209" s="1638"/>
      <c r="J209" s="1638"/>
      <c r="K209" s="1638"/>
      <c r="L209" s="1638"/>
      <c r="M209" s="1638"/>
      <c r="N209" s="1638"/>
      <c r="O209" s="1638"/>
      <c r="P209" s="1638"/>
      <c r="Q209" s="1639"/>
      <c r="S209" s="37"/>
      <c r="T209" s="37"/>
      <c r="U209" s="37"/>
      <c r="V209" s="37"/>
      <c r="W209" s="37"/>
      <c r="X209" s="37"/>
      <c r="Y209" s="37"/>
      <c r="Z209" s="37"/>
    </row>
    <row r="210" spans="1:26" ht="19.5" customHeight="1" x14ac:dyDescent="0.25">
      <c r="A210" s="1572"/>
      <c r="B210" s="753"/>
      <c r="C210" s="822"/>
      <c r="D210" s="822"/>
      <c r="E210" s="822"/>
      <c r="F210" s="822"/>
      <c r="G210" s="822"/>
      <c r="H210" s="822"/>
      <c r="I210" s="822"/>
      <c r="J210" s="822"/>
      <c r="K210" s="822"/>
      <c r="L210" s="822"/>
      <c r="M210" s="822"/>
      <c r="N210" s="822"/>
      <c r="O210" s="822"/>
      <c r="P210" s="13"/>
      <c r="Q210" s="754" t="s">
        <v>161</v>
      </c>
      <c r="S210" s="37"/>
      <c r="T210" s="37"/>
      <c r="U210" s="37"/>
      <c r="V210" s="37"/>
      <c r="W210" s="37"/>
      <c r="X210" s="37"/>
      <c r="Y210" s="37"/>
      <c r="Z210" s="37"/>
    </row>
    <row r="211" spans="1:26" ht="19.5" customHeight="1" x14ac:dyDescent="0.25">
      <c r="A211" s="1572"/>
      <c r="B211" s="753" t="str">
        <f ca="1">CELL("nomfichier",B203)</f>
        <v>F:\Bureau\[ff-fiches-apprentis-Patissiers-07-03-2016.xlsx] Poids de pâte pour cercles 1</v>
      </c>
      <c r="C211" s="755"/>
      <c r="D211" s="755"/>
      <c r="E211" s="755"/>
      <c r="F211" s="755"/>
      <c r="G211" s="755"/>
      <c r="H211" s="755"/>
      <c r="I211" s="755"/>
      <c r="J211" s="755"/>
      <c r="K211" s="755"/>
      <c r="L211" s="755"/>
      <c r="M211" s="755"/>
      <c r="N211" s="755"/>
      <c r="O211" s="755"/>
      <c r="P211" s="1019"/>
      <c r="Q211" s="765"/>
      <c r="S211" s="37"/>
      <c r="T211" s="37"/>
      <c r="U211" s="37"/>
      <c r="V211" s="37"/>
      <c r="W211" s="37"/>
      <c r="X211" s="37"/>
      <c r="Y211" s="37"/>
      <c r="Z211" s="37"/>
    </row>
    <row r="212" spans="1:26" ht="15.75" customHeight="1" x14ac:dyDescent="0.25">
      <c r="A212" s="1572"/>
      <c r="B212" s="1303" t="s">
        <v>120</v>
      </c>
      <c r="C212" s="1475" t="s">
        <v>119</v>
      </c>
      <c r="D212" s="1475"/>
      <c r="E212" s="1620" t="s">
        <v>610</v>
      </c>
      <c r="F212" s="1620"/>
      <c r="G212" s="1304" t="s">
        <v>60</v>
      </c>
      <c r="H212" s="1304"/>
      <c r="I212" s="1625" t="s">
        <v>61</v>
      </c>
      <c r="J212" s="1625"/>
      <c r="K212" s="1625" t="s">
        <v>62</v>
      </c>
      <c r="L212" s="1625"/>
      <c r="M212" s="1305" t="s">
        <v>135</v>
      </c>
      <c r="N212" s="1305" t="s">
        <v>93</v>
      </c>
      <c r="O212" s="1305"/>
      <c r="P212" s="1573" t="s">
        <v>136</v>
      </c>
      <c r="Q212" s="1574"/>
      <c r="S212" s="37"/>
      <c r="T212" s="37"/>
      <c r="U212" s="37"/>
      <c r="V212" s="37"/>
      <c r="W212" s="37"/>
      <c r="X212" s="37"/>
      <c r="Y212" s="37"/>
      <c r="Z212" s="37"/>
    </row>
    <row r="213" spans="1:26" ht="13.5" customHeight="1" x14ac:dyDescent="0.25">
      <c r="A213" s="1572"/>
      <c r="B213" s="1303"/>
      <c r="C213" s="1475"/>
      <c r="D213" s="1475"/>
      <c r="E213" s="1620"/>
      <c r="F213" s="1620"/>
      <c r="G213" s="1304"/>
      <c r="H213" s="1304"/>
      <c r="I213" s="1625"/>
      <c r="J213" s="1625"/>
      <c r="K213" s="1625"/>
      <c r="L213" s="1625"/>
      <c r="M213" s="1305"/>
      <c r="N213" s="1305"/>
      <c r="O213" s="1305"/>
      <c r="P213" s="1573"/>
      <c r="Q213" s="1574"/>
      <c r="S213" s="37"/>
      <c r="T213" s="37"/>
      <c r="U213" s="37"/>
      <c r="V213" s="37"/>
      <c r="W213" s="37"/>
      <c r="X213" s="37"/>
      <c r="Y213" s="37"/>
      <c r="Z213" s="37"/>
    </row>
    <row r="214" spans="1:26" ht="15.75" customHeight="1" x14ac:dyDescent="0.25">
      <c r="A214" s="1572"/>
      <c r="B214" s="1303"/>
      <c r="C214" s="1475"/>
      <c r="D214" s="1475"/>
      <c r="E214" s="1620"/>
      <c r="F214" s="1620"/>
      <c r="G214" s="1304"/>
      <c r="H214" s="1304"/>
      <c r="I214" s="1625"/>
      <c r="J214" s="1625"/>
      <c r="K214" s="1625"/>
      <c r="L214" s="1625"/>
      <c r="M214" s="1305"/>
      <c r="N214" s="1305"/>
      <c r="O214" s="1305"/>
      <c r="P214" s="1573"/>
      <c r="Q214" s="1574"/>
      <c r="S214" s="37"/>
      <c r="T214" s="37"/>
      <c r="U214" s="37"/>
      <c r="V214" s="37"/>
      <c r="W214" s="37"/>
      <c r="X214" s="37"/>
      <c r="Y214" s="37"/>
      <c r="Z214" s="37"/>
    </row>
    <row r="215" spans="1:26" ht="15.75" customHeight="1" x14ac:dyDescent="0.25">
      <c r="A215" s="1572"/>
      <c r="B215" s="756" t="s">
        <v>15</v>
      </c>
      <c r="C215" s="1276" t="s">
        <v>15</v>
      </c>
      <c r="D215" s="1276"/>
      <c r="E215" s="1621" t="s">
        <v>15</v>
      </c>
      <c r="F215" s="1621"/>
      <c r="G215" s="1276" t="s">
        <v>15</v>
      </c>
      <c r="H215" s="1276"/>
      <c r="I215" s="1621" t="s">
        <v>15</v>
      </c>
      <c r="J215" s="1621"/>
      <c r="K215" s="1621" t="s">
        <v>15</v>
      </c>
      <c r="L215" s="1621"/>
      <c r="M215" s="824" t="s">
        <v>12</v>
      </c>
      <c r="N215" s="1575"/>
      <c r="O215" s="1575"/>
      <c r="P215" s="1575"/>
      <c r="Q215" s="1576"/>
      <c r="S215" s="37"/>
      <c r="T215" s="37"/>
      <c r="U215" s="37"/>
      <c r="V215" s="37"/>
      <c r="W215" s="37"/>
      <c r="X215" s="37"/>
      <c r="Y215" s="37"/>
      <c r="Z215" s="37"/>
    </row>
    <row r="216" spans="1:26" ht="16.5" customHeight="1" x14ac:dyDescent="0.25">
      <c r="A216" s="1572"/>
      <c r="B216" s="1603">
        <v>1</v>
      </c>
      <c r="C216" s="1604">
        <v>14</v>
      </c>
      <c r="D216" s="1604"/>
      <c r="E216" s="1605">
        <v>4</v>
      </c>
      <c r="F216" s="1605"/>
      <c r="G216" s="1606">
        <v>2</v>
      </c>
      <c r="H216" s="1606"/>
      <c r="I216" s="1607">
        <v>0</v>
      </c>
      <c r="J216" s="1607"/>
      <c r="K216" s="1607">
        <v>0</v>
      </c>
      <c r="L216" s="1607"/>
      <c r="M216" s="1478">
        <f>N216*(G216/10)</f>
        <v>65.973445725385659</v>
      </c>
      <c r="N216" s="1483">
        <f>(((C216/2)*(C216/2)*PI()))*B216+(C216*PI()*E216)*B216+((C216*PI()*(I216/10)))*B216+((C216*PI()*(K216/10)))*B216</f>
        <v>329.86722862692829</v>
      </c>
      <c r="O216" s="1483"/>
      <c r="P216" s="1601">
        <f>(P248/M248)*M216</f>
        <v>0.16680602006688963</v>
      </c>
      <c r="Q216" s="1602"/>
      <c r="S216" s="37"/>
      <c r="T216" s="37"/>
      <c r="U216" s="37"/>
      <c r="V216" s="37"/>
      <c r="W216" s="37"/>
      <c r="X216" s="37"/>
      <c r="Y216" s="37"/>
      <c r="Z216" s="37"/>
    </row>
    <row r="217" spans="1:26" ht="15.75" customHeight="1" x14ac:dyDescent="0.25">
      <c r="A217" s="1572"/>
      <c r="B217" s="1603"/>
      <c r="C217" s="1604"/>
      <c r="D217" s="1604"/>
      <c r="E217" s="1605"/>
      <c r="F217" s="1605"/>
      <c r="G217" s="1606"/>
      <c r="H217" s="1606"/>
      <c r="I217" s="1607"/>
      <c r="J217" s="1607"/>
      <c r="K217" s="1607"/>
      <c r="L217" s="1607"/>
      <c r="M217" s="1478"/>
      <c r="N217" s="1483"/>
      <c r="O217" s="1483"/>
      <c r="P217" s="1601"/>
      <c r="Q217" s="1602"/>
      <c r="S217" s="37"/>
      <c r="T217" s="37"/>
      <c r="U217" s="37"/>
      <c r="V217" s="37"/>
      <c r="W217" s="37"/>
      <c r="X217" s="37"/>
      <c r="Y217" s="37"/>
      <c r="Z217" s="37"/>
    </row>
    <row r="218" spans="1:26" ht="13.5" customHeight="1" x14ac:dyDescent="0.25">
      <c r="A218" s="1572"/>
      <c r="B218" s="1603">
        <v>1</v>
      </c>
      <c r="C218" s="1604">
        <v>16</v>
      </c>
      <c r="D218" s="1604"/>
      <c r="E218" s="1605">
        <v>4</v>
      </c>
      <c r="F218" s="1605"/>
      <c r="G218" s="1606">
        <v>2</v>
      </c>
      <c r="H218" s="1606"/>
      <c r="I218" s="1607">
        <v>5</v>
      </c>
      <c r="J218" s="1607"/>
      <c r="K218" s="1607">
        <v>5</v>
      </c>
      <c r="L218" s="1607"/>
      <c r="M218" s="1478">
        <f>N218*(G218/10)</f>
        <v>90.477868423386056</v>
      </c>
      <c r="N218" s="1483">
        <f>(((C218/2)*(C218/2)*PI()))*B218+(C218*PI()*E218)*B218+((C218*PI()*(I218/10)))*B218+((C218*PI()*(K218/10)))*B218</f>
        <v>452.38934211693027</v>
      </c>
      <c r="O218" s="1483"/>
      <c r="P218" s="1601">
        <f>(P248/M248)*M218</f>
        <v>0.2287625418060201</v>
      </c>
      <c r="Q218" s="1602"/>
      <c r="S218" s="37"/>
      <c r="T218" s="37"/>
      <c r="U218" s="37"/>
      <c r="V218" s="37"/>
      <c r="W218" s="37"/>
      <c r="X218" s="37"/>
      <c r="Y218" s="37"/>
      <c r="Z218" s="37"/>
    </row>
    <row r="219" spans="1:26" ht="15.75" customHeight="1" x14ac:dyDescent="0.25">
      <c r="A219" s="1572"/>
      <c r="B219" s="1603"/>
      <c r="C219" s="1604"/>
      <c r="D219" s="1604"/>
      <c r="E219" s="1605"/>
      <c r="F219" s="1605"/>
      <c r="G219" s="1606"/>
      <c r="H219" s="1606"/>
      <c r="I219" s="1607"/>
      <c r="J219" s="1607"/>
      <c r="K219" s="1607"/>
      <c r="L219" s="1607"/>
      <c r="M219" s="1478"/>
      <c r="N219" s="1483"/>
      <c r="O219" s="1483"/>
      <c r="P219" s="1601"/>
      <c r="Q219" s="1602"/>
      <c r="S219" s="37"/>
      <c r="T219" s="37"/>
      <c r="U219" s="37"/>
      <c r="V219" s="37"/>
      <c r="W219" s="37"/>
      <c r="X219" s="37"/>
      <c r="Y219" s="37"/>
      <c r="Z219" s="37"/>
    </row>
    <row r="220" spans="1:26" ht="12.75" customHeight="1" x14ac:dyDescent="0.25">
      <c r="A220" s="1572"/>
      <c r="B220" s="1603">
        <v>1</v>
      </c>
      <c r="C220" s="1604">
        <v>18</v>
      </c>
      <c r="D220" s="1604"/>
      <c r="E220" s="1605">
        <v>4</v>
      </c>
      <c r="F220" s="1605"/>
      <c r="G220" s="1606">
        <v>2</v>
      </c>
      <c r="H220" s="1606"/>
      <c r="I220" s="1607">
        <v>5</v>
      </c>
      <c r="J220" s="1607"/>
      <c r="K220" s="1607">
        <v>5</v>
      </c>
      <c r="L220" s="1607"/>
      <c r="M220" s="1478">
        <f>N220*(G220/10)</f>
        <v>107.44246875277094</v>
      </c>
      <c r="N220" s="1483">
        <f>(((C220/2)*(C220/2)*PI()))*B220+(C220*PI()*E220)*B220+((C220*PI()*(I220/10)))*B220+((C220*PI()*(K220/10)))*B220</f>
        <v>537.21234376385462</v>
      </c>
      <c r="O220" s="1483"/>
      <c r="P220" s="1601">
        <f>(P248/M248)*M220</f>
        <v>0.27165551839464885</v>
      </c>
      <c r="Q220" s="1602"/>
      <c r="S220" s="37"/>
      <c r="T220" s="37"/>
      <c r="U220" s="37"/>
      <c r="V220" s="37"/>
      <c r="W220" s="37"/>
      <c r="X220" s="37"/>
      <c r="Y220" s="37"/>
      <c r="Z220" s="37"/>
    </row>
    <row r="221" spans="1:26" ht="16.5" customHeight="1" x14ac:dyDescent="0.25">
      <c r="A221" s="1572"/>
      <c r="B221" s="1603"/>
      <c r="C221" s="1604"/>
      <c r="D221" s="1604"/>
      <c r="E221" s="1605"/>
      <c r="F221" s="1605"/>
      <c r="G221" s="1606"/>
      <c r="H221" s="1606"/>
      <c r="I221" s="1607"/>
      <c r="J221" s="1607"/>
      <c r="K221" s="1607"/>
      <c r="L221" s="1607"/>
      <c r="M221" s="1478"/>
      <c r="N221" s="1483"/>
      <c r="O221" s="1483"/>
      <c r="P221" s="1601"/>
      <c r="Q221" s="1602"/>
      <c r="S221" s="37"/>
      <c r="T221" s="37"/>
      <c r="U221" s="37"/>
      <c r="V221" s="37"/>
      <c r="W221" s="37"/>
      <c r="X221" s="37"/>
      <c r="Y221" s="37"/>
      <c r="Z221" s="37"/>
    </row>
    <row r="222" spans="1:26" ht="12.75" customHeight="1" x14ac:dyDescent="0.25">
      <c r="A222" s="1572"/>
      <c r="B222" s="1603">
        <v>1</v>
      </c>
      <c r="C222" s="1604">
        <v>20</v>
      </c>
      <c r="D222" s="1604"/>
      <c r="E222" s="1605">
        <v>4</v>
      </c>
      <c r="F222" s="1605"/>
      <c r="G222" s="1606">
        <v>2</v>
      </c>
      <c r="H222" s="1606"/>
      <c r="I222" s="1607">
        <v>5</v>
      </c>
      <c r="J222" s="1607"/>
      <c r="K222" s="1607">
        <v>5</v>
      </c>
      <c r="L222" s="1607"/>
      <c r="M222" s="1478">
        <f>N222*(G222/10)</f>
        <v>125.66370614359174</v>
      </c>
      <c r="N222" s="1483">
        <f>(((C222/2)*(C222/2)*PI()))*B222+(C222*PI()*E222)*B222+((C222*PI()*(I222/10)))*B222+((C222*PI()*(K222/10)))*B222</f>
        <v>628.31853071795865</v>
      </c>
      <c r="O222" s="1483"/>
      <c r="P222" s="1601">
        <f>(P248/M248)*M222</f>
        <v>0.31772575250836121</v>
      </c>
      <c r="Q222" s="1602"/>
      <c r="S222" s="37"/>
      <c r="T222" s="37"/>
      <c r="U222" s="37"/>
      <c r="V222" s="37"/>
      <c r="W222" s="37"/>
      <c r="X222" s="37"/>
      <c r="Y222" s="37"/>
      <c r="Z222" s="37"/>
    </row>
    <row r="223" spans="1:26" ht="12.75" customHeight="1" x14ac:dyDescent="0.25">
      <c r="A223" s="1572"/>
      <c r="B223" s="1603"/>
      <c r="C223" s="1604"/>
      <c r="D223" s="1604"/>
      <c r="E223" s="1605"/>
      <c r="F223" s="1605"/>
      <c r="G223" s="1606"/>
      <c r="H223" s="1606"/>
      <c r="I223" s="1607"/>
      <c r="J223" s="1607"/>
      <c r="K223" s="1607"/>
      <c r="L223" s="1607"/>
      <c r="M223" s="1478"/>
      <c r="N223" s="1483"/>
      <c r="O223" s="1483"/>
      <c r="P223" s="1601"/>
      <c r="Q223" s="1602"/>
      <c r="S223" s="37"/>
      <c r="T223" s="37"/>
      <c r="U223" s="37"/>
      <c r="V223" s="37"/>
      <c r="W223" s="37"/>
      <c r="X223" s="37"/>
      <c r="Y223" s="37"/>
      <c r="Z223" s="37"/>
    </row>
    <row r="224" spans="1:26" ht="12.75" customHeight="1" x14ac:dyDescent="0.25">
      <c r="A224" s="1572"/>
      <c r="B224" s="1603">
        <v>1</v>
      </c>
      <c r="C224" s="1604">
        <v>22</v>
      </c>
      <c r="D224" s="1604"/>
      <c r="E224" s="1605">
        <v>4</v>
      </c>
      <c r="F224" s="1605"/>
      <c r="G224" s="1606">
        <v>2</v>
      </c>
      <c r="H224" s="1606"/>
      <c r="I224" s="1607">
        <v>5</v>
      </c>
      <c r="J224" s="1607"/>
      <c r="K224" s="1607">
        <v>5</v>
      </c>
      <c r="L224" s="1607"/>
      <c r="M224" s="1478">
        <f>N224*(G224/10)</f>
        <v>145.14158059584844</v>
      </c>
      <c r="N224" s="1483">
        <f>(((C224/2)*(C224/2)*PI()))*B224+(C224*PI()*E224)*B224+((C224*PI()*(I224/10)))*B224+((C224*PI()*(K224/10)))*B224</f>
        <v>725.70790297924214</v>
      </c>
      <c r="O224" s="1483"/>
      <c r="P224" s="1601">
        <f>(P248/M248)*M224</f>
        <v>0.36697324414715715</v>
      </c>
      <c r="Q224" s="1602"/>
      <c r="S224" s="37"/>
      <c r="T224" s="37"/>
      <c r="U224" s="37"/>
      <c r="V224" s="37"/>
      <c r="W224" s="37"/>
      <c r="X224" s="37"/>
      <c r="Y224" s="37"/>
      <c r="Z224" s="37"/>
    </row>
    <row r="225" spans="1:26" ht="12.75" customHeight="1" x14ac:dyDescent="0.25">
      <c r="A225" s="1572"/>
      <c r="B225" s="1603"/>
      <c r="C225" s="1604"/>
      <c r="D225" s="1604"/>
      <c r="E225" s="1605"/>
      <c r="F225" s="1605"/>
      <c r="G225" s="1606"/>
      <c r="H225" s="1606"/>
      <c r="I225" s="1607"/>
      <c r="J225" s="1607"/>
      <c r="K225" s="1607"/>
      <c r="L225" s="1607"/>
      <c r="M225" s="1478"/>
      <c r="N225" s="1483"/>
      <c r="O225" s="1483"/>
      <c r="P225" s="1601"/>
      <c r="Q225" s="1602"/>
      <c r="S225" s="37"/>
      <c r="T225" s="37"/>
      <c r="U225" s="37"/>
      <c r="V225" s="37"/>
      <c r="W225" s="37"/>
      <c r="X225" s="37"/>
      <c r="Y225" s="37"/>
      <c r="Z225" s="37"/>
    </row>
    <row r="226" spans="1:26" ht="12.75" customHeight="1" x14ac:dyDescent="0.25">
      <c r="A226" s="1572"/>
      <c r="B226" s="1603">
        <v>1</v>
      </c>
      <c r="C226" s="1604">
        <v>24</v>
      </c>
      <c r="D226" s="1604"/>
      <c r="E226" s="1605">
        <v>4</v>
      </c>
      <c r="F226" s="1605"/>
      <c r="G226" s="1606">
        <v>2</v>
      </c>
      <c r="H226" s="1606"/>
      <c r="I226" s="1607">
        <v>5</v>
      </c>
      <c r="J226" s="1607"/>
      <c r="K226" s="1607">
        <v>5</v>
      </c>
      <c r="L226" s="1607"/>
      <c r="M226" s="1478">
        <f>N226*(G226/10)</f>
        <v>165.87609210954108</v>
      </c>
      <c r="N226" s="1483">
        <f>(((C226/2)*(C226/2)*PI()))*B226+(C226*PI()*E226)*B226+((C226*PI()*(I226/10)))*B226+((C226*PI()*(K226/10)))*B226</f>
        <v>829.3804605477053</v>
      </c>
      <c r="O226" s="1483"/>
      <c r="P226" s="1601">
        <f>(P248/M248)*M226</f>
        <v>0.41939799331103678</v>
      </c>
      <c r="Q226" s="1602"/>
      <c r="S226" s="37"/>
      <c r="T226" s="37"/>
      <c r="U226" s="37"/>
      <c r="V226" s="37"/>
      <c r="W226" s="37"/>
      <c r="X226" s="37"/>
      <c r="Y226" s="37"/>
      <c r="Z226" s="37"/>
    </row>
    <row r="227" spans="1:26" ht="12.75" customHeight="1" x14ac:dyDescent="0.25">
      <c r="A227" s="1572"/>
      <c r="B227" s="1603"/>
      <c r="C227" s="1604"/>
      <c r="D227" s="1604"/>
      <c r="E227" s="1605"/>
      <c r="F227" s="1605"/>
      <c r="G227" s="1606"/>
      <c r="H227" s="1606"/>
      <c r="I227" s="1607"/>
      <c r="J227" s="1607"/>
      <c r="K227" s="1607"/>
      <c r="L227" s="1607"/>
      <c r="M227" s="1478"/>
      <c r="N227" s="1483"/>
      <c r="O227" s="1483"/>
      <c r="P227" s="1601"/>
      <c r="Q227" s="1602"/>
      <c r="S227" s="37"/>
      <c r="T227" s="37"/>
      <c r="U227" s="37"/>
      <c r="V227" s="37"/>
      <c r="W227" s="37"/>
      <c r="X227" s="37"/>
      <c r="Y227" s="37"/>
      <c r="Z227" s="37"/>
    </row>
    <row r="228" spans="1:26" ht="12.75" customHeight="1" x14ac:dyDescent="0.25">
      <c r="A228" s="1572"/>
      <c r="B228" s="1603">
        <v>1</v>
      </c>
      <c r="C228" s="1604">
        <v>26</v>
      </c>
      <c r="D228" s="1604"/>
      <c r="E228" s="1605">
        <v>4</v>
      </c>
      <c r="F228" s="1605"/>
      <c r="G228" s="1606">
        <v>2</v>
      </c>
      <c r="H228" s="1606"/>
      <c r="I228" s="1607">
        <v>5</v>
      </c>
      <c r="J228" s="1607"/>
      <c r="K228" s="1607">
        <v>5</v>
      </c>
      <c r="L228" s="1607"/>
      <c r="M228" s="1478">
        <f>N228*(G228/10)</f>
        <v>187.86724068466964</v>
      </c>
      <c r="N228" s="1483">
        <f>(((C228/2)*(C228/2)*PI()))*B228+(C228*PI()*E228)*B228+((C228*PI()*(I228/10)))*B228+((C228*PI()*(K228/10)))*B228</f>
        <v>939.33620342334814</v>
      </c>
      <c r="O228" s="1483"/>
      <c r="P228" s="1601">
        <f>(P248/M248)*M228</f>
        <v>0.47499999999999998</v>
      </c>
      <c r="Q228" s="1602"/>
      <c r="S228" s="37"/>
      <c r="T228" s="37"/>
      <c r="U228" s="37"/>
      <c r="V228" s="37"/>
      <c r="W228" s="37"/>
      <c r="X228" s="37"/>
      <c r="Y228" s="37"/>
      <c r="Z228" s="37"/>
    </row>
    <row r="229" spans="1:26" ht="12.75" customHeight="1" x14ac:dyDescent="0.25">
      <c r="A229" s="1572"/>
      <c r="B229" s="1603"/>
      <c r="C229" s="1604"/>
      <c r="D229" s="1604"/>
      <c r="E229" s="1605"/>
      <c r="F229" s="1605"/>
      <c r="G229" s="1606"/>
      <c r="H229" s="1606"/>
      <c r="I229" s="1607"/>
      <c r="J229" s="1607"/>
      <c r="K229" s="1607"/>
      <c r="L229" s="1607"/>
      <c r="M229" s="1478"/>
      <c r="N229" s="1483"/>
      <c r="O229" s="1483"/>
      <c r="P229" s="1601"/>
      <c r="Q229" s="1602"/>
      <c r="S229" s="37"/>
      <c r="T229" s="37"/>
      <c r="U229" s="37"/>
      <c r="V229" s="37"/>
      <c r="W229" s="37"/>
      <c r="X229" s="37"/>
      <c r="Y229" s="37"/>
      <c r="Z229" s="37"/>
    </row>
    <row r="230" spans="1:26" ht="12.75" customHeight="1" x14ac:dyDescent="0.25">
      <c r="A230" s="1572"/>
      <c r="B230" s="1603">
        <v>1</v>
      </c>
      <c r="C230" s="1604">
        <v>28</v>
      </c>
      <c r="D230" s="1604"/>
      <c r="E230" s="1605">
        <v>4</v>
      </c>
      <c r="F230" s="1605"/>
      <c r="G230" s="1606">
        <v>2</v>
      </c>
      <c r="H230" s="1606"/>
      <c r="I230" s="1607">
        <v>5</v>
      </c>
      <c r="J230" s="1607"/>
      <c r="K230" s="1607">
        <v>5</v>
      </c>
      <c r="L230" s="1607"/>
      <c r="M230" s="1478">
        <f>N230*(G230/10)</f>
        <v>211.11502632123407</v>
      </c>
      <c r="N230" s="1483">
        <f>(((C230/2)*(C230/2)*PI()))*B230+(C230*PI()*E230)*B230+((C230*PI()*(I230/10)))*B230+((C230*PI()*(K230/10)))*B230</f>
        <v>1055.5751316061703</v>
      </c>
      <c r="O230" s="1483"/>
      <c r="P230" s="1601">
        <f>(P248/M248)*M230</f>
        <v>0.53377926421404676</v>
      </c>
      <c r="Q230" s="1602"/>
      <c r="S230" s="37"/>
      <c r="T230" s="37"/>
      <c r="U230" s="37"/>
      <c r="V230" s="37"/>
      <c r="W230" s="37"/>
      <c r="X230" s="37"/>
      <c r="Y230" s="37"/>
      <c r="Z230" s="37"/>
    </row>
    <row r="231" spans="1:26" ht="12.75" customHeight="1" x14ac:dyDescent="0.25">
      <c r="A231" s="1572"/>
      <c r="B231" s="1603"/>
      <c r="C231" s="1604"/>
      <c r="D231" s="1604"/>
      <c r="E231" s="1605"/>
      <c r="F231" s="1605"/>
      <c r="G231" s="1606"/>
      <c r="H231" s="1606"/>
      <c r="I231" s="1607"/>
      <c r="J231" s="1607"/>
      <c r="K231" s="1607"/>
      <c r="L231" s="1607"/>
      <c r="M231" s="1478"/>
      <c r="N231" s="1483"/>
      <c r="O231" s="1483"/>
      <c r="P231" s="1601"/>
      <c r="Q231" s="1602"/>
      <c r="S231" s="37"/>
      <c r="T231" s="37"/>
      <c r="U231" s="37"/>
      <c r="V231" s="37"/>
      <c r="W231" s="37"/>
      <c r="X231" s="37"/>
      <c r="Y231" s="37"/>
      <c r="Z231" s="37"/>
    </row>
    <row r="232" spans="1:26" ht="12.75" customHeight="1" x14ac:dyDescent="0.25">
      <c r="A232" s="1572"/>
      <c r="B232" s="1603">
        <v>1</v>
      </c>
      <c r="C232" s="1604">
        <v>30</v>
      </c>
      <c r="D232" s="1604"/>
      <c r="E232" s="1605">
        <v>4</v>
      </c>
      <c r="F232" s="1605"/>
      <c r="G232" s="1606">
        <v>2</v>
      </c>
      <c r="H232" s="1606"/>
      <c r="I232" s="1607">
        <v>5</v>
      </c>
      <c r="J232" s="1607"/>
      <c r="K232" s="1607">
        <v>5</v>
      </c>
      <c r="L232" s="1607"/>
      <c r="M232" s="1478">
        <f>N232*(G232/10)</f>
        <v>235.61944901923445</v>
      </c>
      <c r="N232" s="1483">
        <f>(((C232/2)*(C232/2)*PI()))*B232+(C232*PI()*E232)*B232+((C232*PI()*(I232/10)))*B232+((C232*PI()*(K232/10)))*B232</f>
        <v>1178.0972450961722</v>
      </c>
      <c r="O232" s="1483"/>
      <c r="P232" s="1601">
        <f>(P248/M248)*M232</f>
        <v>0.59573578595317711</v>
      </c>
      <c r="Q232" s="1602"/>
      <c r="S232" s="37"/>
      <c r="T232" s="37"/>
      <c r="U232" s="37"/>
      <c r="V232" s="37"/>
      <c r="W232" s="37"/>
      <c r="X232" s="37"/>
      <c r="Y232" s="37"/>
      <c r="Z232" s="37"/>
    </row>
    <row r="233" spans="1:26" ht="12.75" customHeight="1" x14ac:dyDescent="0.25">
      <c r="A233" s="1572"/>
      <c r="B233" s="1603"/>
      <c r="C233" s="1604"/>
      <c r="D233" s="1604"/>
      <c r="E233" s="1605"/>
      <c r="F233" s="1605"/>
      <c r="G233" s="1606"/>
      <c r="H233" s="1606"/>
      <c r="I233" s="1607"/>
      <c r="J233" s="1607"/>
      <c r="K233" s="1607"/>
      <c r="L233" s="1607"/>
      <c r="M233" s="1478"/>
      <c r="N233" s="1483"/>
      <c r="O233" s="1483"/>
      <c r="P233" s="1601"/>
      <c r="Q233" s="1602"/>
      <c r="S233" s="37"/>
      <c r="T233" s="37"/>
      <c r="U233" s="37"/>
      <c r="V233" s="37"/>
      <c r="W233" s="37"/>
      <c r="X233" s="37"/>
      <c r="Y233" s="37"/>
      <c r="Z233" s="37"/>
    </row>
    <row r="234" spans="1:26" ht="12.75" customHeight="1" x14ac:dyDescent="0.25">
      <c r="A234" s="1572"/>
      <c r="B234" s="1603">
        <v>1</v>
      </c>
      <c r="C234" s="1604">
        <v>32</v>
      </c>
      <c r="D234" s="1604"/>
      <c r="E234" s="1605">
        <v>4</v>
      </c>
      <c r="F234" s="1605"/>
      <c r="G234" s="1606">
        <v>2</v>
      </c>
      <c r="H234" s="1606"/>
      <c r="I234" s="1607">
        <v>5</v>
      </c>
      <c r="J234" s="1607"/>
      <c r="K234" s="1607">
        <v>5</v>
      </c>
      <c r="L234" s="1607"/>
      <c r="M234" s="1478">
        <f>N234*(G234/10)</f>
        <v>261.38050877867084</v>
      </c>
      <c r="N234" s="1483">
        <f>(((C234/2)*(C234/2)*PI()))*B234+(C234*PI()*E234)*B234+((C234*PI()*(I234/10)))*B234+((C234*PI()*(K234/10)))*B234</f>
        <v>1306.902543893354</v>
      </c>
      <c r="O234" s="1483"/>
      <c r="P234" s="1601">
        <f>(P248/M248)*M234</f>
        <v>0.66086956521739137</v>
      </c>
      <c r="Q234" s="1602"/>
      <c r="S234" s="37"/>
      <c r="T234" s="37"/>
      <c r="U234" s="37"/>
      <c r="V234" s="37"/>
      <c r="W234" s="37"/>
      <c r="X234" s="37"/>
      <c r="Y234" s="37"/>
      <c r="Z234" s="37"/>
    </row>
    <row r="235" spans="1:26" ht="12.75" customHeight="1" x14ac:dyDescent="0.25">
      <c r="A235" s="1572"/>
      <c r="B235" s="1603"/>
      <c r="C235" s="1604"/>
      <c r="D235" s="1604"/>
      <c r="E235" s="1605"/>
      <c r="F235" s="1605"/>
      <c r="G235" s="1606"/>
      <c r="H235" s="1606"/>
      <c r="I235" s="1607"/>
      <c r="J235" s="1607"/>
      <c r="K235" s="1607"/>
      <c r="L235" s="1607"/>
      <c r="M235" s="1478"/>
      <c r="N235" s="1483"/>
      <c r="O235" s="1483"/>
      <c r="P235" s="1601"/>
      <c r="Q235" s="1602"/>
      <c r="S235" s="37"/>
      <c r="T235" s="37"/>
      <c r="U235" s="37"/>
      <c r="V235" s="37"/>
      <c r="W235" s="37"/>
      <c r="X235" s="37"/>
      <c r="Y235" s="37"/>
      <c r="Z235" s="37"/>
    </row>
    <row r="236" spans="1:26" ht="12.75" customHeight="1" x14ac:dyDescent="0.25">
      <c r="A236" s="1572"/>
      <c r="B236" s="1603">
        <v>1</v>
      </c>
      <c r="C236" s="1604">
        <v>34</v>
      </c>
      <c r="D236" s="1604"/>
      <c r="E236" s="1605">
        <v>4</v>
      </c>
      <c r="F236" s="1605"/>
      <c r="G236" s="1606">
        <v>2</v>
      </c>
      <c r="H236" s="1606"/>
      <c r="I236" s="1607">
        <v>5</v>
      </c>
      <c r="J236" s="1607"/>
      <c r="K236" s="1607">
        <v>5</v>
      </c>
      <c r="L236" s="1607"/>
      <c r="M236" s="1478">
        <f>N236*(G236/10)</f>
        <v>288.39820559954296</v>
      </c>
      <c r="N236" s="1483">
        <f>(((C236/2)*(C236/2)*PI()))*B236+(C236*PI()*E236)*B236+((C236*PI()*(I236/10)))*B236+((C236*PI()*(K236/10)))*B236</f>
        <v>1441.9910279977148</v>
      </c>
      <c r="O236" s="1483"/>
      <c r="P236" s="1601">
        <f>(P248/M248)*M236</f>
        <v>0.72918060200668877</v>
      </c>
      <c r="Q236" s="1602"/>
      <c r="S236" s="37"/>
      <c r="T236" s="37"/>
      <c r="U236" s="37"/>
      <c r="V236" s="37"/>
      <c r="W236" s="37"/>
      <c r="X236" s="37"/>
      <c r="Y236" s="37"/>
      <c r="Z236" s="37"/>
    </row>
    <row r="237" spans="1:26" ht="12.75" customHeight="1" x14ac:dyDescent="0.25">
      <c r="A237" s="1572"/>
      <c r="B237" s="1603"/>
      <c r="C237" s="1604"/>
      <c r="D237" s="1604"/>
      <c r="E237" s="1605"/>
      <c r="F237" s="1605"/>
      <c r="G237" s="1606"/>
      <c r="H237" s="1606"/>
      <c r="I237" s="1607"/>
      <c r="J237" s="1607"/>
      <c r="K237" s="1607"/>
      <c r="L237" s="1607"/>
      <c r="M237" s="1478"/>
      <c r="N237" s="1483"/>
      <c r="O237" s="1483"/>
      <c r="P237" s="1601"/>
      <c r="Q237" s="1602"/>
      <c r="S237" s="37"/>
      <c r="T237" s="37"/>
      <c r="U237" s="37"/>
      <c r="V237" s="37"/>
      <c r="W237" s="37"/>
      <c r="X237" s="37"/>
      <c r="Y237" s="37"/>
      <c r="Z237" s="37"/>
    </row>
    <row r="238" spans="1:26" ht="15.75" thickBot="1" x14ac:dyDescent="0.3">
      <c r="A238" s="1572"/>
      <c r="B238" s="758"/>
      <c r="C238" s="758"/>
      <c r="D238" s="758"/>
      <c r="E238" s="758"/>
      <c r="F238" s="758"/>
      <c r="G238" s="759"/>
      <c r="H238" s="759"/>
      <c r="I238" s="759"/>
      <c r="J238" s="759"/>
      <c r="K238" s="759"/>
      <c r="L238" s="759"/>
      <c r="M238" s="759"/>
      <c r="N238" s="759"/>
      <c r="O238" s="759"/>
      <c r="P238" s="759"/>
      <c r="Q238" s="767"/>
      <c r="S238" s="37"/>
      <c r="T238" s="37"/>
      <c r="U238" s="37"/>
      <c r="V238" s="37"/>
      <c r="W238" s="37"/>
      <c r="X238" s="37"/>
      <c r="Y238" s="37"/>
      <c r="Z238" s="37"/>
    </row>
    <row r="239" spans="1:26" ht="15.75" customHeight="1" x14ac:dyDescent="0.25">
      <c r="A239" s="1572"/>
      <c r="B239" s="1464" t="s">
        <v>611</v>
      </c>
      <c r="C239" s="1464"/>
      <c r="D239" s="1464"/>
      <c r="E239" s="1464"/>
      <c r="F239" s="1464"/>
      <c r="G239" s="1464"/>
      <c r="H239" s="1464"/>
      <c r="I239" s="1464"/>
      <c r="J239" s="1464"/>
      <c r="K239" s="1464"/>
      <c r="L239" s="1464"/>
      <c r="M239" s="1464"/>
      <c r="N239" s="1464"/>
      <c r="O239" s="1464"/>
      <c r="P239" s="1464"/>
      <c r="Q239" s="1465"/>
      <c r="S239" s="37"/>
      <c r="T239" s="37"/>
      <c r="U239" s="37"/>
      <c r="V239" s="37"/>
      <c r="W239" s="37"/>
      <c r="X239" s="37"/>
      <c r="Y239" s="37"/>
      <c r="Z239" s="37"/>
    </row>
    <row r="240" spans="1:26" ht="15.75" customHeight="1" x14ac:dyDescent="0.25">
      <c r="A240" s="1572"/>
      <c r="B240" s="1663"/>
      <c r="C240" s="1663"/>
      <c r="D240" s="1663"/>
      <c r="E240" s="1663"/>
      <c r="F240" s="1663"/>
      <c r="G240" s="1663"/>
      <c r="H240" s="1663"/>
      <c r="I240" s="1663"/>
      <c r="J240" s="1663"/>
      <c r="K240" s="1663"/>
      <c r="L240" s="1663"/>
      <c r="M240" s="1663"/>
      <c r="N240" s="1663"/>
      <c r="O240" s="1663"/>
      <c r="P240" s="1663"/>
      <c r="Q240" s="1664"/>
      <c r="S240" s="37"/>
      <c r="T240" s="37"/>
      <c r="U240" s="37"/>
      <c r="V240" s="37"/>
      <c r="W240" s="37"/>
      <c r="X240" s="37"/>
      <c r="Y240" s="37"/>
      <c r="Z240" s="37"/>
    </row>
    <row r="241" spans="1:26" ht="15" customHeight="1" x14ac:dyDescent="0.25">
      <c r="A241" s="1572"/>
      <c r="B241" s="1665" t="s">
        <v>612</v>
      </c>
      <c r="C241" s="1665"/>
      <c r="D241" s="1665"/>
      <c r="E241" s="1665"/>
      <c r="F241" s="1665"/>
      <c r="G241" s="1665"/>
      <c r="H241" s="1665"/>
      <c r="I241" s="1665"/>
      <c r="J241" s="1665"/>
      <c r="K241" s="1665"/>
      <c r="L241" s="1665"/>
      <c r="M241" s="1665"/>
      <c r="N241" s="1665"/>
      <c r="O241" s="1665"/>
      <c r="P241" s="1665"/>
      <c r="Q241" s="1666"/>
      <c r="S241" s="37"/>
      <c r="T241" s="37"/>
      <c r="U241" s="37"/>
      <c r="V241" s="37"/>
      <c r="W241" s="37"/>
      <c r="X241" s="37"/>
      <c r="Y241" s="37"/>
      <c r="Z241" s="37"/>
    </row>
    <row r="242" spans="1:26" ht="15" customHeight="1" x14ac:dyDescent="0.25">
      <c r="A242" s="1572"/>
      <c r="B242" s="1629" t="s">
        <v>160</v>
      </c>
      <c r="C242" s="1629"/>
      <c r="D242" s="1629"/>
      <c r="E242" s="1629"/>
      <c r="F242" s="1629"/>
      <c r="G242" s="1629"/>
      <c r="H242" s="1629"/>
      <c r="I242" s="1629"/>
      <c r="J242" s="1629"/>
      <c r="K242" s="1629"/>
      <c r="L242" s="1629"/>
      <c r="M242" s="1629"/>
      <c r="N242" s="1629"/>
      <c r="O242" s="1629"/>
      <c r="P242" s="1629"/>
      <c r="Q242" s="1630"/>
    </row>
    <row r="243" spans="1:26" x14ac:dyDescent="0.25">
      <c r="A243" s="1572"/>
      <c r="B243" s="1631"/>
      <c r="C243" s="1631"/>
      <c r="D243" s="1631"/>
      <c r="E243" s="1631"/>
      <c r="F243" s="1631"/>
      <c r="G243" s="1631"/>
      <c r="H243" s="1631"/>
      <c r="I243" s="1631"/>
      <c r="J243" s="1631"/>
      <c r="K243" s="1631"/>
      <c r="L243" s="1631"/>
      <c r="M243" s="1631"/>
      <c r="N243" s="1631"/>
      <c r="O243" s="1631"/>
      <c r="P243" s="1631"/>
      <c r="Q243" s="1632"/>
    </row>
    <row r="244" spans="1:26" ht="12.75" customHeight="1" x14ac:dyDescent="0.25">
      <c r="A244" s="1572"/>
      <c r="B244" s="1303" t="s">
        <v>120</v>
      </c>
      <c r="C244" s="1475" t="s">
        <v>119</v>
      </c>
      <c r="D244" s="1475"/>
      <c r="E244" s="1620" t="s">
        <v>610</v>
      </c>
      <c r="F244" s="1620"/>
      <c r="G244" s="1620" t="s">
        <v>60</v>
      </c>
      <c r="H244" s="1620"/>
      <c r="I244" s="1620" t="s">
        <v>61</v>
      </c>
      <c r="J244" s="1620"/>
      <c r="K244" s="1620" t="s">
        <v>62</v>
      </c>
      <c r="L244" s="1620"/>
      <c r="M244" s="1633" t="s">
        <v>135</v>
      </c>
      <c r="N244" s="1633" t="s">
        <v>93</v>
      </c>
      <c r="O244" s="1633"/>
      <c r="P244" s="1615" t="s">
        <v>83</v>
      </c>
      <c r="Q244" s="1616"/>
    </row>
    <row r="245" spans="1:26" ht="13.5" customHeight="1" x14ac:dyDescent="0.25">
      <c r="A245" s="1572"/>
      <c r="B245" s="1303"/>
      <c r="C245" s="1475"/>
      <c r="D245" s="1475"/>
      <c r="E245" s="1620"/>
      <c r="F245" s="1620"/>
      <c r="G245" s="1620"/>
      <c r="H245" s="1620"/>
      <c r="I245" s="1620"/>
      <c r="J245" s="1620"/>
      <c r="K245" s="1620"/>
      <c r="L245" s="1620"/>
      <c r="M245" s="1305"/>
      <c r="N245" s="1305"/>
      <c r="O245" s="1305"/>
      <c r="P245" s="1617"/>
      <c r="Q245" s="1618"/>
    </row>
    <row r="246" spans="1:26" ht="15" customHeight="1" x14ac:dyDescent="0.25">
      <c r="A246" s="1572"/>
      <c r="B246" s="1303"/>
      <c r="C246" s="1475"/>
      <c r="D246" s="1475"/>
      <c r="E246" s="1620"/>
      <c r="F246" s="1620"/>
      <c r="G246" s="1620"/>
      <c r="H246" s="1620"/>
      <c r="I246" s="1620"/>
      <c r="J246" s="1620"/>
      <c r="K246" s="1620"/>
      <c r="L246" s="1620"/>
      <c r="M246" s="1305"/>
      <c r="N246" s="1305"/>
      <c r="O246" s="1305"/>
      <c r="P246" s="1617"/>
      <c r="Q246" s="1618"/>
    </row>
    <row r="247" spans="1:26" ht="15.75" x14ac:dyDescent="0.25">
      <c r="A247" s="1572"/>
      <c r="B247" s="757" t="s">
        <v>15</v>
      </c>
      <c r="C247" s="1621" t="s">
        <v>15</v>
      </c>
      <c r="D247" s="1621"/>
      <c r="E247" s="1621" t="s">
        <v>15</v>
      </c>
      <c r="F247" s="1621"/>
      <c r="G247" s="1621" t="s">
        <v>15</v>
      </c>
      <c r="H247" s="1621"/>
      <c r="I247" s="1621" t="s">
        <v>15</v>
      </c>
      <c r="J247" s="1621"/>
      <c r="K247" s="1621" t="s">
        <v>15</v>
      </c>
      <c r="L247" s="1621"/>
      <c r="M247" s="1305"/>
      <c r="N247" s="1628" t="s">
        <v>11</v>
      </c>
      <c r="O247" s="1628"/>
      <c r="P247" s="1276" t="s">
        <v>15</v>
      </c>
      <c r="Q247" s="1619"/>
    </row>
    <row r="248" spans="1:26" ht="12.75" customHeight="1" x14ac:dyDescent="0.25">
      <c r="A248" s="1572"/>
      <c r="B248" s="1611">
        <v>1</v>
      </c>
      <c r="C248" s="1612">
        <v>26</v>
      </c>
      <c r="D248" s="1612"/>
      <c r="E248" s="1613">
        <v>4</v>
      </c>
      <c r="F248" s="1613"/>
      <c r="G248" s="1614">
        <v>2</v>
      </c>
      <c r="H248" s="1614"/>
      <c r="I248" s="1614">
        <v>5</v>
      </c>
      <c r="J248" s="1614"/>
      <c r="K248" s="1614">
        <v>5</v>
      </c>
      <c r="L248" s="1614"/>
      <c r="M248" s="1481">
        <f>N248*(G248/10)</f>
        <v>187.86724068466964</v>
      </c>
      <c r="N248" s="1608">
        <f>(((C248/2)*(C248/2)*PI()))*B248+(C248*PI()*E248)*B248+((C248*PI()*(I248/10)))*B248+((C248*PI()*(K248/10)))*B248</f>
        <v>939.33620342334814</v>
      </c>
      <c r="O248" s="1608"/>
      <c r="P248" s="1609">
        <v>0.47499999999999998</v>
      </c>
      <c r="Q248" s="1610"/>
    </row>
    <row r="249" spans="1:26" ht="12.75" customHeight="1" x14ac:dyDescent="0.25">
      <c r="A249" s="1572"/>
      <c r="B249" s="1611"/>
      <c r="C249" s="1612"/>
      <c r="D249" s="1612"/>
      <c r="E249" s="1613"/>
      <c r="F249" s="1613"/>
      <c r="G249" s="1614"/>
      <c r="H249" s="1614"/>
      <c r="I249" s="1614"/>
      <c r="J249" s="1614"/>
      <c r="K249" s="1614"/>
      <c r="L249" s="1614"/>
      <c r="M249" s="1481"/>
      <c r="N249" s="1608"/>
      <c r="O249" s="1608"/>
      <c r="P249" s="1609"/>
      <c r="Q249" s="1610"/>
    </row>
    <row r="250" spans="1:26" ht="15" customHeight="1" x14ac:dyDescent="0.25">
      <c r="A250" s="1572"/>
      <c r="B250" s="1634" t="s">
        <v>613</v>
      </c>
      <c r="C250" s="1634"/>
      <c r="D250" s="1634"/>
      <c r="E250" s="1634"/>
      <c r="F250" s="1634"/>
      <c r="G250" s="1634"/>
      <c r="H250" s="1634"/>
      <c r="I250" s="1634"/>
      <c r="J250" s="1634"/>
      <c r="K250" s="1634"/>
      <c r="L250" s="1634"/>
      <c r="M250" s="1634"/>
      <c r="N250" s="1634"/>
      <c r="O250" s="1634"/>
      <c r="P250" s="1634"/>
      <c r="Q250" s="1635"/>
    </row>
    <row r="251" spans="1:26" x14ac:dyDescent="0.25">
      <c r="A251" s="1572"/>
      <c r="B251" s="1634"/>
      <c r="C251" s="1634"/>
      <c r="D251" s="1634"/>
      <c r="E251" s="1634"/>
      <c r="F251" s="1634"/>
      <c r="G251" s="1634"/>
      <c r="H251" s="1634"/>
      <c r="I251" s="1634"/>
      <c r="J251" s="1634"/>
      <c r="K251" s="1634"/>
      <c r="L251" s="1634"/>
      <c r="M251" s="1634"/>
      <c r="N251" s="1634"/>
      <c r="O251" s="1634"/>
      <c r="P251" s="1634"/>
      <c r="Q251" s="1635"/>
    </row>
    <row r="252" spans="1:26" ht="12.75" customHeight="1" x14ac:dyDescent="0.25">
      <c r="A252" s="1572"/>
      <c r="B252" s="1626" t="s">
        <v>614</v>
      </c>
      <c r="C252" s="1626"/>
      <c r="D252" s="1626"/>
      <c r="E252" s="1626" t="s">
        <v>615</v>
      </c>
      <c r="F252" s="1626"/>
      <c r="G252" s="1626"/>
      <c r="H252" s="1626"/>
      <c r="I252" s="1626" t="s">
        <v>89</v>
      </c>
      <c r="J252" s="1626"/>
      <c r="K252" s="1626" t="s">
        <v>92</v>
      </c>
      <c r="L252" s="1626"/>
      <c r="M252" s="761"/>
      <c r="N252" s="761"/>
      <c r="O252" s="761"/>
      <c r="P252" s="761"/>
      <c r="Q252" s="768"/>
    </row>
    <row r="253" spans="1:26" x14ac:dyDescent="0.25">
      <c r="A253" s="1572"/>
      <c r="B253" s="1626"/>
      <c r="C253" s="1626"/>
      <c r="D253" s="1626"/>
      <c r="E253" s="1626"/>
      <c r="F253" s="1626"/>
      <c r="G253" s="1626"/>
      <c r="H253" s="1626"/>
      <c r="I253" s="1626"/>
      <c r="J253" s="1626"/>
      <c r="K253" s="1626"/>
      <c r="L253" s="1626"/>
      <c r="M253" s="761"/>
      <c r="N253" s="761"/>
      <c r="O253" s="761"/>
      <c r="P253" s="761"/>
      <c r="Q253" s="768"/>
    </row>
    <row r="254" spans="1:26" x14ac:dyDescent="0.25">
      <c r="A254" s="1572"/>
      <c r="B254" s="1626"/>
      <c r="C254" s="1626"/>
      <c r="D254" s="1626"/>
      <c r="E254" s="1626"/>
      <c r="F254" s="1626"/>
      <c r="G254" s="1626"/>
      <c r="H254" s="1626"/>
      <c r="I254" s="1626"/>
      <c r="J254" s="1626"/>
      <c r="K254" s="1626"/>
      <c r="L254" s="1626"/>
      <c r="M254" s="761"/>
      <c r="N254" s="761"/>
      <c r="O254" s="761"/>
      <c r="P254" s="761"/>
      <c r="Q254" s="768"/>
    </row>
    <row r="255" spans="1:26" x14ac:dyDescent="0.25">
      <c r="A255" s="1572"/>
      <c r="B255" s="1627">
        <f>(((C248/2)*(C248/2)*PI()))*B248</f>
        <v>530.92915845667505</v>
      </c>
      <c r="C255" s="1627"/>
      <c r="D255" s="1627"/>
      <c r="E255" s="1627">
        <f>(C248*PI()*E248)*B248</f>
        <v>326.72563597333851</v>
      </c>
      <c r="F255" s="1627"/>
      <c r="G255" s="1627"/>
      <c r="H255" s="1627"/>
      <c r="I255" s="1627">
        <f>((C248*PI()*(I248/10)))*B248</f>
        <v>40.840704496667314</v>
      </c>
      <c r="J255" s="1627"/>
      <c r="K255" s="1627">
        <f>((C248*PI()*(K248/10)))*B248</f>
        <v>40.840704496667314</v>
      </c>
      <c r="L255" s="1627"/>
      <c r="M255" s="763"/>
      <c r="N255" s="763"/>
      <c r="O255" s="763"/>
      <c r="P255" s="763"/>
      <c r="Q255" s="769"/>
    </row>
    <row r="256" spans="1:26" x14ac:dyDescent="0.25">
      <c r="A256" s="1572"/>
      <c r="B256" s="1628" t="s">
        <v>10</v>
      </c>
      <c r="C256" s="1628"/>
      <c r="D256" s="1628"/>
      <c r="E256" s="762"/>
      <c r="F256" s="762"/>
      <c r="G256" s="763"/>
      <c r="H256" s="763"/>
      <c r="I256" s="763"/>
      <c r="J256" s="763"/>
      <c r="K256" s="763"/>
      <c r="L256" s="763"/>
      <c r="M256" s="763"/>
      <c r="N256" s="763"/>
      <c r="O256" s="763"/>
      <c r="P256" s="763"/>
      <c r="Q256" s="769"/>
    </row>
    <row r="257" spans="1:17" x14ac:dyDescent="0.25">
      <c r="A257" s="1572"/>
      <c r="B257" s="1020" t="s">
        <v>616</v>
      </c>
      <c r="C257" s="1021"/>
      <c r="D257" s="1021"/>
      <c r="E257" s="1021"/>
      <c r="F257" s="760"/>
      <c r="G257" s="764"/>
      <c r="H257" s="764"/>
      <c r="I257" s="764"/>
      <c r="J257" s="764"/>
      <c r="K257" s="764"/>
      <c r="L257" s="764"/>
      <c r="M257" s="764"/>
      <c r="N257" s="764"/>
      <c r="O257" s="764"/>
      <c r="P257" s="13"/>
      <c r="Q257" s="766"/>
    </row>
    <row r="258" spans="1:17" ht="12.75" customHeight="1" x14ac:dyDescent="0.25">
      <c r="A258" s="1572"/>
      <c r="B258" s="1623" t="s">
        <v>10</v>
      </c>
      <c r="C258" s="1640" t="s">
        <v>155</v>
      </c>
      <c r="D258" s="1640"/>
      <c r="E258" s="1640"/>
      <c r="F258" s="1640"/>
      <c r="G258" s="1640"/>
      <c r="H258" s="1640"/>
      <c r="I258" s="1640"/>
      <c r="J258" s="1640"/>
      <c r="K258" s="1640"/>
      <c r="L258" s="1640"/>
      <c r="M258" s="1640"/>
      <c r="N258" s="1640"/>
      <c r="O258" s="1640"/>
      <c r="P258" s="1640"/>
      <c r="Q258" s="766"/>
    </row>
    <row r="259" spans="1:17" ht="12.75" customHeight="1" x14ac:dyDescent="0.25">
      <c r="A259" s="1572"/>
      <c r="B259" s="1624"/>
      <c r="C259" s="1640"/>
      <c r="D259" s="1640"/>
      <c r="E259" s="1640"/>
      <c r="F259" s="1640"/>
      <c r="G259" s="1640"/>
      <c r="H259" s="1640"/>
      <c r="I259" s="1640"/>
      <c r="J259" s="1640"/>
      <c r="K259" s="1640"/>
      <c r="L259" s="1640"/>
      <c r="M259" s="1640"/>
      <c r="N259" s="1640"/>
      <c r="O259" s="1640"/>
      <c r="P259" s="1640"/>
      <c r="Q259" s="766"/>
    </row>
    <row r="260" spans="1:17" ht="12.75" customHeight="1" x14ac:dyDescent="0.25">
      <c r="A260" s="1572"/>
      <c r="B260" s="1622" t="s">
        <v>11</v>
      </c>
      <c r="C260" s="1592" t="s">
        <v>617</v>
      </c>
      <c r="D260" s="1592"/>
      <c r="E260" s="1592"/>
      <c r="F260" s="1592"/>
      <c r="G260" s="1592"/>
      <c r="H260" s="1592"/>
      <c r="I260" s="1592"/>
      <c r="J260" s="1592"/>
      <c r="K260" s="1592"/>
      <c r="L260" s="1592"/>
      <c r="M260" s="1592"/>
      <c r="N260" s="1592"/>
      <c r="O260" s="1592"/>
      <c r="P260" s="1592"/>
      <c r="Q260" s="1593"/>
    </row>
    <row r="261" spans="1:17" ht="12.75" customHeight="1" x14ac:dyDescent="0.25">
      <c r="A261" s="1572"/>
      <c r="B261" s="1623"/>
      <c r="C261" s="1592"/>
      <c r="D261" s="1592"/>
      <c r="E261" s="1592"/>
      <c r="F261" s="1592"/>
      <c r="G261" s="1592"/>
      <c r="H261" s="1592"/>
      <c r="I261" s="1592"/>
      <c r="J261" s="1592"/>
      <c r="K261" s="1592"/>
      <c r="L261" s="1592"/>
      <c r="M261" s="1592"/>
      <c r="N261" s="1592"/>
      <c r="O261" s="1592"/>
      <c r="P261" s="1592"/>
      <c r="Q261" s="1593"/>
    </row>
    <row r="262" spans="1:17" ht="12.75" customHeight="1" x14ac:dyDescent="0.25">
      <c r="A262" s="1572"/>
      <c r="B262" s="1623"/>
      <c r="C262" s="1592"/>
      <c r="D262" s="1592"/>
      <c r="E262" s="1592"/>
      <c r="F262" s="1592"/>
      <c r="G262" s="1592"/>
      <c r="H262" s="1592"/>
      <c r="I262" s="1592"/>
      <c r="J262" s="1592"/>
      <c r="K262" s="1592"/>
      <c r="L262" s="1592"/>
      <c r="M262" s="1592"/>
      <c r="N262" s="1592"/>
      <c r="O262" s="1592"/>
      <c r="P262" s="1592"/>
      <c r="Q262" s="1593"/>
    </row>
    <row r="263" spans="1:17" ht="12.75" customHeight="1" x14ac:dyDescent="0.25">
      <c r="A263" s="1572"/>
      <c r="B263" s="1624"/>
      <c r="C263" s="1640" t="s">
        <v>618</v>
      </c>
      <c r="D263" s="1640"/>
      <c r="E263" s="1640"/>
      <c r="F263" s="1640"/>
      <c r="G263" s="1640"/>
      <c r="H263" s="1640"/>
      <c r="I263" s="1640"/>
      <c r="J263" s="1640"/>
      <c r="K263" s="1640"/>
      <c r="L263" s="1640"/>
      <c r="M263" s="1640"/>
      <c r="N263" s="1640"/>
      <c r="O263" s="1640"/>
      <c r="P263" s="1640"/>
      <c r="Q263" s="1641"/>
    </row>
    <row r="264" spans="1:17" ht="12.75" customHeight="1" x14ac:dyDescent="0.25">
      <c r="A264" s="1572"/>
      <c r="B264" s="1622" t="s">
        <v>12</v>
      </c>
      <c r="C264" s="1642" t="s">
        <v>619</v>
      </c>
      <c r="D264" s="1642"/>
      <c r="E264" s="1642"/>
      <c r="F264" s="1642"/>
      <c r="G264" s="1642"/>
      <c r="H264" s="1642"/>
      <c r="I264" s="1642"/>
      <c r="J264" s="1642"/>
      <c r="K264" s="1642"/>
      <c r="L264" s="1642"/>
      <c r="M264" s="1642"/>
      <c r="N264" s="1642"/>
      <c r="O264" s="1642"/>
      <c r="P264" s="1642"/>
      <c r="Q264" s="1643"/>
    </row>
    <row r="265" spans="1:17" ht="12.75" customHeight="1" x14ac:dyDescent="0.25">
      <c r="A265" s="1572"/>
      <c r="B265" s="1623"/>
      <c r="C265" s="1642"/>
      <c r="D265" s="1642"/>
      <c r="E265" s="1642"/>
      <c r="F265" s="1642"/>
      <c r="G265" s="1642"/>
      <c r="H265" s="1642"/>
      <c r="I265" s="1642"/>
      <c r="J265" s="1642"/>
      <c r="K265" s="1642"/>
      <c r="L265" s="1642"/>
      <c r="M265" s="1642"/>
      <c r="N265" s="1642"/>
      <c r="O265" s="1642"/>
      <c r="P265" s="1642"/>
      <c r="Q265" s="1643"/>
    </row>
    <row r="266" spans="1:17" ht="12.75" customHeight="1" x14ac:dyDescent="0.25">
      <c r="A266" s="1572"/>
      <c r="B266" s="1022" t="s">
        <v>620</v>
      </c>
      <c r="C266" s="1022"/>
      <c r="D266" s="1022"/>
      <c r="E266" s="1022"/>
      <c r="F266" s="1022"/>
      <c r="G266" s="1022"/>
      <c r="H266" s="1022"/>
      <c r="I266" s="1022"/>
      <c r="J266" s="1022"/>
      <c r="K266" s="1022"/>
      <c r="L266" s="1022"/>
      <c r="M266" s="1022"/>
      <c r="N266" s="1022"/>
      <c r="O266" s="1022"/>
      <c r="P266" s="1022"/>
      <c r="Q266" s="770"/>
    </row>
    <row r="267" spans="1:17" ht="12.75" customHeight="1" x14ac:dyDescent="0.25">
      <c r="A267" s="1572"/>
      <c r="B267" s="1022"/>
      <c r="C267" s="1022"/>
      <c r="D267" s="1022"/>
      <c r="E267" s="1022"/>
      <c r="F267" s="1022"/>
      <c r="G267" s="1022"/>
      <c r="H267" s="1022"/>
      <c r="I267" s="1022"/>
      <c r="J267" s="1022"/>
      <c r="K267" s="1022"/>
      <c r="L267" s="1022"/>
      <c r="M267" s="1022"/>
      <c r="N267" s="1022"/>
      <c r="O267" s="1022"/>
      <c r="P267" s="1022"/>
      <c r="Q267" s="770"/>
    </row>
    <row r="268" spans="1:17" ht="20.25" customHeight="1" x14ac:dyDescent="0.25">
      <c r="A268" s="1572"/>
      <c r="B268" s="1023"/>
      <c r="C268" s="1024" t="s">
        <v>621</v>
      </c>
      <c r="D268" s="1024"/>
      <c r="E268" s="1024"/>
      <c r="F268" s="1024"/>
      <c r="G268" s="1025"/>
      <c r="H268" s="1025"/>
      <c r="I268" s="1026" t="s">
        <v>622</v>
      </c>
      <c r="J268" s="1026"/>
      <c r="K268" s="1026"/>
      <c r="L268" s="1026"/>
      <c r="M268" s="1026"/>
      <c r="N268" s="1026"/>
      <c r="O268" s="1026"/>
      <c r="P268" s="255"/>
      <c r="Q268" s="766"/>
    </row>
    <row r="269" spans="1:17" ht="12.75" customHeight="1" x14ac:dyDescent="0.25">
      <c r="A269" s="1572"/>
      <c r="B269" s="1023"/>
      <c r="C269" s="1027"/>
      <c r="D269" s="1027"/>
      <c r="E269" s="1027"/>
      <c r="F269" s="1027"/>
      <c r="G269" s="1025"/>
      <c r="H269" s="1025"/>
      <c r="I269" s="1028"/>
      <c r="J269" s="1028"/>
      <c r="K269" s="1028"/>
      <c r="L269" s="1028"/>
      <c r="M269" s="1028"/>
      <c r="N269" s="1028"/>
      <c r="O269" s="1028"/>
      <c r="P269" s="255"/>
      <c r="Q269" s="766"/>
    </row>
    <row r="270" spans="1:17" ht="12.75" customHeight="1" x14ac:dyDescent="0.25">
      <c r="A270" s="1572"/>
      <c r="B270" s="1644" t="s">
        <v>9</v>
      </c>
      <c r="C270" s="1644"/>
      <c r="D270" s="1644"/>
      <c r="E270" s="1644"/>
      <c r="F270" s="1644"/>
      <c r="G270" s="1644"/>
      <c r="H270" s="1644"/>
      <c r="I270" s="1644"/>
      <c r="J270" s="1644"/>
      <c r="K270" s="1644"/>
      <c r="L270" s="1644"/>
      <c r="M270" s="1644"/>
      <c r="N270" s="1644"/>
      <c r="O270" s="1644"/>
      <c r="P270" s="1644"/>
      <c r="Q270" s="1645"/>
    </row>
    <row r="271" spans="1:17" ht="15.75" customHeight="1" thickBot="1" x14ac:dyDescent="0.3">
      <c r="A271" s="1572"/>
      <c r="B271" s="1581"/>
      <c r="C271" s="1581"/>
      <c r="D271" s="1581"/>
      <c r="E271" s="1581"/>
      <c r="F271" s="1581"/>
      <c r="G271" s="1581"/>
      <c r="H271" s="1581"/>
      <c r="I271" s="1581"/>
      <c r="J271" s="1581"/>
      <c r="K271" s="1581"/>
      <c r="L271" s="1581"/>
      <c r="M271" s="1581"/>
      <c r="N271" s="1581"/>
      <c r="O271" s="1581"/>
      <c r="P271" s="1581"/>
      <c r="Q271" s="1582"/>
    </row>
  </sheetData>
  <mergeCells count="395">
    <mergeCell ref="C260:Q262"/>
    <mergeCell ref="C263:Q263"/>
    <mergeCell ref="C264:Q265"/>
    <mergeCell ref="B270:Q271"/>
    <mergeCell ref="B146:Q147"/>
    <mergeCell ref="B167:C167"/>
    <mergeCell ref="D167:E167"/>
    <mergeCell ref="F167:G167"/>
    <mergeCell ref="H167:I167"/>
    <mergeCell ref="J167:K167"/>
    <mergeCell ref="L167:M167"/>
    <mergeCell ref="B171:B173"/>
    <mergeCell ref="D171:Q173"/>
    <mergeCell ref="B155:B157"/>
    <mergeCell ref="D155:Q157"/>
    <mergeCell ref="D194:Q194"/>
    <mergeCell ref="D195:Q195"/>
    <mergeCell ref="B197:Q197"/>
    <mergeCell ref="B198:Q198"/>
    <mergeCell ref="D191:Q193"/>
    <mergeCell ref="B258:B259"/>
    <mergeCell ref="C258:P259"/>
    <mergeCell ref="B239:Q240"/>
    <mergeCell ref="B241:Q241"/>
    <mergeCell ref="B242:Q243"/>
    <mergeCell ref="M244:M247"/>
    <mergeCell ref="N244:O246"/>
    <mergeCell ref="N247:O247"/>
    <mergeCell ref="M248:M249"/>
    <mergeCell ref="B250:Q251"/>
    <mergeCell ref="B204:Q206"/>
    <mergeCell ref="B207:Q207"/>
    <mergeCell ref="B208:Q209"/>
    <mergeCell ref="M212:M214"/>
    <mergeCell ref="M216:M217"/>
    <mergeCell ref="M218:M219"/>
    <mergeCell ref="M220:M221"/>
    <mergeCell ref="B220:B221"/>
    <mergeCell ref="C220:D221"/>
    <mergeCell ref="E220:F221"/>
    <mergeCell ref="G220:H221"/>
    <mergeCell ref="I220:J221"/>
    <mergeCell ref="K220:L221"/>
    <mergeCell ref="K215:L215"/>
    <mergeCell ref="B216:B217"/>
    <mergeCell ref="C216:D217"/>
    <mergeCell ref="E216:F217"/>
    <mergeCell ref="G216:H217"/>
    <mergeCell ref="B260:B263"/>
    <mergeCell ref="B264:B265"/>
    <mergeCell ref="B212:B214"/>
    <mergeCell ref="C212:D214"/>
    <mergeCell ref="E212:F214"/>
    <mergeCell ref="G212:H214"/>
    <mergeCell ref="I212:J214"/>
    <mergeCell ref="K212:L214"/>
    <mergeCell ref="C215:D215"/>
    <mergeCell ref="E215:F215"/>
    <mergeCell ref="G215:H215"/>
    <mergeCell ref="I215:J215"/>
    <mergeCell ref="B252:D254"/>
    <mergeCell ref="E252:H254"/>
    <mergeCell ref="I252:J254"/>
    <mergeCell ref="K252:L254"/>
    <mergeCell ref="B255:D255"/>
    <mergeCell ref="E255:H255"/>
    <mergeCell ref="I255:J255"/>
    <mergeCell ref="K255:L255"/>
    <mergeCell ref="B256:D256"/>
    <mergeCell ref="C244:D246"/>
    <mergeCell ref="E244:F246"/>
    <mergeCell ref="G244:H246"/>
    <mergeCell ref="N248:O249"/>
    <mergeCell ref="P248:Q249"/>
    <mergeCell ref="B248:B249"/>
    <mergeCell ref="C248:D249"/>
    <mergeCell ref="E248:F249"/>
    <mergeCell ref="G248:H249"/>
    <mergeCell ref="I248:J249"/>
    <mergeCell ref="K248:L249"/>
    <mergeCell ref="P244:Q246"/>
    <mergeCell ref="P247:Q247"/>
    <mergeCell ref="B244:B246"/>
    <mergeCell ref="I244:J246"/>
    <mergeCell ref="K244:L246"/>
    <mergeCell ref="C247:D247"/>
    <mergeCell ref="E247:F247"/>
    <mergeCell ref="G247:H247"/>
    <mergeCell ref="I247:J247"/>
    <mergeCell ref="K247:L247"/>
    <mergeCell ref="N236:O237"/>
    <mergeCell ref="P236:Q237"/>
    <mergeCell ref="B236:B237"/>
    <mergeCell ref="C236:D237"/>
    <mergeCell ref="E236:F237"/>
    <mergeCell ref="G236:H237"/>
    <mergeCell ref="I236:J237"/>
    <mergeCell ref="K236:L237"/>
    <mergeCell ref="M236:M237"/>
    <mergeCell ref="N234:O235"/>
    <mergeCell ref="P234:Q235"/>
    <mergeCell ref="B234:B235"/>
    <mergeCell ref="C234:D235"/>
    <mergeCell ref="E234:F235"/>
    <mergeCell ref="G234:H235"/>
    <mergeCell ref="I234:J235"/>
    <mergeCell ref="K234:L235"/>
    <mergeCell ref="M234:M235"/>
    <mergeCell ref="N232:O233"/>
    <mergeCell ref="P232:Q233"/>
    <mergeCell ref="B232:B233"/>
    <mergeCell ref="C232:D233"/>
    <mergeCell ref="E232:F233"/>
    <mergeCell ref="G232:H233"/>
    <mergeCell ref="I232:J233"/>
    <mergeCell ref="K232:L233"/>
    <mergeCell ref="M232:M233"/>
    <mergeCell ref="N230:O231"/>
    <mergeCell ref="P230:Q231"/>
    <mergeCell ref="B230:B231"/>
    <mergeCell ref="C230:D231"/>
    <mergeCell ref="E230:F231"/>
    <mergeCell ref="G230:H231"/>
    <mergeCell ref="I230:J231"/>
    <mergeCell ref="K230:L231"/>
    <mergeCell ref="M230:M231"/>
    <mergeCell ref="N228:O229"/>
    <mergeCell ref="P228:Q229"/>
    <mergeCell ref="B228:B229"/>
    <mergeCell ref="C228:D229"/>
    <mergeCell ref="E228:F229"/>
    <mergeCell ref="G228:H229"/>
    <mergeCell ref="I228:J229"/>
    <mergeCell ref="K228:L229"/>
    <mergeCell ref="M228:M229"/>
    <mergeCell ref="N226:O227"/>
    <mergeCell ref="P226:Q227"/>
    <mergeCell ref="B226:B227"/>
    <mergeCell ref="C226:D227"/>
    <mergeCell ref="E226:F227"/>
    <mergeCell ref="G226:H227"/>
    <mergeCell ref="I226:J227"/>
    <mergeCell ref="K226:L227"/>
    <mergeCell ref="M226:M227"/>
    <mergeCell ref="N224:O225"/>
    <mergeCell ref="P224:Q225"/>
    <mergeCell ref="B224:B225"/>
    <mergeCell ref="C224:D225"/>
    <mergeCell ref="E224:F225"/>
    <mergeCell ref="G224:H225"/>
    <mergeCell ref="I224:J225"/>
    <mergeCell ref="K224:L225"/>
    <mergeCell ref="M224:M225"/>
    <mergeCell ref="N222:O223"/>
    <mergeCell ref="P222:Q223"/>
    <mergeCell ref="B222:B223"/>
    <mergeCell ref="C222:D223"/>
    <mergeCell ref="E222:F223"/>
    <mergeCell ref="G222:H223"/>
    <mergeCell ref="I222:J223"/>
    <mergeCell ref="K222:L223"/>
    <mergeCell ref="M222:M223"/>
    <mergeCell ref="N220:O221"/>
    <mergeCell ref="P220:Q221"/>
    <mergeCell ref="N216:O217"/>
    <mergeCell ref="P216:Q217"/>
    <mergeCell ref="N218:O219"/>
    <mergeCell ref="P218:Q219"/>
    <mergeCell ref="B218:B219"/>
    <mergeCell ref="C218:D219"/>
    <mergeCell ref="E218:F219"/>
    <mergeCell ref="G218:H219"/>
    <mergeCell ref="I218:J219"/>
    <mergeCell ref="K218:L219"/>
    <mergeCell ref="I216:J217"/>
    <mergeCell ref="K216:L217"/>
    <mergeCell ref="A205:A271"/>
    <mergeCell ref="N212:O214"/>
    <mergeCell ref="P212:Q214"/>
    <mergeCell ref="N215:O215"/>
    <mergeCell ref="P215:Q215"/>
    <mergeCell ref="B191:B193"/>
    <mergeCell ref="B194:B195"/>
    <mergeCell ref="B200:Q201"/>
    <mergeCell ref="P170:Q170"/>
    <mergeCell ref="B182:Q183"/>
    <mergeCell ref="B184:D184"/>
    <mergeCell ref="B186:Q186"/>
    <mergeCell ref="B187:Q188"/>
    <mergeCell ref="B189:Q189"/>
    <mergeCell ref="B180:C180"/>
    <mergeCell ref="D180:E180"/>
    <mergeCell ref="F180:G180"/>
    <mergeCell ref="H180:I180"/>
    <mergeCell ref="J180:K180"/>
    <mergeCell ref="L180:M180"/>
    <mergeCell ref="N180:O180"/>
    <mergeCell ref="P180:Q180"/>
    <mergeCell ref="B181:C181"/>
    <mergeCell ref="H181:I181"/>
    <mergeCell ref="J181:K181"/>
    <mergeCell ref="P181:Q181"/>
    <mergeCell ref="B176:C178"/>
    <mergeCell ref="D176:E178"/>
    <mergeCell ref="F176:G178"/>
    <mergeCell ref="H176:I178"/>
    <mergeCell ref="J176:K178"/>
    <mergeCell ref="L176:M178"/>
    <mergeCell ref="N176:O178"/>
    <mergeCell ref="P176:Q178"/>
    <mergeCell ref="B179:C179"/>
    <mergeCell ref="D179:E179"/>
    <mergeCell ref="F179:G179"/>
    <mergeCell ref="H179:I179"/>
    <mergeCell ref="J179:K179"/>
    <mergeCell ref="L179:M179"/>
    <mergeCell ref="N179:O179"/>
    <mergeCell ref="P179:Q179"/>
    <mergeCell ref="B168:C169"/>
    <mergeCell ref="D168:E169"/>
    <mergeCell ref="F168:G169"/>
    <mergeCell ref="H168:I169"/>
    <mergeCell ref="J168:K169"/>
    <mergeCell ref="L168:M169"/>
    <mergeCell ref="N168:O169"/>
    <mergeCell ref="P168:Q169"/>
    <mergeCell ref="B170:C170"/>
    <mergeCell ref="D170:E170"/>
    <mergeCell ref="F170:M170"/>
    <mergeCell ref="N170:O170"/>
    <mergeCell ref="J153:K154"/>
    <mergeCell ref="L153:M154"/>
    <mergeCell ref="N153:O154"/>
    <mergeCell ref="P153:Q154"/>
    <mergeCell ref="B158:Q158"/>
    <mergeCell ref="B159:Q159"/>
    <mergeCell ref="B160:Q161"/>
    <mergeCell ref="B162:Q163"/>
    <mergeCell ref="B164:C166"/>
    <mergeCell ref="D164:E166"/>
    <mergeCell ref="F164:G166"/>
    <mergeCell ref="H164:I166"/>
    <mergeCell ref="J164:K166"/>
    <mergeCell ref="L164:M166"/>
    <mergeCell ref="N164:O167"/>
    <mergeCell ref="P164:Q166"/>
    <mergeCell ref="P167:Q167"/>
    <mergeCell ref="B138:Q140"/>
    <mergeCell ref="A139:A201"/>
    <mergeCell ref="B141:Q141"/>
    <mergeCell ref="B142:Q142"/>
    <mergeCell ref="B143:Q144"/>
    <mergeCell ref="B145:Q145"/>
    <mergeCell ref="B148:C150"/>
    <mergeCell ref="D148:E150"/>
    <mergeCell ref="F148:G150"/>
    <mergeCell ref="H148:I150"/>
    <mergeCell ref="J148:K150"/>
    <mergeCell ref="L148:M150"/>
    <mergeCell ref="N148:O151"/>
    <mergeCell ref="P148:Q151"/>
    <mergeCell ref="B152:C152"/>
    <mergeCell ref="D152:E152"/>
    <mergeCell ref="F152:G152"/>
    <mergeCell ref="H152:I152"/>
    <mergeCell ref="J152:K152"/>
    <mergeCell ref="L152:M152"/>
    <mergeCell ref="B153:C154"/>
    <mergeCell ref="D153:E154"/>
    <mergeCell ref="F153:G154"/>
    <mergeCell ref="H153:I154"/>
    <mergeCell ref="B2:W2"/>
    <mergeCell ref="D40:K41"/>
    <mergeCell ref="L40:M40"/>
    <mergeCell ref="R40:S40"/>
    <mergeCell ref="R41:S41"/>
    <mergeCell ref="R24:W24"/>
    <mergeCell ref="R25:W28"/>
    <mergeCell ref="D30:T31"/>
    <mergeCell ref="D36:O36"/>
    <mergeCell ref="F37:G38"/>
    <mergeCell ref="H37:I38"/>
    <mergeCell ref="L37:L38"/>
    <mergeCell ref="N37:N38"/>
    <mergeCell ref="F39:G39"/>
    <mergeCell ref="H39:I39"/>
    <mergeCell ref="B8:U9"/>
    <mergeCell ref="T32:T33"/>
    <mergeCell ref="D34:E35"/>
    <mergeCell ref="F34:G35"/>
    <mergeCell ref="H34:I35"/>
    <mergeCell ref="J34:K35"/>
    <mergeCell ref="L34:M35"/>
    <mergeCell ref="N34:O35"/>
    <mergeCell ref="P34:Q35"/>
    <mergeCell ref="D18:E19"/>
    <mergeCell ref="F18:G19"/>
    <mergeCell ref="H18:I19"/>
    <mergeCell ref="J18:K19"/>
    <mergeCell ref="L18:M19"/>
    <mergeCell ref="S15:S17"/>
    <mergeCell ref="T15:T17"/>
    <mergeCell ref="L32:M33"/>
    <mergeCell ref="L15:M17"/>
    <mergeCell ref="D14:E14"/>
    <mergeCell ref="F14:G14"/>
    <mergeCell ref="H14:I14"/>
    <mergeCell ref="J14:K14"/>
    <mergeCell ref="L14:M14"/>
    <mergeCell ref="N14:O14"/>
    <mergeCell ref="P14:Q14"/>
    <mergeCell ref="D15:E17"/>
    <mergeCell ref="F15:G17"/>
    <mergeCell ref="H15:I17"/>
    <mergeCell ref="J15:K17"/>
    <mergeCell ref="A3:A50"/>
    <mergeCell ref="D44:T45"/>
    <mergeCell ref="K47:M47"/>
    <mergeCell ref="H48:M48"/>
    <mergeCell ref="P37:Q37"/>
    <mergeCell ref="O48:Q48"/>
    <mergeCell ref="D32:E33"/>
    <mergeCell ref="F32:G33"/>
    <mergeCell ref="H32:I33"/>
    <mergeCell ref="J32:K33"/>
    <mergeCell ref="N15:O17"/>
    <mergeCell ref="P15:Q17"/>
    <mergeCell ref="P20:Q20"/>
    <mergeCell ref="D25:F26"/>
    <mergeCell ref="N18:O19"/>
    <mergeCell ref="P18:Q19"/>
    <mergeCell ref="S18:S19"/>
    <mergeCell ref="N32:O33"/>
    <mergeCell ref="P32:Q33"/>
    <mergeCell ref="S32:S33"/>
    <mergeCell ref="S34:S35"/>
    <mergeCell ref="T34:T35"/>
    <mergeCell ref="T18:T19"/>
    <mergeCell ref="B4:S5"/>
    <mergeCell ref="B60:I62"/>
    <mergeCell ref="A61:A89"/>
    <mergeCell ref="B63:I63"/>
    <mergeCell ref="B64:I64"/>
    <mergeCell ref="B65:I66"/>
    <mergeCell ref="C67:I67"/>
    <mergeCell ref="B68:B70"/>
    <mergeCell ref="C68:C70"/>
    <mergeCell ref="D68:D70"/>
    <mergeCell ref="E68:E70"/>
    <mergeCell ref="F68:F70"/>
    <mergeCell ref="G68:G70"/>
    <mergeCell ref="H68:H70"/>
    <mergeCell ref="I68:I70"/>
    <mergeCell ref="B71:B72"/>
    <mergeCell ref="H71:H72"/>
    <mergeCell ref="I71:I72"/>
    <mergeCell ref="C76:I76"/>
    <mergeCell ref="B77:H77"/>
    <mergeCell ref="B78:B79"/>
    <mergeCell ref="C78:C79"/>
    <mergeCell ref="D78:D79"/>
    <mergeCell ref="E78:E79"/>
    <mergeCell ref="F78:F79"/>
    <mergeCell ref="G78:G79"/>
    <mergeCell ref="H78:H79"/>
    <mergeCell ref="I78:I79"/>
    <mergeCell ref="C71:C72"/>
    <mergeCell ref="D71:D72"/>
    <mergeCell ref="E71:E72"/>
    <mergeCell ref="F71:F72"/>
    <mergeCell ref="G71:G72"/>
    <mergeCell ref="C80:G80"/>
    <mergeCell ref="B88:I89"/>
    <mergeCell ref="D132:J134"/>
    <mergeCell ref="A93:A135"/>
    <mergeCell ref="D116:J117"/>
    <mergeCell ref="F118:F120"/>
    <mergeCell ref="G118:G120"/>
    <mergeCell ref="I124:J124"/>
    <mergeCell ref="I125:J125"/>
    <mergeCell ref="I126:J126"/>
    <mergeCell ref="I127:J127"/>
    <mergeCell ref="I123:J123"/>
    <mergeCell ref="I128:J128"/>
    <mergeCell ref="I129:J129"/>
    <mergeCell ref="I130:J130"/>
    <mergeCell ref="I131:J131"/>
    <mergeCell ref="I121:J121"/>
    <mergeCell ref="I122:J122"/>
    <mergeCell ref="I118:J120"/>
    <mergeCell ref="E118:E120"/>
    <mergeCell ref="D118:D120"/>
    <mergeCell ref="H118:H120"/>
    <mergeCell ref="B96:L97"/>
    <mergeCell ref="B92:L95"/>
  </mergeCells>
  <conditionalFormatting sqref="D34">
    <cfRule type="cellIs" dxfId="206" priority="101" operator="greaterThan">
      <formula>1</formula>
    </cfRule>
  </conditionalFormatting>
  <conditionalFormatting sqref="D18">
    <cfRule type="cellIs" dxfId="205" priority="100" operator="greaterThan">
      <formula>1</formula>
    </cfRule>
  </conditionalFormatting>
  <conditionalFormatting sqref="A2">
    <cfRule type="expression" dxfId="204" priority="99" stopIfTrue="1">
      <formula>OR(ROW()=CELL("ligne"),COLUMN()=CELL("colonne"))</formula>
    </cfRule>
  </conditionalFormatting>
  <conditionalFormatting sqref="B78">
    <cfRule type="cellIs" dxfId="203" priority="93" operator="greaterThan">
      <formula>1</formula>
    </cfRule>
  </conditionalFormatting>
  <conditionalFormatting sqref="A60">
    <cfRule type="expression" dxfId="202" priority="92" stopIfTrue="1">
      <formula>OR(ROW()=CELL("ligne"),COLUMN()=CELL("colonne"))</formula>
    </cfRule>
  </conditionalFormatting>
  <conditionalFormatting sqref="B71">
    <cfRule type="cellIs" dxfId="201" priority="91" operator="greaterThan">
      <formula>1</formula>
    </cfRule>
  </conditionalFormatting>
  <conditionalFormatting sqref="A92">
    <cfRule type="expression" dxfId="200" priority="65" stopIfTrue="1">
      <formula>OR(ROW()=CELL("ligne"),COLUMN()=CELL("colonne"))</formula>
    </cfRule>
  </conditionalFormatting>
  <conditionalFormatting sqref="K60">
    <cfRule type="expression" dxfId="199" priority="35" stopIfTrue="1">
      <formula>OR(ROW()=CELL("ligne"),COLUMN()=CELL("colonne"))</formula>
    </cfRule>
  </conditionalFormatting>
  <conditionalFormatting sqref="A138">
    <cfRule type="expression" dxfId="198" priority="18" stopIfTrue="1">
      <formula>OR(ROW()=CELL("ligne"),COLUMN()=CELL("colonne"))</formula>
    </cfRule>
  </conditionalFormatting>
  <conditionalFormatting sqref="B153">
    <cfRule type="cellIs" dxfId="197" priority="17" operator="greaterThan">
      <formula>1</formula>
    </cfRule>
  </conditionalFormatting>
  <conditionalFormatting sqref="B168">
    <cfRule type="cellIs" dxfId="196" priority="16" operator="greaterThan">
      <formula>1</formula>
    </cfRule>
  </conditionalFormatting>
  <conditionalFormatting sqref="B216">
    <cfRule type="cellIs" dxfId="195" priority="4" operator="greaterThan">
      <formula>1</formula>
    </cfRule>
  </conditionalFormatting>
  <conditionalFormatting sqref="A204">
    <cfRule type="expression" dxfId="194" priority="5" stopIfTrue="1">
      <formula>OR(ROW()=CELL("ligne"),COLUMN()=CELL("colonne"))</formula>
    </cfRule>
  </conditionalFormatting>
  <conditionalFormatting sqref="B248">
    <cfRule type="cellIs" dxfId="193" priority="3" operator="greaterThan">
      <formula>1</formula>
    </cfRule>
  </conditionalFormatting>
  <conditionalFormatting sqref="B220 B222 B224 B226 B228 B230 B232 B234 B236">
    <cfRule type="cellIs" dxfId="192" priority="1" operator="greaterThan">
      <formula>1</formula>
    </cfRule>
  </conditionalFormatting>
  <conditionalFormatting sqref="B218">
    <cfRule type="cellIs" dxfId="191" priority="2" operator="greaterThan">
      <formula>1</formula>
    </cfRule>
  </conditionalFormatting>
  <hyperlinks>
    <hyperlink ref="F28" r:id="rId1"/>
    <hyperlink ref="B96" r:id="rId2"/>
    <hyperlink ref="L64" r:id="rId3" display="http://ecogestlp.ac-rouen.fr/farinedessert/patisserie/BRISEE-FONCER-TRAITEUR.pdf"/>
    <hyperlink ref="C268" r:id="rId4"/>
    <hyperlink ref="I268" r:id="rId5"/>
  </hyperlinks>
  <pageMargins left="0.7" right="0.7" top="0.75" bottom="0.75" header="0.3" footer="0.3"/>
  <pageSetup paperSize="9"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8"/>
  <sheetViews>
    <sheetView workbookViewId="0">
      <selection activeCell="L57" sqref="L57:M57"/>
    </sheetView>
  </sheetViews>
  <sheetFormatPr baseColWidth="10" defaultRowHeight="15" x14ac:dyDescent="0.25"/>
  <cols>
    <col min="1" max="1" width="3.42578125" customWidth="1"/>
    <col min="2" max="17" width="9.7109375" customWidth="1"/>
  </cols>
  <sheetData>
    <row r="1" spans="1:21" s="37" customFormat="1" x14ac:dyDescent="0.25">
      <c r="A1" s="33">
        <v>2.71</v>
      </c>
      <c r="B1" s="132">
        <v>9</v>
      </c>
      <c r="C1" s="133">
        <v>9</v>
      </c>
      <c r="D1" s="133">
        <v>9</v>
      </c>
      <c r="E1" s="133">
        <v>9</v>
      </c>
      <c r="F1" s="133">
        <v>9</v>
      </c>
      <c r="G1" s="133">
        <v>9</v>
      </c>
      <c r="H1" s="133">
        <v>9</v>
      </c>
      <c r="I1" s="133">
        <v>9</v>
      </c>
      <c r="J1" s="133">
        <v>9</v>
      </c>
      <c r="K1" s="133">
        <v>9</v>
      </c>
      <c r="L1" s="133">
        <v>9</v>
      </c>
      <c r="M1" s="133">
        <v>9</v>
      </c>
      <c r="N1" s="133">
        <v>9</v>
      </c>
      <c r="O1" s="133">
        <v>9</v>
      </c>
      <c r="P1" s="133">
        <v>9</v>
      </c>
      <c r="Q1" s="133">
        <v>9</v>
      </c>
      <c r="R1" s="263" t="s">
        <v>49</v>
      </c>
      <c r="S1" s="28"/>
      <c r="T1" s="264"/>
      <c r="U1" s="264"/>
    </row>
    <row r="2" spans="1:21" ht="15.75" thickBot="1" x14ac:dyDescent="0.3">
      <c r="S2" s="28"/>
    </row>
    <row r="3" spans="1:21" s="37" customFormat="1" ht="12.75" customHeight="1" x14ac:dyDescent="0.2">
      <c r="A3" s="10" t="s">
        <v>0</v>
      </c>
      <c r="B3" s="1668" t="s">
        <v>241</v>
      </c>
      <c r="C3" s="1669"/>
      <c r="D3" s="1669"/>
      <c r="E3" s="1669"/>
      <c r="F3" s="1669"/>
      <c r="G3" s="1669"/>
      <c r="H3" s="1669"/>
      <c r="I3" s="1669"/>
      <c r="J3" s="1669"/>
      <c r="K3" s="1669"/>
      <c r="L3" s="1670"/>
    </row>
    <row r="4" spans="1:21" s="37" customFormat="1" ht="12.75" customHeight="1" x14ac:dyDescent="0.2">
      <c r="A4" s="1674" t="s">
        <v>241</v>
      </c>
      <c r="B4" s="1671"/>
      <c r="C4" s="1672"/>
      <c r="D4" s="1672"/>
      <c r="E4" s="1672"/>
      <c r="F4" s="1672"/>
      <c r="G4" s="1672"/>
      <c r="H4" s="1672"/>
      <c r="I4" s="1672"/>
      <c r="J4" s="1672"/>
      <c r="K4" s="1672"/>
      <c r="L4" s="1673"/>
    </row>
    <row r="5" spans="1:21" s="37" customFormat="1" ht="12.75" customHeight="1" x14ac:dyDescent="0.2">
      <c r="A5" s="1674"/>
      <c r="B5" s="1675" t="s">
        <v>17</v>
      </c>
      <c r="C5" s="1396"/>
      <c r="D5" s="1396"/>
      <c r="E5" s="1396"/>
      <c r="F5" s="1396"/>
      <c r="G5" s="1396"/>
      <c r="H5" s="1396"/>
      <c r="I5" s="1396"/>
      <c r="J5" s="1396"/>
      <c r="K5" s="1396"/>
      <c r="L5" s="1676"/>
    </row>
    <row r="6" spans="1:21" s="37" customFormat="1" ht="12.75" customHeight="1" x14ac:dyDescent="0.2">
      <c r="A6" s="1674"/>
      <c r="B6" s="1675"/>
      <c r="C6" s="1396"/>
      <c r="D6" s="1396"/>
      <c r="E6" s="1396"/>
      <c r="F6" s="1396"/>
      <c r="G6" s="1396"/>
      <c r="H6" s="1396"/>
      <c r="I6" s="1396"/>
      <c r="J6" s="1396"/>
      <c r="K6" s="1396"/>
      <c r="L6" s="1676"/>
    </row>
    <row r="7" spans="1:21" s="37" customFormat="1" ht="33.75" customHeight="1" x14ac:dyDescent="0.25">
      <c r="A7" s="1674"/>
      <c r="B7" s="275"/>
      <c r="C7" s="1677" t="s">
        <v>120</v>
      </c>
      <c r="D7" s="1677"/>
      <c r="E7" s="1677" t="s">
        <v>119</v>
      </c>
      <c r="F7" s="1677"/>
      <c r="G7" s="1677" t="s">
        <v>121</v>
      </c>
      <c r="H7" s="1677"/>
      <c r="I7" s="1678" t="s">
        <v>242</v>
      </c>
      <c r="J7" s="1678"/>
      <c r="K7" s="1679" t="s">
        <v>137</v>
      </c>
      <c r="L7" s="1680"/>
    </row>
    <row r="8" spans="1:21" s="37" customFormat="1" ht="12.75" customHeight="1" x14ac:dyDescent="0.2">
      <c r="A8" s="1674"/>
      <c r="B8" s="1681" t="s">
        <v>1</v>
      </c>
      <c r="C8" s="1308">
        <v>1</v>
      </c>
      <c r="D8" s="1308"/>
      <c r="E8" s="1703">
        <v>26</v>
      </c>
      <c r="F8" s="1703"/>
      <c r="G8" s="1703">
        <v>4</v>
      </c>
      <c r="H8" s="1703"/>
      <c r="I8" s="1704">
        <f>(I13/K13)*K8</f>
        <v>0.47499999999999998</v>
      </c>
      <c r="J8" s="1704"/>
      <c r="K8" s="1682">
        <f>(((E8/2)*(E8/2)*PI())*G8)*C8</f>
        <v>2123.7166338267002</v>
      </c>
      <c r="L8" s="1683"/>
    </row>
    <row r="9" spans="1:21" s="37" customFormat="1" ht="12.75" customHeight="1" x14ac:dyDescent="0.2">
      <c r="A9" s="1674"/>
      <c r="B9" s="1681"/>
      <c r="C9" s="1308"/>
      <c r="D9" s="1308"/>
      <c r="E9" s="1703"/>
      <c r="F9" s="1703"/>
      <c r="G9" s="1703"/>
      <c r="H9" s="1703"/>
      <c r="I9" s="1704"/>
      <c r="J9" s="1704"/>
      <c r="K9" s="1682"/>
      <c r="L9" s="1683"/>
    </row>
    <row r="10" spans="1:21" s="37" customFormat="1" ht="12.75" customHeight="1" thickBot="1" x14ac:dyDescent="0.25">
      <c r="A10" s="1674"/>
      <c r="B10" s="276"/>
      <c r="C10" s="277"/>
      <c r="D10" s="277"/>
      <c r="E10" s="121"/>
      <c r="F10" s="121"/>
      <c r="G10" s="121"/>
      <c r="H10" s="121"/>
      <c r="I10" s="278"/>
      <c r="J10" s="278"/>
      <c r="K10" s="832"/>
      <c r="L10" s="836"/>
    </row>
    <row r="11" spans="1:21" s="37" customFormat="1" ht="12.75" customHeight="1" x14ac:dyDescent="0.2">
      <c r="A11" s="1674"/>
      <c r="B11" s="1705" t="s">
        <v>16</v>
      </c>
      <c r="C11" s="1706"/>
      <c r="D11" s="1706"/>
      <c r="E11" s="1706"/>
      <c r="F11" s="1706"/>
      <c r="G11" s="1706"/>
      <c r="H11" s="1706"/>
      <c r="I11" s="1706"/>
      <c r="J11" s="1706"/>
      <c r="K11" s="1706"/>
      <c r="L11" s="1707"/>
    </row>
    <row r="12" spans="1:21" s="37" customFormat="1" ht="12.75" customHeight="1" x14ac:dyDescent="0.2">
      <c r="A12" s="1674"/>
      <c r="B12" s="1389"/>
      <c r="C12" s="1390"/>
      <c r="D12" s="1390"/>
      <c r="E12" s="1390"/>
      <c r="F12" s="1390"/>
      <c r="G12" s="1390"/>
      <c r="H12" s="1390"/>
      <c r="I12" s="1390"/>
      <c r="J12" s="1390"/>
      <c r="K12" s="1390"/>
      <c r="L12" s="1391"/>
    </row>
    <row r="13" spans="1:21" s="37" customFormat="1" ht="12.75" customHeight="1" x14ac:dyDescent="0.2">
      <c r="A13" s="1674"/>
      <c r="B13" s="1708" t="s">
        <v>2</v>
      </c>
      <c r="C13" s="1709">
        <v>1</v>
      </c>
      <c r="D13" s="1709"/>
      <c r="E13" s="1710">
        <v>26</v>
      </c>
      <c r="F13" s="1710"/>
      <c r="G13" s="1710">
        <v>4</v>
      </c>
      <c r="H13" s="1710"/>
      <c r="I13" s="1711">
        <v>0.47499999999999998</v>
      </c>
      <c r="J13" s="1711"/>
      <c r="K13" s="1682">
        <f>(((E13/2)*(E13/2)*PI())*G13)*C13</f>
        <v>2123.7166338267002</v>
      </c>
      <c r="L13" s="1683"/>
      <c r="N13" s="1667"/>
      <c r="O13" s="1667"/>
    </row>
    <row r="14" spans="1:21" s="37" customFormat="1" ht="12.75" customHeight="1" x14ac:dyDescent="0.2">
      <c r="A14" s="1674"/>
      <c r="B14" s="1708"/>
      <c r="C14" s="1709"/>
      <c r="D14" s="1709"/>
      <c r="E14" s="1710"/>
      <c r="F14" s="1710"/>
      <c r="G14" s="1710"/>
      <c r="H14" s="1710"/>
      <c r="I14" s="1711"/>
      <c r="J14" s="1711"/>
      <c r="K14" s="1682"/>
      <c r="L14" s="1683"/>
    </row>
    <row r="15" spans="1:21" s="37" customFormat="1" ht="19.5" thickBot="1" x14ac:dyDescent="0.25">
      <c r="A15" s="1674"/>
      <c r="B15" s="1684" t="s">
        <v>260</v>
      </c>
      <c r="C15" s="1685"/>
      <c r="D15" s="1685"/>
      <c r="E15" s="1685"/>
      <c r="F15" s="1685"/>
      <c r="G15" s="1685"/>
      <c r="H15" s="1685"/>
      <c r="I15" s="1685"/>
      <c r="J15" s="1685"/>
      <c r="K15" s="279"/>
      <c r="L15" s="280"/>
    </row>
    <row r="16" spans="1:21" s="37" customFormat="1" ht="15" customHeight="1" x14ac:dyDescent="0.2">
      <c r="A16" s="1674"/>
      <c r="B16" s="828"/>
      <c r="C16" s="281"/>
      <c r="D16" s="282"/>
      <c r="E16" s="283"/>
      <c r="F16" s="282"/>
      <c r="G16" s="283"/>
      <c r="H16" s="282"/>
      <c r="I16" s="283"/>
      <c r="J16" s="282"/>
      <c r="K16" s="283"/>
      <c r="L16" s="284"/>
    </row>
    <row r="17" spans="1:12" s="37" customFormat="1" ht="15.75" x14ac:dyDescent="0.25">
      <c r="A17" s="1674"/>
      <c r="B17" s="276" t="s">
        <v>1</v>
      </c>
      <c r="C17" s="285" t="s">
        <v>261</v>
      </c>
      <c r="D17" s="286"/>
      <c r="E17" s="287"/>
      <c r="F17" s="286"/>
      <c r="G17" s="287"/>
      <c r="H17" s="286"/>
      <c r="I17" s="287"/>
      <c r="J17" s="286"/>
      <c r="K17" s="287"/>
      <c r="L17" s="288"/>
    </row>
    <row r="18" spans="1:12" s="37" customFormat="1" ht="15.75" x14ac:dyDescent="0.25">
      <c r="A18" s="1674"/>
      <c r="B18" s="276"/>
      <c r="C18" s="285"/>
      <c r="D18" s="286"/>
      <c r="E18" s="287"/>
      <c r="F18" s="286"/>
      <c r="G18" s="287"/>
      <c r="H18" s="286"/>
      <c r="I18" s="287"/>
      <c r="J18" s="286"/>
      <c r="K18" s="287"/>
      <c r="L18" s="288"/>
    </row>
    <row r="19" spans="1:12" s="37" customFormat="1" ht="12.75" customHeight="1" x14ac:dyDescent="0.2">
      <c r="A19" s="1674"/>
      <c r="B19" s="1686" t="s">
        <v>2</v>
      </c>
      <c r="C19" s="1687" t="s">
        <v>262</v>
      </c>
      <c r="D19" s="1687"/>
      <c r="E19" s="1687"/>
      <c r="F19" s="1687"/>
      <c r="G19" s="1687"/>
      <c r="H19" s="1687"/>
      <c r="I19" s="1687"/>
      <c r="J19" s="1687"/>
      <c r="K19" s="1687"/>
      <c r="L19" s="1688"/>
    </row>
    <row r="20" spans="1:12" s="37" customFormat="1" ht="12.75" customHeight="1" x14ac:dyDescent="0.2">
      <c r="A20" s="1674"/>
      <c r="B20" s="1686"/>
      <c r="C20" s="1687"/>
      <c r="D20" s="1687"/>
      <c r="E20" s="1687"/>
      <c r="F20" s="1687"/>
      <c r="G20" s="1687"/>
      <c r="H20" s="1687"/>
      <c r="I20" s="1687"/>
      <c r="J20" s="1687"/>
      <c r="K20" s="1687"/>
      <c r="L20" s="1688"/>
    </row>
    <row r="21" spans="1:12" s="37" customFormat="1" ht="12.75" customHeight="1" x14ac:dyDescent="0.2">
      <c r="A21" s="1674"/>
      <c r="B21" s="1686"/>
      <c r="C21" s="1687"/>
      <c r="D21" s="1687"/>
      <c r="E21" s="1687"/>
      <c r="F21" s="1687"/>
      <c r="G21" s="1687"/>
      <c r="H21" s="1687"/>
      <c r="I21" s="1687"/>
      <c r="J21" s="1687"/>
      <c r="K21" s="1687"/>
      <c r="L21" s="1688"/>
    </row>
    <row r="22" spans="1:12" s="37" customFormat="1" ht="15.75" customHeight="1" thickBot="1" x14ac:dyDescent="0.25">
      <c r="A22" s="1674"/>
      <c r="B22" s="289"/>
      <c r="C22" s="1689"/>
      <c r="D22" s="1689"/>
      <c r="E22" s="1689"/>
      <c r="F22" s="1689"/>
      <c r="G22" s="1689"/>
      <c r="H22" s="1689"/>
      <c r="I22" s="1689"/>
      <c r="J22" s="1689"/>
      <c r="K22" s="1689"/>
      <c r="L22" s="1690"/>
    </row>
    <row r="23" spans="1:12" s="37" customFormat="1" ht="12.75" customHeight="1" x14ac:dyDescent="0.2">
      <c r="A23" s="1674"/>
      <c r="B23" s="1691" t="s">
        <v>160</v>
      </c>
      <c r="C23" s="1692"/>
      <c r="D23" s="1692"/>
      <c r="E23" s="1692"/>
      <c r="F23" s="1692"/>
      <c r="G23" s="1692"/>
      <c r="H23" s="1692"/>
      <c r="I23" s="1692"/>
      <c r="J23" s="1692"/>
      <c r="K23" s="1692"/>
      <c r="L23" s="1693"/>
    </row>
    <row r="24" spans="1:12" s="37" customFormat="1" ht="12.75" x14ac:dyDescent="0.2">
      <c r="A24" s="1674"/>
      <c r="B24" s="1694"/>
      <c r="C24" s="1695"/>
      <c r="D24" s="1695"/>
      <c r="E24" s="1695"/>
      <c r="F24" s="1695"/>
      <c r="G24" s="1695"/>
      <c r="H24" s="1695"/>
      <c r="I24" s="1695"/>
      <c r="J24" s="1695"/>
      <c r="K24" s="1695"/>
      <c r="L24" s="1696"/>
    </row>
    <row r="25" spans="1:12" s="37" customFormat="1" ht="15.75" x14ac:dyDescent="0.25">
      <c r="A25" s="1674"/>
      <c r="B25" s="290" t="s">
        <v>146</v>
      </c>
      <c r="C25" s="291"/>
      <c r="D25" s="85"/>
      <c r="E25" s="291"/>
      <c r="F25" s="85"/>
      <c r="G25" s="291"/>
      <c r="H25" s="891" t="s">
        <v>147</v>
      </c>
      <c r="I25" s="292">
        <f>SUM(C26:C27,F26:F27,I26:I27)</f>
        <v>0.47500000000000003</v>
      </c>
      <c r="J25" s="85"/>
      <c r="K25" s="85"/>
      <c r="L25" s="280"/>
    </row>
    <row r="26" spans="1:12" s="37" customFormat="1" ht="12.75" customHeight="1" x14ac:dyDescent="0.2">
      <c r="A26" s="1674"/>
      <c r="B26" s="293" t="s">
        <v>105</v>
      </c>
      <c r="C26" s="294">
        <v>0.25</v>
      </c>
      <c r="D26" s="85"/>
      <c r="E26" s="888" t="s">
        <v>42</v>
      </c>
      <c r="F26" s="294">
        <v>5.0000000000000001E-3</v>
      </c>
      <c r="G26" s="85"/>
      <c r="H26" s="889" t="s">
        <v>44</v>
      </c>
      <c r="I26" s="294">
        <v>2.5000000000000001E-2</v>
      </c>
      <c r="J26" s="85"/>
      <c r="K26" s="85"/>
      <c r="L26" s="280"/>
    </row>
    <row r="27" spans="1:12" s="37" customFormat="1" ht="12.75" x14ac:dyDescent="0.2">
      <c r="A27" s="1674"/>
      <c r="B27" s="293" t="s">
        <v>14</v>
      </c>
      <c r="C27" s="294">
        <v>0.125</v>
      </c>
      <c r="D27" s="85"/>
      <c r="E27" s="888" t="s">
        <v>148</v>
      </c>
      <c r="F27" s="294">
        <v>0.02</v>
      </c>
      <c r="G27" s="85"/>
      <c r="H27" s="888" t="s">
        <v>149</v>
      </c>
      <c r="I27" s="294">
        <v>0.05</v>
      </c>
      <c r="J27" s="85"/>
      <c r="K27" s="85"/>
      <c r="L27" s="280"/>
    </row>
    <row r="28" spans="1:12" s="37" customFormat="1" ht="15" customHeight="1" x14ac:dyDescent="0.2">
      <c r="A28" s="1674"/>
      <c r="B28" s="295" t="s">
        <v>97</v>
      </c>
      <c r="C28" s="296"/>
      <c r="D28" s="297"/>
      <c r="E28" s="296"/>
      <c r="F28" s="297"/>
      <c r="G28" s="296"/>
      <c r="H28" s="297"/>
      <c r="I28" s="296"/>
      <c r="J28" s="297"/>
      <c r="K28" s="296"/>
      <c r="L28" s="298"/>
    </row>
    <row r="29" spans="1:12" s="37" customFormat="1" ht="12.75" x14ac:dyDescent="0.2">
      <c r="A29" s="1674"/>
      <c r="B29" s="299" t="s">
        <v>259</v>
      </c>
      <c r="C29" s="300"/>
      <c r="D29" s="301"/>
      <c r="E29" s="302"/>
      <c r="F29" s="301"/>
      <c r="G29" s="302"/>
      <c r="H29" s="301"/>
      <c r="I29" s="302"/>
      <c r="J29" s="301"/>
      <c r="K29" s="302"/>
      <c r="L29" s="303"/>
    </row>
    <row r="30" spans="1:12" s="37" customFormat="1" ht="12.75" customHeight="1" x14ac:dyDescent="0.2">
      <c r="A30" s="1674"/>
      <c r="B30" s="1697" t="s">
        <v>9</v>
      </c>
      <c r="C30" s="1698"/>
      <c r="D30" s="1698"/>
      <c r="E30" s="1698"/>
      <c r="F30" s="1698"/>
      <c r="G30" s="1698"/>
      <c r="H30" s="1698"/>
      <c r="I30" s="1698"/>
      <c r="J30" s="1698"/>
      <c r="K30" s="1698"/>
      <c r="L30" s="1699"/>
    </row>
    <row r="31" spans="1:12" s="37" customFormat="1" ht="15.75" customHeight="1" thickBot="1" x14ac:dyDescent="0.25">
      <c r="A31" s="1674"/>
      <c r="B31" s="1700"/>
      <c r="C31" s="1701"/>
      <c r="D31" s="1701"/>
      <c r="E31" s="1701"/>
      <c r="F31" s="1701"/>
      <c r="G31" s="1701"/>
      <c r="H31" s="1701"/>
      <c r="I31" s="1701"/>
      <c r="J31" s="1701"/>
      <c r="K31" s="1701"/>
      <c r="L31" s="1702"/>
    </row>
    <row r="33" spans="1:15" ht="15.75" thickBot="1" x14ac:dyDescent="0.3"/>
    <row r="34" spans="1:15" s="28" customFormat="1" x14ac:dyDescent="0.25">
      <c r="A34" s="10" t="s">
        <v>0</v>
      </c>
      <c r="B34" s="1712" t="s">
        <v>247</v>
      </c>
      <c r="C34" s="1713"/>
      <c r="D34" s="1713"/>
      <c r="E34" s="1713"/>
      <c r="F34" s="1713"/>
      <c r="G34" s="1713"/>
      <c r="H34" s="1713"/>
      <c r="I34" s="1713"/>
      <c r="J34" s="1713"/>
      <c r="K34" s="1713"/>
      <c r="L34" s="1713"/>
      <c r="M34" s="1713"/>
      <c r="N34" s="1713"/>
      <c r="O34" s="1714"/>
    </row>
    <row r="35" spans="1:15" s="28" customFormat="1" ht="15" customHeight="1" x14ac:dyDescent="0.25">
      <c r="A35" s="1718" t="s">
        <v>247</v>
      </c>
      <c r="B35" s="1715"/>
      <c r="C35" s="1716"/>
      <c r="D35" s="1716"/>
      <c r="E35" s="1716"/>
      <c r="F35" s="1716"/>
      <c r="G35" s="1716"/>
      <c r="H35" s="1716"/>
      <c r="I35" s="1716"/>
      <c r="J35" s="1716"/>
      <c r="K35" s="1716"/>
      <c r="L35" s="1716"/>
      <c r="M35" s="1716"/>
      <c r="N35" s="1716"/>
      <c r="O35" s="1717"/>
    </row>
    <row r="36" spans="1:15" s="28" customFormat="1" x14ac:dyDescent="0.25">
      <c r="A36" s="1718"/>
      <c r="B36" s="1719" t="s">
        <v>226</v>
      </c>
      <c r="C36" s="1720"/>
      <c r="D36" s="1720"/>
      <c r="E36" s="1720"/>
      <c r="F36" s="1720"/>
      <c r="G36" s="1720"/>
      <c r="H36" s="1720"/>
      <c r="I36" s="1720"/>
      <c r="J36" s="1720"/>
      <c r="K36" s="1720"/>
      <c r="L36" s="1720"/>
      <c r="M36" s="1720"/>
      <c r="N36" s="1720"/>
      <c r="O36" s="1721"/>
    </row>
    <row r="37" spans="1:15" s="28" customFormat="1" x14ac:dyDescent="0.25">
      <c r="A37" s="1718"/>
      <c r="B37" s="1722" t="s">
        <v>231</v>
      </c>
      <c r="C37" s="1723"/>
      <c r="D37" s="1723"/>
      <c r="E37" s="1723"/>
      <c r="F37" s="1723"/>
      <c r="G37" s="1723"/>
      <c r="H37" s="1723"/>
      <c r="I37" s="1723"/>
      <c r="J37" s="1723"/>
      <c r="K37" s="1723"/>
      <c r="L37" s="1723"/>
      <c r="M37" s="1723"/>
      <c r="N37" s="1723"/>
      <c r="O37" s="1724"/>
    </row>
    <row r="38" spans="1:15" s="28" customFormat="1" ht="15" customHeight="1" x14ac:dyDescent="0.25">
      <c r="A38" s="1718"/>
      <c r="B38" s="1675" t="s">
        <v>17</v>
      </c>
      <c r="C38" s="1396"/>
      <c r="D38" s="1396"/>
      <c r="E38" s="1396"/>
      <c r="F38" s="1396"/>
      <c r="G38" s="1396"/>
      <c r="H38" s="1396"/>
      <c r="I38" s="1396"/>
      <c r="J38" s="1396"/>
      <c r="K38" s="1396"/>
      <c r="L38" s="1396"/>
      <c r="M38" s="1396"/>
      <c r="N38" s="1396"/>
      <c r="O38" s="1676"/>
    </row>
    <row r="39" spans="1:15" s="28" customFormat="1" ht="15" customHeight="1" x14ac:dyDescent="0.25">
      <c r="A39" s="1718"/>
      <c r="B39" s="1675"/>
      <c r="C39" s="1396"/>
      <c r="D39" s="1396"/>
      <c r="E39" s="1396"/>
      <c r="F39" s="1396"/>
      <c r="G39" s="1396"/>
      <c r="H39" s="1396"/>
      <c r="I39" s="1396"/>
      <c r="J39" s="1396"/>
      <c r="K39" s="1396"/>
      <c r="L39" s="1396"/>
      <c r="M39" s="1396"/>
      <c r="N39" s="1396"/>
      <c r="O39" s="1676"/>
    </row>
    <row r="40" spans="1:15" s="28" customFormat="1" ht="15.75" x14ac:dyDescent="0.25">
      <c r="A40" s="1718"/>
      <c r="B40" s="144"/>
      <c r="C40" s="85"/>
      <c r="D40" s="85"/>
      <c r="E40" s="85"/>
      <c r="F40" s="85"/>
      <c r="G40" s="85"/>
      <c r="H40" s="1725" t="s">
        <v>6</v>
      </c>
      <c r="I40" s="1725"/>
      <c r="J40" s="1725" t="s">
        <v>7</v>
      </c>
      <c r="K40" s="1725"/>
      <c r="L40" s="85"/>
      <c r="M40" s="85"/>
      <c r="N40" s="85"/>
      <c r="O40" s="280"/>
    </row>
    <row r="41" spans="1:15" s="28" customFormat="1" ht="15" customHeight="1" x14ac:dyDescent="0.25">
      <c r="A41" s="1718"/>
      <c r="B41" s="1726" t="s">
        <v>120</v>
      </c>
      <c r="C41" s="1727"/>
      <c r="D41" s="1728" t="s">
        <v>119</v>
      </c>
      <c r="E41" s="1728"/>
      <c r="F41" s="1729" t="s">
        <v>121</v>
      </c>
      <c r="G41" s="1729"/>
      <c r="H41" s="1730" t="s">
        <v>221</v>
      </c>
      <c r="I41" s="1730"/>
      <c r="J41" s="1731" t="s">
        <v>248</v>
      </c>
      <c r="K41" s="1731"/>
      <c r="L41" s="1732" t="s">
        <v>220</v>
      </c>
      <c r="M41" s="1732"/>
      <c r="N41" s="1733" t="s">
        <v>165</v>
      </c>
      <c r="O41" s="1734"/>
    </row>
    <row r="42" spans="1:15" s="28" customFormat="1" x14ac:dyDescent="0.25">
      <c r="A42" s="1718"/>
      <c r="B42" s="1726"/>
      <c r="C42" s="1727"/>
      <c r="D42" s="1728"/>
      <c r="E42" s="1728"/>
      <c r="F42" s="1729"/>
      <c r="G42" s="1729"/>
      <c r="H42" s="1730"/>
      <c r="I42" s="1730"/>
      <c r="J42" s="1731"/>
      <c r="K42" s="1731"/>
      <c r="L42" s="1732"/>
      <c r="M42" s="1732"/>
      <c r="N42" s="1733"/>
      <c r="O42" s="1734"/>
    </row>
    <row r="43" spans="1:15" s="28" customFormat="1" x14ac:dyDescent="0.25">
      <c r="A43" s="1718"/>
      <c r="B43" s="1735">
        <v>1</v>
      </c>
      <c r="C43" s="1308"/>
      <c r="D43" s="1736">
        <v>26</v>
      </c>
      <c r="E43" s="1736"/>
      <c r="F43" s="1736">
        <v>4</v>
      </c>
      <c r="G43" s="1736"/>
      <c r="H43" s="1737">
        <f>IF(ISBLANK(J43),(J57/J60)*J48,0)</f>
        <v>1.69</v>
      </c>
      <c r="I43" s="1737"/>
      <c r="J43" s="1559"/>
      <c r="K43" s="1559"/>
      <c r="L43" s="1738">
        <v>1</v>
      </c>
      <c r="M43" s="1738"/>
      <c r="N43" s="1739">
        <f>MROUND(N45,1)</f>
        <v>8</v>
      </c>
      <c r="O43" s="1740"/>
    </row>
    <row r="44" spans="1:15" s="28" customFormat="1" x14ac:dyDescent="0.25">
      <c r="A44" s="1718"/>
      <c r="B44" s="1735"/>
      <c r="C44" s="1308"/>
      <c r="D44" s="1736"/>
      <c r="E44" s="1736"/>
      <c r="F44" s="1736"/>
      <c r="G44" s="1736"/>
      <c r="H44" s="1737"/>
      <c r="I44" s="1737"/>
      <c r="J44" s="1559"/>
      <c r="K44" s="1559"/>
      <c r="L44" s="1738"/>
      <c r="M44" s="1738"/>
      <c r="N44" s="1739"/>
      <c r="O44" s="1740"/>
    </row>
    <row r="45" spans="1:15" s="28" customFormat="1" x14ac:dyDescent="0.25">
      <c r="A45" s="1718"/>
      <c r="B45" s="1741"/>
      <c r="C45" s="1742"/>
      <c r="D45" s="340"/>
      <c r="E45" s="340"/>
      <c r="F45" s="1186" t="str">
        <f>IF(B43&gt;1,B43,"")</f>
        <v/>
      </c>
      <c r="G45" s="1187" t="str">
        <f>IF(B43&gt;1,"cercles","")</f>
        <v/>
      </c>
      <c r="H45" s="1743">
        <f>IF(B43&gt;1,G55,H43)</f>
        <v>1.69</v>
      </c>
      <c r="I45" s="1743"/>
      <c r="J45" s="264"/>
      <c r="K45" s="264"/>
      <c r="L45" s="1744"/>
      <c r="M45" s="1744"/>
      <c r="N45" s="1745">
        <f>(N57/H60)*H48</f>
        <v>8</v>
      </c>
      <c r="O45" s="1746"/>
    </row>
    <row r="46" spans="1:15" s="28" customFormat="1" x14ac:dyDescent="0.25">
      <c r="A46" s="1718"/>
      <c r="B46" s="1747" t="s">
        <v>227</v>
      </c>
      <c r="C46" s="1732"/>
      <c r="D46" s="1732" t="s">
        <v>219</v>
      </c>
      <c r="E46" s="1732"/>
      <c r="F46" s="1732" t="s">
        <v>228</v>
      </c>
      <c r="G46" s="1732"/>
      <c r="H46" s="1415" t="s">
        <v>229</v>
      </c>
      <c r="I46" s="1415"/>
      <c r="J46" s="1415" t="s">
        <v>230</v>
      </c>
      <c r="K46" s="1415"/>
      <c r="L46" s="1566" t="s">
        <v>176</v>
      </c>
      <c r="M46" s="1566"/>
      <c r="N46" s="1415" t="s">
        <v>177</v>
      </c>
      <c r="O46" s="1756"/>
    </row>
    <row r="47" spans="1:15" s="28" customFormat="1" x14ac:dyDescent="0.25">
      <c r="A47" s="1718"/>
      <c r="B47" s="1747"/>
      <c r="C47" s="1732"/>
      <c r="D47" s="1732"/>
      <c r="E47" s="1732"/>
      <c r="F47" s="1732"/>
      <c r="G47" s="1732"/>
      <c r="H47" s="1415"/>
      <c r="I47" s="1415"/>
      <c r="J47" s="1415"/>
      <c r="K47" s="1415"/>
      <c r="L47" s="1566"/>
      <c r="M47" s="1566"/>
      <c r="N47" s="1415"/>
      <c r="O47" s="1756"/>
    </row>
    <row r="48" spans="1:15" s="28" customFormat="1" x14ac:dyDescent="0.25">
      <c r="A48" s="1718"/>
      <c r="B48" s="1757">
        <f>G55/N43</f>
        <v>0.21124999999999999</v>
      </c>
      <c r="C48" s="1758"/>
      <c r="D48" s="1759">
        <f>L43*B48</f>
        <v>0.21124999999999999</v>
      </c>
      <c r="E48" s="1759"/>
      <c r="F48" s="1759">
        <f>L43*G55</f>
        <v>1.69</v>
      </c>
      <c r="G48" s="1759"/>
      <c r="H48" s="1760">
        <f>(((D43/2)*(D43/2)*PI()*B43))</f>
        <v>530.92915845667505</v>
      </c>
      <c r="I48" s="1760"/>
      <c r="J48" s="1761">
        <f>(((D43/2)*(D43/2)*PI()*F43)*B43)</f>
        <v>2123.7166338267002</v>
      </c>
      <c r="K48" s="1761"/>
      <c r="L48" s="1761">
        <f>(((D43/2)*(D43/2)*PI()*F43)*B43)/N43</f>
        <v>265.46457922833753</v>
      </c>
      <c r="M48" s="1761"/>
      <c r="N48" s="1762">
        <f>H48/N43</f>
        <v>66.366144807084382</v>
      </c>
      <c r="O48" s="1763"/>
    </row>
    <row r="49" spans="1:15" s="28" customFormat="1" x14ac:dyDescent="0.25">
      <c r="A49" s="1718"/>
      <c r="B49" s="1757"/>
      <c r="C49" s="1758"/>
      <c r="D49" s="1759"/>
      <c r="E49" s="1759"/>
      <c r="F49" s="1759"/>
      <c r="G49" s="1759"/>
      <c r="H49" s="1760"/>
      <c r="I49" s="1760"/>
      <c r="J49" s="1761"/>
      <c r="K49" s="1761"/>
      <c r="L49" s="1761"/>
      <c r="M49" s="1761"/>
      <c r="N49" s="1762"/>
      <c r="O49" s="1763"/>
    </row>
    <row r="50" spans="1:15" s="28" customFormat="1" ht="15.75" customHeight="1" x14ac:dyDescent="0.25">
      <c r="A50" s="1718"/>
      <c r="B50" s="1748" t="s">
        <v>270</v>
      </c>
      <c r="C50" s="1749"/>
      <c r="D50" s="1749"/>
      <c r="E50" s="1749"/>
      <c r="F50" s="1749"/>
      <c r="G50" s="1749"/>
      <c r="H50" s="1749"/>
      <c r="I50" s="1749"/>
      <c r="J50" s="1749"/>
      <c r="K50" s="1749"/>
      <c r="L50" s="1749"/>
      <c r="M50" s="1749"/>
      <c r="N50" s="1749"/>
      <c r="O50" s="1750"/>
    </row>
    <row r="51" spans="1:15" s="28" customFormat="1" ht="15.75" customHeight="1" x14ac:dyDescent="0.25">
      <c r="A51" s="1718"/>
      <c r="B51" s="1748"/>
      <c r="C51" s="1749"/>
      <c r="D51" s="1749"/>
      <c r="E51" s="1749"/>
      <c r="F51" s="1749"/>
      <c r="G51" s="1749"/>
      <c r="H51" s="1749"/>
      <c r="I51" s="1749"/>
      <c r="J51" s="1749"/>
      <c r="K51" s="1749"/>
      <c r="L51" s="1749"/>
      <c r="M51" s="1749"/>
      <c r="N51" s="1749"/>
      <c r="O51" s="1750"/>
    </row>
    <row r="52" spans="1:15" s="28" customFormat="1" ht="15.75" customHeight="1" thickBot="1" x14ac:dyDescent="0.3">
      <c r="A52" s="1718"/>
      <c r="B52" s="1748"/>
      <c r="C52" s="1749"/>
      <c r="D52" s="1749"/>
      <c r="E52" s="1749"/>
      <c r="F52" s="1749"/>
      <c r="G52" s="1749"/>
      <c r="H52" s="1749"/>
      <c r="I52" s="1749"/>
      <c r="J52" s="1749"/>
      <c r="K52" s="1749"/>
      <c r="L52" s="1749"/>
      <c r="M52" s="1749"/>
      <c r="N52" s="1749"/>
      <c r="O52" s="1750"/>
    </row>
    <row r="53" spans="1:15" s="28" customFormat="1" x14ac:dyDescent="0.25">
      <c r="A53" s="1718"/>
      <c r="B53" s="1751" t="s">
        <v>16</v>
      </c>
      <c r="C53" s="1393"/>
      <c r="D53" s="1393"/>
      <c r="E53" s="1393"/>
      <c r="F53" s="1393"/>
      <c r="G53" s="1393"/>
      <c r="H53" s="1393"/>
      <c r="I53" s="1393"/>
      <c r="J53" s="1393"/>
      <c r="K53" s="1393"/>
      <c r="L53" s="1393"/>
      <c r="M53" s="1393"/>
      <c r="N53" s="1393"/>
      <c r="O53" s="1752"/>
    </row>
    <row r="54" spans="1:15" s="28" customFormat="1" x14ac:dyDescent="0.25">
      <c r="A54" s="1718"/>
      <c r="B54" s="1675"/>
      <c r="C54" s="1396"/>
      <c r="D54" s="1396"/>
      <c r="E54" s="1396"/>
      <c r="F54" s="1396"/>
      <c r="G54" s="1396"/>
      <c r="H54" s="1396"/>
      <c r="I54" s="1396"/>
      <c r="J54" s="1396"/>
      <c r="K54" s="1396"/>
      <c r="L54" s="1396"/>
      <c r="M54" s="1396"/>
      <c r="N54" s="1396"/>
      <c r="O54" s="1676"/>
    </row>
    <row r="55" spans="1:15" s="28" customFormat="1" x14ac:dyDescent="0.25">
      <c r="A55" s="1718"/>
      <c r="B55" s="1753" t="s">
        <v>120</v>
      </c>
      <c r="C55" s="1754"/>
      <c r="D55" s="1754" t="s">
        <v>119</v>
      </c>
      <c r="E55" s="1754"/>
      <c r="F55" s="341">
        <f>IF(ISBLANK(J43),H43,J43)</f>
        <v>1.69</v>
      </c>
      <c r="G55" s="341">
        <f>F55*B43</f>
        <v>1.69</v>
      </c>
      <c r="H55" s="1754" t="s">
        <v>121</v>
      </c>
      <c r="I55" s="1754"/>
      <c r="J55" s="1754" t="s">
        <v>222</v>
      </c>
      <c r="K55" s="1754"/>
      <c r="L55" s="1754" t="s">
        <v>220</v>
      </c>
      <c r="M55" s="1754"/>
      <c r="N55" s="1754" t="s">
        <v>165</v>
      </c>
      <c r="O55" s="1755"/>
    </row>
    <row r="56" spans="1:15" s="28" customFormat="1" x14ac:dyDescent="0.25">
      <c r="A56" s="1718"/>
      <c r="B56" s="1764" t="s">
        <v>1</v>
      </c>
      <c r="C56" s="1253"/>
      <c r="D56" s="1253" t="s">
        <v>2</v>
      </c>
      <c r="E56" s="1253"/>
      <c r="F56" s="342"/>
      <c r="G56" s="342"/>
      <c r="H56" s="1253" t="s">
        <v>3</v>
      </c>
      <c r="I56" s="1253"/>
      <c r="J56" s="1253" t="s">
        <v>4</v>
      </c>
      <c r="K56" s="1253"/>
      <c r="L56" s="342"/>
      <c r="M56" s="342"/>
      <c r="N56" s="1253" t="s">
        <v>5</v>
      </c>
      <c r="O56" s="1254"/>
    </row>
    <row r="57" spans="1:15" s="28" customFormat="1" x14ac:dyDescent="0.25">
      <c r="A57" s="1718"/>
      <c r="B57" s="1765">
        <v>1</v>
      </c>
      <c r="C57" s="1766"/>
      <c r="D57" s="1767">
        <v>26</v>
      </c>
      <c r="E57" s="1767"/>
      <c r="F57" s="1768"/>
      <c r="G57" s="1768"/>
      <c r="H57" s="1767">
        <v>4</v>
      </c>
      <c r="I57" s="1767"/>
      <c r="J57" s="1769">
        <v>1.69</v>
      </c>
      <c r="K57" s="1769"/>
      <c r="L57" s="1770">
        <f>L43</f>
        <v>1</v>
      </c>
      <c r="M57" s="1770"/>
      <c r="N57" s="1771">
        <v>8</v>
      </c>
      <c r="O57" s="1772"/>
    </row>
    <row r="58" spans="1:15" s="28" customFormat="1" x14ac:dyDescent="0.25">
      <c r="A58" s="1718"/>
      <c r="B58" s="1765"/>
      <c r="C58" s="1766"/>
      <c r="D58" s="1767"/>
      <c r="E58" s="1767"/>
      <c r="F58" s="850"/>
      <c r="G58" s="850"/>
      <c r="H58" s="1767"/>
      <c r="I58" s="1767"/>
      <c r="J58" s="1769"/>
      <c r="K58" s="1769"/>
      <c r="L58" s="851"/>
      <c r="M58" s="851"/>
      <c r="N58" s="1771"/>
      <c r="O58" s="1772"/>
    </row>
    <row r="59" spans="1:15" s="28" customFormat="1" x14ac:dyDescent="0.25">
      <c r="A59" s="1718"/>
      <c r="B59" s="1773" t="s">
        <v>227</v>
      </c>
      <c r="C59" s="1774"/>
      <c r="D59" s="1774" t="s">
        <v>219</v>
      </c>
      <c r="E59" s="1774"/>
      <c r="F59" s="1774" t="s">
        <v>228</v>
      </c>
      <c r="G59" s="1774"/>
      <c r="H59" s="1774" t="s">
        <v>229</v>
      </c>
      <c r="I59" s="1774"/>
      <c r="J59" s="1774" t="s">
        <v>230</v>
      </c>
      <c r="K59" s="1774"/>
      <c r="L59" s="1774" t="s">
        <v>176</v>
      </c>
      <c r="M59" s="1774"/>
      <c r="N59" s="1774" t="s">
        <v>177</v>
      </c>
      <c r="O59" s="1775"/>
    </row>
    <row r="60" spans="1:15" s="28" customFormat="1" ht="15.75" thickBot="1" x14ac:dyDescent="0.3">
      <c r="A60" s="1718"/>
      <c r="B60" s="1795">
        <f>J57/N57</f>
        <v>0.21124999999999999</v>
      </c>
      <c r="C60" s="1796"/>
      <c r="D60" s="1797">
        <f>L57*B60</f>
        <v>0.21124999999999999</v>
      </c>
      <c r="E60" s="1797"/>
      <c r="F60" s="1797">
        <f>L57*J57</f>
        <v>1.69</v>
      </c>
      <c r="G60" s="1797"/>
      <c r="H60" s="1776">
        <f>(((D57/2)*(D57/2)*PI()*B57))</f>
        <v>530.92915845667505</v>
      </c>
      <c r="I60" s="1776"/>
      <c r="J60" s="1798">
        <f>(((D57/2)*(D57/2)*PI()*H57)*B57)</f>
        <v>2123.7166338267002</v>
      </c>
      <c r="K60" s="1798"/>
      <c r="L60" s="1798">
        <f>(((D57/2)*(D57/2)*PI()*H57)*B57)/N57</f>
        <v>265.46457922833753</v>
      </c>
      <c r="M60" s="1798"/>
      <c r="N60" s="1776">
        <f>H60/N57</f>
        <v>66.366144807084382</v>
      </c>
      <c r="O60" s="1777"/>
    </row>
    <row r="61" spans="1:15" s="28" customFormat="1" ht="18.75" x14ac:dyDescent="0.3">
      <c r="A61" s="1718"/>
      <c r="B61" s="343" t="s">
        <v>1</v>
      </c>
      <c r="C61" s="344" t="s">
        <v>2</v>
      </c>
      <c r="D61" s="344" t="s">
        <v>3</v>
      </c>
      <c r="E61" s="344" t="s">
        <v>4</v>
      </c>
      <c r="F61" s="344" t="s">
        <v>5</v>
      </c>
      <c r="G61" s="345" t="s">
        <v>232</v>
      </c>
      <c r="H61" s="346"/>
      <c r="I61" s="346"/>
      <c r="J61" s="347"/>
      <c r="K61" s="347"/>
      <c r="L61" s="347"/>
      <c r="M61" s="347"/>
      <c r="N61" s="346"/>
      <c r="O61" s="348"/>
    </row>
    <row r="62" spans="1:15" s="28" customFormat="1" x14ac:dyDescent="0.25">
      <c r="A62" s="1718"/>
      <c r="B62" s="349" t="s">
        <v>233</v>
      </c>
      <c r="C62" s="136"/>
      <c r="D62" s="136"/>
      <c r="E62" s="136"/>
      <c r="F62" s="136"/>
      <c r="G62" s="136"/>
      <c r="H62" s="875"/>
      <c r="I62" s="875"/>
      <c r="J62" s="350"/>
      <c r="K62" s="350"/>
      <c r="L62" s="350"/>
      <c r="M62" s="350"/>
      <c r="N62" s="875"/>
      <c r="O62" s="351"/>
    </row>
    <row r="63" spans="1:15" s="28" customFormat="1" x14ac:dyDescent="0.25">
      <c r="A63" s="1718"/>
      <c r="B63" s="352" t="s">
        <v>6</v>
      </c>
      <c r="C63" s="353" t="s">
        <v>234</v>
      </c>
      <c r="D63" s="85"/>
      <c r="E63" s="85"/>
      <c r="F63" s="85"/>
      <c r="G63" s="85"/>
      <c r="H63" s="839"/>
      <c r="I63" s="839"/>
      <c r="J63" s="120"/>
      <c r="K63" s="120"/>
      <c r="L63" s="120"/>
      <c r="M63" s="120"/>
      <c r="N63" s="839"/>
      <c r="O63" s="861"/>
    </row>
    <row r="64" spans="1:15" s="28" customFormat="1" x14ac:dyDescent="0.25">
      <c r="A64" s="1718"/>
      <c r="B64" s="352" t="s">
        <v>7</v>
      </c>
      <c r="C64" s="353" t="s">
        <v>271</v>
      </c>
      <c r="D64" s="85"/>
      <c r="E64" s="85"/>
      <c r="F64" s="85"/>
      <c r="G64" s="85"/>
      <c r="H64" s="839"/>
      <c r="I64" s="839"/>
      <c r="J64" s="120"/>
      <c r="K64" s="120"/>
      <c r="L64" s="120"/>
      <c r="M64" s="120"/>
      <c r="N64" s="839"/>
      <c r="O64" s="861"/>
    </row>
    <row r="65" spans="1:15" s="28" customFormat="1" x14ac:dyDescent="0.25">
      <c r="A65" s="1718"/>
      <c r="B65" s="354" t="s">
        <v>97</v>
      </c>
      <c r="C65" s="355"/>
      <c r="D65" s="355"/>
      <c r="E65" s="355"/>
      <c r="F65" s="355"/>
      <c r="G65" s="355"/>
      <c r="H65" s="819"/>
      <c r="I65" s="819"/>
      <c r="J65" s="819"/>
      <c r="K65" s="819"/>
      <c r="L65" s="819"/>
      <c r="M65" s="819"/>
      <c r="N65" s="819"/>
      <c r="O65" s="820"/>
    </row>
    <row r="66" spans="1:15" s="28" customFormat="1" x14ac:dyDescent="0.25">
      <c r="A66" s="1718"/>
      <c r="B66" s="356" t="s">
        <v>272</v>
      </c>
      <c r="C66" s="353"/>
      <c r="D66" s="85"/>
      <c r="E66" s="85"/>
      <c r="F66" s="85"/>
      <c r="G66" s="85"/>
      <c r="H66" s="839"/>
      <c r="I66" s="839"/>
      <c r="J66" s="120"/>
      <c r="K66" s="120"/>
      <c r="L66" s="120"/>
      <c r="M66" s="120"/>
      <c r="N66" s="839"/>
      <c r="O66" s="861"/>
    </row>
    <row r="67" spans="1:15" s="28" customFormat="1" x14ac:dyDescent="0.25">
      <c r="A67" s="1718"/>
      <c r="B67" s="1778" t="s">
        <v>273</v>
      </c>
      <c r="C67" s="1779"/>
      <c r="D67" s="1779"/>
      <c r="E67" s="1779"/>
      <c r="F67" s="1779"/>
      <c r="G67" s="1779"/>
      <c r="H67" s="1779"/>
      <c r="I67" s="1779"/>
      <c r="J67" s="1779"/>
      <c r="K67" s="1779"/>
      <c r="L67" s="1779"/>
      <c r="M67" s="1779"/>
      <c r="N67" s="1779"/>
      <c r="O67" s="1780"/>
    </row>
    <row r="68" spans="1:15" s="28" customFormat="1" x14ac:dyDescent="0.25">
      <c r="A68" s="1718"/>
      <c r="B68" s="1781"/>
      <c r="C68" s="1782"/>
      <c r="D68" s="1782"/>
      <c r="E68" s="1782"/>
      <c r="F68" s="1782"/>
      <c r="G68" s="1782"/>
      <c r="H68" s="1782"/>
      <c r="I68" s="1782"/>
      <c r="J68" s="1782"/>
      <c r="K68" s="1782"/>
      <c r="L68" s="1782"/>
      <c r="M68" s="1782"/>
      <c r="N68" s="1782"/>
      <c r="O68" s="1783"/>
    </row>
    <row r="69" spans="1:15" s="28" customFormat="1" ht="15" customHeight="1" x14ac:dyDescent="0.25">
      <c r="A69" s="1718"/>
      <c r="B69" s="1784" t="s">
        <v>274</v>
      </c>
      <c r="C69" s="1785"/>
      <c r="D69" s="1785"/>
      <c r="E69" s="1785"/>
      <c r="F69" s="1785"/>
      <c r="G69" s="1785"/>
      <c r="H69" s="1785"/>
      <c r="I69" s="1785"/>
      <c r="J69" s="1785"/>
      <c r="K69" s="1785"/>
      <c r="L69" s="1785"/>
      <c r="M69" s="1785"/>
      <c r="N69" s="1785"/>
      <c r="O69" s="1786"/>
    </row>
    <row r="70" spans="1:15" s="28" customFormat="1" ht="15" customHeight="1" x14ac:dyDescent="0.25">
      <c r="A70" s="1718"/>
      <c r="B70" s="1784"/>
      <c r="C70" s="1785"/>
      <c r="D70" s="1785"/>
      <c r="E70" s="1785"/>
      <c r="F70" s="1785"/>
      <c r="G70" s="1785"/>
      <c r="H70" s="1785"/>
      <c r="I70" s="1785"/>
      <c r="J70" s="1785"/>
      <c r="K70" s="1785"/>
      <c r="L70" s="1785"/>
      <c r="M70" s="1785"/>
      <c r="N70" s="1785"/>
      <c r="O70" s="1786"/>
    </row>
    <row r="71" spans="1:15" s="28" customFormat="1" ht="15" customHeight="1" x14ac:dyDescent="0.25">
      <c r="A71" s="1718"/>
      <c r="B71" s="357" t="s">
        <v>275</v>
      </c>
      <c r="C71" s="358"/>
      <c r="D71" s="358"/>
      <c r="E71" s="358"/>
      <c r="F71" s="358"/>
      <c r="G71" s="358"/>
      <c r="H71" s="358"/>
      <c r="I71" s="358"/>
      <c r="J71" s="358"/>
      <c r="K71" s="358"/>
      <c r="L71" s="359"/>
      <c r="M71" s="359"/>
      <c r="N71" s="359"/>
      <c r="O71" s="360"/>
    </row>
    <row r="72" spans="1:15" s="28" customFormat="1" ht="15" customHeight="1" x14ac:dyDescent="0.25">
      <c r="A72" s="1718"/>
      <c r="B72" s="361" t="s">
        <v>276</v>
      </c>
      <c r="C72" s="362"/>
      <c r="D72" s="362"/>
      <c r="E72" s="362"/>
      <c r="F72" s="362"/>
      <c r="G72" s="362"/>
      <c r="H72" s="362"/>
      <c r="I72" s="362"/>
      <c r="J72" s="362"/>
      <c r="K72" s="362"/>
      <c r="L72" s="359"/>
      <c r="M72" s="359"/>
      <c r="N72" s="359"/>
      <c r="O72" s="360"/>
    </row>
    <row r="73" spans="1:15" s="28" customFormat="1" x14ac:dyDescent="0.25">
      <c r="A73" s="1718"/>
      <c r="B73" s="363" t="s">
        <v>268</v>
      </c>
      <c r="C73" s="364"/>
      <c r="D73" s="364"/>
      <c r="E73" s="364"/>
      <c r="F73" s="364"/>
      <c r="G73" s="364"/>
      <c r="H73" s="364"/>
      <c r="I73" s="364"/>
      <c r="J73" s="364"/>
      <c r="K73" s="364"/>
      <c r="L73" s="364"/>
      <c r="M73" s="332"/>
      <c r="N73" s="332"/>
      <c r="O73" s="333"/>
    </row>
    <row r="74" spans="1:15" s="28" customFormat="1" ht="15" customHeight="1" x14ac:dyDescent="0.25">
      <c r="A74" s="1718"/>
      <c r="B74" s="1787" t="s">
        <v>269</v>
      </c>
      <c r="C74" s="1788"/>
      <c r="D74" s="1788"/>
      <c r="E74" s="1788"/>
      <c r="F74" s="1788"/>
      <c r="G74" s="1788"/>
      <c r="H74" s="1788"/>
      <c r="I74" s="1788"/>
      <c r="J74" s="1788"/>
      <c r="K74" s="1788"/>
      <c r="L74" s="1788"/>
      <c r="M74" s="1788"/>
      <c r="N74" s="1788"/>
      <c r="O74" s="1789"/>
    </row>
    <row r="75" spans="1:15" s="28" customFormat="1" x14ac:dyDescent="0.25">
      <c r="A75" s="1718"/>
      <c r="B75" s="1787"/>
      <c r="C75" s="1788"/>
      <c r="D75" s="1788"/>
      <c r="E75" s="1788"/>
      <c r="F75" s="1788"/>
      <c r="G75" s="1788"/>
      <c r="H75" s="1788"/>
      <c r="I75" s="1788"/>
      <c r="J75" s="1788"/>
      <c r="K75" s="1788"/>
      <c r="L75" s="1788"/>
      <c r="M75" s="1788"/>
      <c r="N75" s="1788"/>
      <c r="O75" s="1789"/>
    </row>
    <row r="76" spans="1:15" s="28" customFormat="1" x14ac:dyDescent="0.25">
      <c r="A76" s="1718"/>
      <c r="B76" s="365" t="s">
        <v>200</v>
      </c>
      <c r="C76" s="366"/>
      <c r="D76" s="332"/>
      <c r="E76" s="366"/>
      <c r="F76" s="332"/>
      <c r="G76" s="332"/>
      <c r="H76" s="332"/>
      <c r="I76" s="332"/>
      <c r="J76" s="332"/>
      <c r="K76" s="367"/>
      <c r="L76" s="332"/>
      <c r="M76" s="332"/>
      <c r="N76" s="332"/>
      <c r="O76" s="333"/>
    </row>
    <row r="77" spans="1:15" s="28" customFormat="1" x14ac:dyDescent="0.25">
      <c r="A77" s="1718"/>
      <c r="B77" s="1790" t="s">
        <v>201</v>
      </c>
      <c r="C77" s="1791"/>
      <c r="D77" s="1791"/>
      <c r="E77" s="1791"/>
      <c r="F77" s="1791"/>
      <c r="G77" s="1791"/>
      <c r="H77" s="1791"/>
      <c r="I77" s="1791"/>
      <c r="J77" s="1791"/>
      <c r="K77" s="1791"/>
      <c r="L77" s="1791"/>
      <c r="M77" s="332"/>
      <c r="N77" s="332"/>
      <c r="O77" s="333"/>
    </row>
    <row r="78" spans="1:15" s="28" customFormat="1" x14ac:dyDescent="0.25">
      <c r="A78" s="1718"/>
      <c r="B78" s="1790"/>
      <c r="C78" s="1791"/>
      <c r="D78" s="1791"/>
      <c r="E78" s="1791"/>
      <c r="F78" s="1791"/>
      <c r="G78" s="1791"/>
      <c r="H78" s="1791"/>
      <c r="I78" s="1791"/>
      <c r="J78" s="1791"/>
      <c r="K78" s="1791"/>
      <c r="L78" s="1791"/>
      <c r="M78" s="332"/>
      <c r="N78" s="332"/>
      <c r="O78" s="333"/>
    </row>
    <row r="79" spans="1:15" s="28" customFormat="1" ht="15" customHeight="1" x14ac:dyDescent="0.25">
      <c r="A79" s="1718"/>
      <c r="B79" s="368" t="s">
        <v>97</v>
      </c>
      <c r="C79" s="369"/>
      <c r="D79" s="369"/>
      <c r="E79" s="369"/>
      <c r="F79" s="369"/>
      <c r="G79" s="369"/>
      <c r="H79" s="369"/>
      <c r="I79" s="369"/>
      <c r="J79" s="369"/>
      <c r="K79" s="369"/>
      <c r="L79" s="369"/>
      <c r="M79" s="332"/>
      <c r="N79" s="332"/>
      <c r="O79" s="333"/>
    </row>
    <row r="80" spans="1:15" s="28" customFormat="1" x14ac:dyDescent="0.25">
      <c r="A80" s="1718"/>
      <c r="B80" s="368" t="s">
        <v>259</v>
      </c>
      <c r="C80" s="369"/>
      <c r="D80" s="369"/>
      <c r="E80" s="369"/>
      <c r="F80" s="369"/>
      <c r="G80" s="369"/>
      <c r="H80" s="369"/>
      <c r="I80" s="369"/>
      <c r="J80" s="369"/>
      <c r="K80" s="369"/>
      <c r="L80" s="369"/>
      <c r="M80" s="332"/>
      <c r="N80" s="332"/>
      <c r="O80" s="333"/>
    </row>
    <row r="81" spans="1:15" s="28" customFormat="1" ht="15" customHeight="1" x14ac:dyDescent="0.25">
      <c r="A81" s="1718"/>
      <c r="B81" s="1792" t="s">
        <v>9</v>
      </c>
      <c r="C81" s="1793"/>
      <c r="D81" s="1793"/>
      <c r="E81" s="1793"/>
      <c r="F81" s="1793"/>
      <c r="G81" s="1793"/>
      <c r="H81" s="1793"/>
      <c r="I81" s="1793"/>
      <c r="J81" s="1793"/>
      <c r="K81" s="1793"/>
      <c r="L81" s="1793"/>
      <c r="M81" s="1793"/>
      <c r="N81" s="1793"/>
      <c r="O81" s="1794"/>
    </row>
    <row r="82" spans="1:15" s="28" customFormat="1" ht="15.75" thickBot="1" x14ac:dyDescent="0.3">
      <c r="A82" s="1718"/>
      <c r="B82" s="370"/>
      <c r="C82" s="371"/>
      <c r="D82" s="371"/>
      <c r="E82" s="371"/>
      <c r="F82" s="371"/>
      <c r="G82" s="371"/>
      <c r="H82" s="371"/>
      <c r="I82" s="371"/>
      <c r="J82" s="371"/>
      <c r="K82" s="371"/>
      <c r="L82" s="371"/>
      <c r="M82" s="372"/>
      <c r="N82" s="372"/>
      <c r="O82" s="373"/>
    </row>
    <row r="84" spans="1:15" s="37" customFormat="1" ht="12.75" customHeight="1" x14ac:dyDescent="0.2">
      <c r="A84" s="10" t="s">
        <v>0</v>
      </c>
      <c r="B84" s="1819" t="s">
        <v>422</v>
      </c>
      <c r="C84" s="1820"/>
      <c r="D84" s="1820"/>
      <c r="E84" s="1820"/>
      <c r="F84" s="1820"/>
      <c r="G84" s="1820"/>
      <c r="H84" s="1820"/>
      <c r="I84" s="1820"/>
      <c r="J84" s="1820"/>
      <c r="K84" s="1820"/>
      <c r="L84" s="1821"/>
    </row>
    <row r="85" spans="1:15" s="37" customFormat="1" ht="12.75" customHeight="1" x14ac:dyDescent="0.2">
      <c r="A85" s="1718" t="s">
        <v>422</v>
      </c>
      <c r="B85" s="1819"/>
      <c r="C85" s="1820"/>
      <c r="D85" s="1820"/>
      <c r="E85" s="1820"/>
      <c r="F85" s="1820"/>
      <c r="G85" s="1820"/>
      <c r="H85" s="1820"/>
      <c r="I85" s="1820"/>
      <c r="J85" s="1820"/>
      <c r="K85" s="1820"/>
      <c r="L85" s="1821"/>
    </row>
    <row r="86" spans="1:15" s="37" customFormat="1" ht="15.75" customHeight="1" x14ac:dyDescent="0.2">
      <c r="A86" s="1718"/>
      <c r="B86" s="1799" t="s">
        <v>506</v>
      </c>
      <c r="C86" s="1546"/>
      <c r="D86" s="1546"/>
      <c r="E86" s="1546"/>
      <c r="F86" s="1546"/>
      <c r="G86" s="1546"/>
      <c r="H86" s="1546"/>
      <c r="I86" s="1546"/>
      <c r="J86" s="1546"/>
      <c r="K86" s="1546"/>
      <c r="L86" s="1547"/>
    </row>
    <row r="87" spans="1:15" s="37" customFormat="1" ht="18" x14ac:dyDescent="0.2">
      <c r="A87" s="1718"/>
      <c r="B87" s="1800" t="s">
        <v>117</v>
      </c>
      <c r="C87" s="1801"/>
      <c r="D87" s="682" t="s">
        <v>496</v>
      </c>
      <c r="E87" s="85"/>
      <c r="F87" s="85"/>
      <c r="G87" s="85"/>
      <c r="H87" s="85"/>
      <c r="I87" s="85"/>
      <c r="J87" s="85"/>
      <c r="K87" s="85"/>
      <c r="L87" s="280"/>
    </row>
    <row r="88" spans="1:15" s="37" customFormat="1" ht="13.5" thickBot="1" x14ac:dyDescent="0.25">
      <c r="A88" s="1718"/>
      <c r="B88" s="423"/>
      <c r="C88" s="85"/>
      <c r="D88" s="85"/>
      <c r="E88" s="85"/>
      <c r="F88" s="85"/>
      <c r="G88" s="85"/>
      <c r="H88" s="85"/>
      <c r="I88" s="85"/>
      <c r="J88" s="85"/>
      <c r="K88" s="85"/>
      <c r="L88" s="280"/>
    </row>
    <row r="89" spans="1:15" s="37" customFormat="1" ht="12.75" customHeight="1" x14ac:dyDescent="0.2">
      <c r="A89" s="1718"/>
      <c r="B89" s="1802" t="s">
        <v>507</v>
      </c>
      <c r="C89" s="1803"/>
      <c r="D89" s="1803"/>
      <c r="E89" s="1803"/>
      <c r="F89" s="1803"/>
      <c r="G89" s="1803"/>
      <c r="H89" s="1803"/>
      <c r="I89" s="1803"/>
      <c r="J89" s="1803"/>
      <c r="K89" s="1803"/>
      <c r="L89" s="1804"/>
    </row>
    <row r="90" spans="1:15" s="37" customFormat="1" ht="12.75" customHeight="1" x14ac:dyDescent="0.2">
      <c r="A90" s="1718"/>
      <c r="B90" s="1805"/>
      <c r="C90" s="1806"/>
      <c r="D90" s="1806"/>
      <c r="E90" s="1806"/>
      <c r="F90" s="1806"/>
      <c r="G90" s="1806"/>
      <c r="H90" s="1806"/>
      <c r="I90" s="1806"/>
      <c r="J90" s="1806"/>
      <c r="K90" s="1806"/>
      <c r="L90" s="1807"/>
    </row>
    <row r="91" spans="1:15" s="37" customFormat="1" ht="12.75" customHeight="1" x14ac:dyDescent="0.2">
      <c r="A91" s="1718"/>
      <c r="B91" s="1805"/>
      <c r="C91" s="1806"/>
      <c r="D91" s="1806"/>
      <c r="E91" s="1806"/>
      <c r="F91" s="1806"/>
      <c r="G91" s="1806"/>
      <c r="H91" s="1806"/>
      <c r="I91" s="1806"/>
      <c r="J91" s="1806"/>
      <c r="K91" s="1806"/>
      <c r="L91" s="1807"/>
    </row>
    <row r="92" spans="1:15" s="37" customFormat="1" ht="12.75" customHeight="1" x14ac:dyDescent="0.2">
      <c r="A92" s="1718"/>
      <c r="B92" s="1808" t="s">
        <v>418</v>
      </c>
      <c r="C92" s="1677"/>
      <c r="D92" s="1677" t="s">
        <v>119</v>
      </c>
      <c r="E92" s="1677"/>
      <c r="F92" s="1809" t="s">
        <v>419</v>
      </c>
      <c r="G92" s="1810" t="s">
        <v>423</v>
      </c>
      <c r="H92" s="1811" t="s">
        <v>424</v>
      </c>
      <c r="I92" s="1811"/>
      <c r="J92" s="1811"/>
      <c r="K92" s="1679" t="s">
        <v>420</v>
      </c>
      <c r="L92" s="1680"/>
    </row>
    <row r="93" spans="1:15" s="37" customFormat="1" ht="12.75" customHeight="1" x14ac:dyDescent="0.2">
      <c r="A93" s="1718"/>
      <c r="B93" s="1808"/>
      <c r="C93" s="1677"/>
      <c r="D93" s="1677"/>
      <c r="E93" s="1677"/>
      <c r="F93" s="1809"/>
      <c r="G93" s="1810"/>
      <c r="H93" s="1811"/>
      <c r="I93" s="1811"/>
      <c r="J93" s="1811"/>
      <c r="K93" s="1679"/>
      <c r="L93" s="1680"/>
    </row>
    <row r="94" spans="1:15" s="37" customFormat="1" ht="12.75" customHeight="1" x14ac:dyDescent="0.2">
      <c r="A94" s="1718"/>
      <c r="B94" s="1808"/>
      <c r="C94" s="1677"/>
      <c r="D94" s="1677"/>
      <c r="E94" s="1677"/>
      <c r="F94" s="1809"/>
      <c r="G94" s="1810"/>
      <c r="H94" s="1811"/>
      <c r="I94" s="1811"/>
      <c r="J94" s="1811"/>
      <c r="K94" s="1679"/>
      <c r="L94" s="1680"/>
    </row>
    <row r="95" spans="1:15" s="37" customFormat="1" ht="18.75" customHeight="1" x14ac:dyDescent="0.2">
      <c r="A95" s="1718"/>
      <c r="B95" s="1808"/>
      <c r="C95" s="1677"/>
      <c r="D95" s="1677"/>
      <c r="E95" s="1677"/>
      <c r="F95" s="1809"/>
      <c r="G95" s="1810"/>
      <c r="H95" s="1811"/>
      <c r="I95" s="1811"/>
      <c r="J95" s="1811"/>
      <c r="K95" s="1679"/>
      <c r="L95" s="1680"/>
    </row>
    <row r="96" spans="1:15" s="37" customFormat="1" ht="12.75" customHeight="1" x14ac:dyDescent="0.2">
      <c r="A96" s="1718"/>
      <c r="B96" s="423"/>
      <c r="C96" s="85"/>
      <c r="D96" s="85"/>
      <c r="E96" s="85"/>
      <c r="F96" s="85"/>
      <c r="G96" s="85"/>
      <c r="H96" s="85"/>
      <c r="I96" s="85"/>
      <c r="J96" s="85"/>
      <c r="K96" s="85"/>
      <c r="L96" s="280"/>
    </row>
    <row r="97" spans="1:12" s="37" customFormat="1" ht="12.75" customHeight="1" x14ac:dyDescent="0.2">
      <c r="A97" s="1718"/>
      <c r="B97" s="1812">
        <v>1</v>
      </c>
      <c r="C97" s="1274"/>
      <c r="D97" s="1813">
        <v>13</v>
      </c>
      <c r="E97" s="1813"/>
      <c r="F97" s="1813">
        <v>4</v>
      </c>
      <c r="G97" s="1814">
        <v>5</v>
      </c>
      <c r="H97" s="1815">
        <v>0.27500000000000002</v>
      </c>
      <c r="I97" s="1816">
        <f>H97*B97</f>
        <v>0.27500000000000002</v>
      </c>
      <c r="J97" s="1816"/>
      <c r="K97" s="1817">
        <f>(D97*PI())*B97</f>
        <v>40.840704496667314</v>
      </c>
      <c r="L97" s="1818"/>
    </row>
    <row r="98" spans="1:12" s="37" customFormat="1" ht="12.75" customHeight="1" x14ac:dyDescent="0.2">
      <c r="A98" s="1718"/>
      <c r="B98" s="1812"/>
      <c r="C98" s="1274"/>
      <c r="D98" s="1813"/>
      <c r="E98" s="1813"/>
      <c r="F98" s="1813"/>
      <c r="G98" s="1814"/>
      <c r="H98" s="1815"/>
      <c r="I98" s="1816"/>
      <c r="J98" s="1816"/>
      <c r="K98" s="1817"/>
      <c r="L98" s="1818"/>
    </row>
    <row r="99" spans="1:12" s="37" customFormat="1" ht="12.75" customHeight="1" x14ac:dyDescent="0.2">
      <c r="A99" s="1718"/>
      <c r="B99" s="1812">
        <v>1</v>
      </c>
      <c r="C99" s="1274"/>
      <c r="D99" s="1813">
        <v>15</v>
      </c>
      <c r="E99" s="1813"/>
      <c r="F99" s="1813">
        <v>4</v>
      </c>
      <c r="G99" s="1814">
        <v>5</v>
      </c>
      <c r="H99" s="1815">
        <v>0.33750000000000002</v>
      </c>
      <c r="I99" s="1816">
        <f>H99*B99</f>
        <v>0.33750000000000002</v>
      </c>
      <c r="J99" s="1816"/>
      <c r="K99" s="1817">
        <f>(D99*PI())*B99</f>
        <v>47.123889803846893</v>
      </c>
      <c r="L99" s="1818"/>
    </row>
    <row r="100" spans="1:12" s="37" customFormat="1" ht="12.75" customHeight="1" x14ac:dyDescent="0.2">
      <c r="A100" s="1718"/>
      <c r="B100" s="1812"/>
      <c r="C100" s="1274"/>
      <c r="D100" s="1813"/>
      <c r="E100" s="1813"/>
      <c r="F100" s="1813"/>
      <c r="G100" s="1814"/>
      <c r="H100" s="1815"/>
      <c r="I100" s="1816"/>
      <c r="J100" s="1816"/>
      <c r="K100" s="1817"/>
      <c r="L100" s="1818"/>
    </row>
    <row r="101" spans="1:12" s="37" customFormat="1" ht="12.75" customHeight="1" x14ac:dyDescent="0.2">
      <c r="A101" s="1718"/>
      <c r="B101" s="1812">
        <v>1</v>
      </c>
      <c r="C101" s="1274"/>
      <c r="D101" s="1813">
        <v>18</v>
      </c>
      <c r="E101" s="1813"/>
      <c r="F101" s="1813">
        <v>4</v>
      </c>
      <c r="G101" s="1814">
        <v>5</v>
      </c>
      <c r="H101" s="1815">
        <v>0.75</v>
      </c>
      <c r="I101" s="1816">
        <f>H101*B101</f>
        <v>0.75</v>
      </c>
      <c r="J101" s="1816"/>
      <c r="K101" s="1817">
        <f>(D101*PI())*B101</f>
        <v>56.548667764616276</v>
      </c>
      <c r="L101" s="1818"/>
    </row>
    <row r="102" spans="1:12" s="37" customFormat="1" ht="12.75" customHeight="1" x14ac:dyDescent="0.2">
      <c r="A102" s="1718"/>
      <c r="B102" s="1812"/>
      <c r="C102" s="1274"/>
      <c r="D102" s="1813"/>
      <c r="E102" s="1813"/>
      <c r="F102" s="1813"/>
      <c r="G102" s="1814"/>
      <c r="H102" s="1815"/>
      <c r="I102" s="1816"/>
      <c r="J102" s="1816"/>
      <c r="K102" s="1817"/>
      <c r="L102" s="1818"/>
    </row>
    <row r="103" spans="1:12" s="37" customFormat="1" ht="12.75" customHeight="1" x14ac:dyDescent="0.2">
      <c r="A103" s="1718"/>
      <c r="B103" s="1812">
        <v>1</v>
      </c>
      <c r="C103" s="1274"/>
      <c r="D103" s="1813">
        <v>20</v>
      </c>
      <c r="E103" s="1813"/>
      <c r="F103" s="1813">
        <v>4</v>
      </c>
      <c r="G103" s="1814">
        <v>5</v>
      </c>
      <c r="H103" s="1815">
        <v>0.875</v>
      </c>
      <c r="I103" s="1816">
        <f>H103*B103</f>
        <v>0.875</v>
      </c>
      <c r="J103" s="1816"/>
      <c r="K103" s="1817">
        <f>(D103*PI())*B103</f>
        <v>62.831853071795862</v>
      </c>
      <c r="L103" s="1818"/>
    </row>
    <row r="104" spans="1:12" s="37" customFormat="1" ht="12.75" customHeight="1" x14ac:dyDescent="0.2">
      <c r="A104" s="1718"/>
      <c r="B104" s="1812"/>
      <c r="C104" s="1274"/>
      <c r="D104" s="1813"/>
      <c r="E104" s="1813"/>
      <c r="F104" s="1813"/>
      <c r="G104" s="1814"/>
      <c r="H104" s="1815"/>
      <c r="I104" s="1816"/>
      <c r="J104" s="1816"/>
      <c r="K104" s="1817"/>
      <c r="L104" s="1818"/>
    </row>
    <row r="105" spans="1:12" s="37" customFormat="1" ht="12.75" customHeight="1" x14ac:dyDescent="0.2">
      <c r="A105" s="1718"/>
      <c r="B105" s="1812">
        <v>1</v>
      </c>
      <c r="C105" s="1274"/>
      <c r="D105" s="1813">
        <v>23</v>
      </c>
      <c r="E105" s="1813"/>
      <c r="F105" s="1813">
        <v>4</v>
      </c>
      <c r="G105" s="1814">
        <v>5</v>
      </c>
      <c r="H105" s="1815">
        <v>1</v>
      </c>
      <c r="I105" s="1816">
        <f>H105*B105</f>
        <v>1</v>
      </c>
      <c r="J105" s="1816"/>
      <c r="K105" s="1817">
        <f>(D105*PI())*B105</f>
        <v>72.256631032565238</v>
      </c>
      <c r="L105" s="1818"/>
    </row>
    <row r="106" spans="1:12" s="37" customFormat="1" ht="12.75" customHeight="1" x14ac:dyDescent="0.2">
      <c r="A106" s="1718"/>
      <c r="B106" s="1812"/>
      <c r="C106" s="1274"/>
      <c r="D106" s="1813"/>
      <c r="E106" s="1813"/>
      <c r="F106" s="1813"/>
      <c r="G106" s="1814"/>
      <c r="H106" s="1815"/>
      <c r="I106" s="1816"/>
      <c r="J106" s="1816"/>
      <c r="K106" s="1817"/>
      <c r="L106" s="1818"/>
    </row>
    <row r="107" spans="1:12" s="37" customFormat="1" ht="12.75" customHeight="1" x14ac:dyDescent="0.2">
      <c r="A107" s="1718"/>
      <c r="B107" s="1812">
        <v>1</v>
      </c>
      <c r="C107" s="1274"/>
      <c r="D107" s="1813">
        <v>25</v>
      </c>
      <c r="E107" s="1813"/>
      <c r="F107" s="1813">
        <v>4</v>
      </c>
      <c r="G107" s="1814">
        <v>5</v>
      </c>
      <c r="H107" s="1815">
        <v>1.25</v>
      </c>
      <c r="I107" s="1816">
        <f>H107*B107</f>
        <v>1.25</v>
      </c>
      <c r="J107" s="1816"/>
      <c r="K107" s="1817">
        <f>(D107*PI())*B107</f>
        <v>78.539816339744831</v>
      </c>
      <c r="L107" s="1818"/>
    </row>
    <row r="108" spans="1:12" s="37" customFormat="1" ht="12.75" customHeight="1" x14ac:dyDescent="0.2">
      <c r="A108" s="1718"/>
      <c r="B108" s="1812"/>
      <c r="C108" s="1274"/>
      <c r="D108" s="1813"/>
      <c r="E108" s="1813"/>
      <c r="F108" s="1813"/>
      <c r="G108" s="1814"/>
      <c r="H108" s="1815"/>
      <c r="I108" s="1816"/>
      <c r="J108" s="1816"/>
      <c r="K108" s="1817"/>
      <c r="L108" s="1818"/>
    </row>
    <row r="109" spans="1:12" s="37" customFormat="1" ht="12.75" customHeight="1" x14ac:dyDescent="0.2">
      <c r="A109" s="1718"/>
      <c r="B109" s="1812">
        <v>1</v>
      </c>
      <c r="C109" s="1274"/>
      <c r="D109" s="1813">
        <v>28</v>
      </c>
      <c r="E109" s="1813"/>
      <c r="F109" s="1813">
        <v>4</v>
      </c>
      <c r="G109" s="1814">
        <v>5</v>
      </c>
      <c r="H109" s="1815">
        <v>1.5</v>
      </c>
      <c r="I109" s="1816">
        <f>H109*B109</f>
        <v>1.5</v>
      </c>
      <c r="J109" s="1816"/>
      <c r="K109" s="1817">
        <f>(D109*PI())*B109</f>
        <v>87.964594300514207</v>
      </c>
      <c r="L109" s="1818"/>
    </row>
    <row r="110" spans="1:12" s="37" customFormat="1" ht="12.75" customHeight="1" x14ac:dyDescent="0.2">
      <c r="A110" s="1718"/>
      <c r="B110" s="1812"/>
      <c r="C110" s="1274"/>
      <c r="D110" s="1813"/>
      <c r="E110" s="1813"/>
      <c r="F110" s="1813"/>
      <c r="G110" s="1814"/>
      <c r="H110" s="1815"/>
      <c r="I110" s="1816"/>
      <c r="J110" s="1816"/>
      <c r="K110" s="1817"/>
      <c r="L110" s="1818"/>
    </row>
    <row r="111" spans="1:12" s="37" customFormat="1" ht="12.75" customHeight="1" x14ac:dyDescent="0.2">
      <c r="A111" s="1718"/>
      <c r="B111" s="1812">
        <v>1</v>
      </c>
      <c r="C111" s="1274"/>
      <c r="D111" s="1813">
        <v>30</v>
      </c>
      <c r="E111" s="1813"/>
      <c r="F111" s="1813">
        <v>4</v>
      </c>
      <c r="G111" s="1814">
        <v>5</v>
      </c>
      <c r="H111" s="1815">
        <v>1.75</v>
      </c>
      <c r="I111" s="1816">
        <f>H111*B111</f>
        <v>1.75</v>
      </c>
      <c r="J111" s="1816"/>
      <c r="K111" s="1817">
        <f>(D111*PI())*B111</f>
        <v>94.247779607693786</v>
      </c>
      <c r="L111" s="1818"/>
    </row>
    <row r="112" spans="1:12" s="37" customFormat="1" ht="12.75" customHeight="1" x14ac:dyDescent="0.2">
      <c r="A112" s="1718"/>
      <c r="B112" s="1812"/>
      <c r="C112" s="1274"/>
      <c r="D112" s="1813"/>
      <c r="E112" s="1813"/>
      <c r="F112" s="1813"/>
      <c r="G112" s="1814"/>
      <c r="H112" s="1815"/>
      <c r="I112" s="1816"/>
      <c r="J112" s="1816"/>
      <c r="K112" s="1817"/>
      <c r="L112" s="1818"/>
    </row>
    <row r="113" spans="1:12" s="37" customFormat="1" ht="12.75" customHeight="1" x14ac:dyDescent="0.2">
      <c r="A113" s="1718"/>
      <c r="B113" s="1812">
        <v>1</v>
      </c>
      <c r="C113" s="1274"/>
      <c r="D113" s="1813">
        <v>35</v>
      </c>
      <c r="E113" s="1813"/>
      <c r="F113" s="1813">
        <v>4</v>
      </c>
      <c r="G113" s="1814">
        <v>5</v>
      </c>
      <c r="H113" s="1815">
        <v>2</v>
      </c>
      <c r="I113" s="1816">
        <f>H113*B113</f>
        <v>2</v>
      </c>
      <c r="J113" s="1816"/>
      <c r="K113" s="1817">
        <f>(D113*PI())*B113</f>
        <v>109.95574287564276</v>
      </c>
      <c r="L113" s="1818"/>
    </row>
    <row r="114" spans="1:12" s="37" customFormat="1" ht="12.75" customHeight="1" x14ac:dyDescent="0.2">
      <c r="A114" s="1718"/>
      <c r="B114" s="1812"/>
      <c r="C114" s="1274"/>
      <c r="D114" s="1813"/>
      <c r="E114" s="1813"/>
      <c r="F114" s="1813"/>
      <c r="G114" s="1814"/>
      <c r="H114" s="1815"/>
      <c r="I114" s="1816"/>
      <c r="J114" s="1816"/>
      <c r="K114" s="1817"/>
      <c r="L114" s="1818"/>
    </row>
    <row r="115" spans="1:12" s="37" customFormat="1" ht="12.75" customHeight="1" x14ac:dyDescent="0.2">
      <c r="A115" s="1718"/>
      <c r="B115" s="1812">
        <v>1</v>
      </c>
      <c r="C115" s="1274"/>
      <c r="D115" s="1813">
        <v>40</v>
      </c>
      <c r="E115" s="1813"/>
      <c r="F115" s="1813">
        <v>4</v>
      </c>
      <c r="G115" s="1814">
        <v>5</v>
      </c>
      <c r="H115" s="1815">
        <v>2.5</v>
      </c>
      <c r="I115" s="1816">
        <f>H115*B115</f>
        <v>2.5</v>
      </c>
      <c r="J115" s="1816"/>
      <c r="K115" s="1817">
        <f>(D115*PI())*B115</f>
        <v>125.66370614359172</v>
      </c>
      <c r="L115" s="1818"/>
    </row>
    <row r="116" spans="1:12" s="37" customFormat="1" ht="12.75" customHeight="1" x14ac:dyDescent="0.2">
      <c r="A116" s="1718"/>
      <c r="B116" s="1812"/>
      <c r="C116" s="1274"/>
      <c r="D116" s="1813"/>
      <c r="E116" s="1813"/>
      <c r="F116" s="1813"/>
      <c r="G116" s="1814"/>
      <c r="H116" s="1815"/>
      <c r="I116" s="1816"/>
      <c r="J116" s="1816"/>
      <c r="K116" s="1817"/>
      <c r="L116" s="1818"/>
    </row>
    <row r="117" spans="1:12" s="37" customFormat="1" ht="13.5" thickBot="1" x14ac:dyDescent="0.25">
      <c r="A117" s="1718"/>
      <c r="B117" s="423"/>
      <c r="C117" s="85"/>
      <c r="D117" s="85"/>
      <c r="E117" s="85"/>
      <c r="F117" s="85"/>
      <c r="G117" s="85"/>
      <c r="H117" s="85"/>
      <c r="I117" s="85"/>
      <c r="J117" s="85"/>
      <c r="K117" s="85"/>
      <c r="L117" s="280"/>
    </row>
    <row r="118" spans="1:12" s="37" customFormat="1" ht="12.75" customHeight="1" x14ac:dyDescent="0.2">
      <c r="A118" s="1718"/>
      <c r="B118" s="1802" t="s">
        <v>508</v>
      </c>
      <c r="C118" s="1803"/>
      <c r="D118" s="1803"/>
      <c r="E118" s="1803"/>
      <c r="F118" s="1803"/>
      <c r="G118" s="1803"/>
      <c r="H118" s="1803"/>
      <c r="I118" s="1803"/>
      <c r="J118" s="1803"/>
      <c r="K118" s="1803"/>
      <c r="L118" s="1804"/>
    </row>
    <row r="119" spans="1:12" s="37" customFormat="1" ht="12.75" customHeight="1" x14ac:dyDescent="0.2">
      <c r="A119" s="1718"/>
      <c r="B119" s="1805"/>
      <c r="C119" s="1806"/>
      <c r="D119" s="1806"/>
      <c r="E119" s="1806"/>
      <c r="F119" s="1806"/>
      <c r="G119" s="1806"/>
      <c r="H119" s="1806"/>
      <c r="I119" s="1806"/>
      <c r="J119" s="1806"/>
      <c r="K119" s="1806"/>
      <c r="L119" s="1807"/>
    </row>
    <row r="120" spans="1:12" s="37" customFormat="1" ht="12.75" customHeight="1" x14ac:dyDescent="0.2">
      <c r="A120" s="1718"/>
      <c r="B120" s="1805"/>
      <c r="C120" s="1806"/>
      <c r="D120" s="1806"/>
      <c r="E120" s="1806"/>
      <c r="F120" s="1806"/>
      <c r="G120" s="1806"/>
      <c r="H120" s="1806"/>
      <c r="I120" s="1806"/>
      <c r="J120" s="1806"/>
      <c r="K120" s="1806"/>
      <c r="L120" s="1807"/>
    </row>
    <row r="121" spans="1:12" s="37" customFormat="1" ht="12.75" x14ac:dyDescent="0.2">
      <c r="A121" s="1718"/>
      <c r="B121" s="423"/>
      <c r="C121" s="85"/>
      <c r="D121" s="85"/>
      <c r="E121" s="85"/>
      <c r="F121" s="85"/>
      <c r="G121" s="85"/>
      <c r="H121" s="85"/>
      <c r="I121" s="85"/>
      <c r="J121" s="85"/>
      <c r="K121" s="85"/>
      <c r="L121" s="280"/>
    </row>
    <row r="122" spans="1:12" s="37" customFormat="1" ht="12.75" customHeight="1" x14ac:dyDescent="0.2">
      <c r="A122" s="1718"/>
      <c r="B122" s="1808" t="s">
        <v>414</v>
      </c>
      <c r="C122" s="1677"/>
      <c r="D122" s="1475" t="s">
        <v>52</v>
      </c>
      <c r="E122" s="1475" t="s">
        <v>54</v>
      </c>
      <c r="F122" s="1809" t="s">
        <v>419</v>
      </c>
      <c r="G122" s="1810" t="s">
        <v>423</v>
      </c>
      <c r="H122" s="1811" t="s">
        <v>424</v>
      </c>
      <c r="I122" s="1811"/>
      <c r="J122" s="1811"/>
      <c r="K122" s="1679" t="s">
        <v>421</v>
      </c>
      <c r="L122" s="1680"/>
    </row>
    <row r="123" spans="1:12" s="37" customFormat="1" ht="12.75" customHeight="1" x14ac:dyDescent="0.2">
      <c r="A123" s="1718"/>
      <c r="B123" s="1808"/>
      <c r="C123" s="1677"/>
      <c r="D123" s="1475"/>
      <c r="E123" s="1475"/>
      <c r="F123" s="1809"/>
      <c r="G123" s="1810"/>
      <c r="H123" s="1811"/>
      <c r="I123" s="1811"/>
      <c r="J123" s="1811"/>
      <c r="K123" s="1679"/>
      <c r="L123" s="1680"/>
    </row>
    <row r="124" spans="1:12" s="37" customFormat="1" ht="18.75" customHeight="1" x14ac:dyDescent="0.2">
      <c r="A124" s="1718"/>
      <c r="B124" s="1808"/>
      <c r="C124" s="1677"/>
      <c r="D124" s="1475"/>
      <c r="E124" s="1475"/>
      <c r="F124" s="1809"/>
      <c r="G124" s="1810"/>
      <c r="H124" s="1811"/>
      <c r="I124" s="1811"/>
      <c r="J124" s="1811"/>
      <c r="K124" s="1679"/>
      <c r="L124" s="1680"/>
    </row>
    <row r="125" spans="1:12" s="37" customFormat="1" ht="15.75" x14ac:dyDescent="0.2">
      <c r="A125" s="1718"/>
      <c r="B125" s="871"/>
      <c r="C125" s="830"/>
      <c r="D125" s="257"/>
      <c r="E125" s="257"/>
      <c r="F125" s="257"/>
      <c r="G125" s="257"/>
      <c r="H125" s="595"/>
      <c r="I125" s="595"/>
      <c r="J125" s="595"/>
      <c r="K125" s="826"/>
      <c r="L125" s="827"/>
    </row>
    <row r="126" spans="1:12" s="37" customFormat="1" ht="12.75" customHeight="1" x14ac:dyDescent="0.2">
      <c r="A126" s="1718"/>
      <c r="B126" s="1812">
        <v>1</v>
      </c>
      <c r="C126" s="1274"/>
      <c r="D126" s="1813">
        <v>13</v>
      </c>
      <c r="E126" s="1813">
        <v>13</v>
      </c>
      <c r="F126" s="1813">
        <v>4</v>
      </c>
      <c r="G126" s="1814">
        <v>5</v>
      </c>
      <c r="H126" s="1815">
        <v>0.375</v>
      </c>
      <c r="I126" s="1816">
        <f>H126*B126</f>
        <v>0.375</v>
      </c>
      <c r="J126" s="1816"/>
      <c r="K126" s="1817">
        <f>D126*E126</f>
        <v>169</v>
      </c>
      <c r="L126" s="1818"/>
    </row>
    <row r="127" spans="1:12" s="37" customFormat="1" ht="12.75" customHeight="1" x14ac:dyDescent="0.2">
      <c r="A127" s="1718"/>
      <c r="B127" s="1812"/>
      <c r="C127" s="1274"/>
      <c r="D127" s="1813"/>
      <c r="E127" s="1813"/>
      <c r="F127" s="1813"/>
      <c r="G127" s="1814"/>
      <c r="H127" s="1815"/>
      <c r="I127" s="1816"/>
      <c r="J127" s="1816"/>
      <c r="K127" s="1817"/>
      <c r="L127" s="1818"/>
    </row>
    <row r="128" spans="1:12" s="37" customFormat="1" ht="12.75" customHeight="1" x14ac:dyDescent="0.2">
      <c r="A128" s="1718"/>
      <c r="B128" s="1812">
        <v>1</v>
      </c>
      <c r="C128" s="1274"/>
      <c r="D128" s="1813">
        <v>15</v>
      </c>
      <c r="E128" s="1813">
        <v>15</v>
      </c>
      <c r="F128" s="1813">
        <v>4</v>
      </c>
      <c r="G128" s="1814">
        <v>5</v>
      </c>
      <c r="H128" s="1815">
        <v>0.75</v>
      </c>
      <c r="I128" s="1816">
        <f>H128*B128</f>
        <v>0.75</v>
      </c>
      <c r="J128" s="1816"/>
      <c r="K128" s="1817">
        <f>D128*E128</f>
        <v>225</v>
      </c>
      <c r="L128" s="1818"/>
    </row>
    <row r="129" spans="1:12" s="37" customFormat="1" ht="12.75" customHeight="1" x14ac:dyDescent="0.2">
      <c r="A129" s="1718"/>
      <c r="B129" s="1812"/>
      <c r="C129" s="1274"/>
      <c r="D129" s="1813"/>
      <c r="E129" s="1813"/>
      <c r="F129" s="1813"/>
      <c r="G129" s="1814"/>
      <c r="H129" s="1815"/>
      <c r="I129" s="1816"/>
      <c r="J129" s="1816"/>
      <c r="K129" s="1817"/>
      <c r="L129" s="1818"/>
    </row>
    <row r="130" spans="1:12" s="37" customFormat="1" ht="12.75" customHeight="1" x14ac:dyDescent="0.2">
      <c r="A130" s="1718"/>
      <c r="B130" s="1812">
        <v>1</v>
      </c>
      <c r="C130" s="1274"/>
      <c r="D130" s="1813">
        <v>18</v>
      </c>
      <c r="E130" s="1813">
        <v>18</v>
      </c>
      <c r="F130" s="1813">
        <v>4</v>
      </c>
      <c r="G130" s="1814">
        <v>5</v>
      </c>
      <c r="H130" s="1815">
        <v>0.875</v>
      </c>
      <c r="I130" s="1816">
        <f>H130*B130</f>
        <v>0.875</v>
      </c>
      <c r="J130" s="1816"/>
      <c r="K130" s="1817">
        <f>D130*E130</f>
        <v>324</v>
      </c>
      <c r="L130" s="1818"/>
    </row>
    <row r="131" spans="1:12" s="37" customFormat="1" ht="12.75" customHeight="1" x14ac:dyDescent="0.2">
      <c r="A131" s="1718"/>
      <c r="B131" s="1812"/>
      <c r="C131" s="1274"/>
      <c r="D131" s="1813"/>
      <c r="E131" s="1813"/>
      <c r="F131" s="1813"/>
      <c r="G131" s="1814"/>
      <c r="H131" s="1815"/>
      <c r="I131" s="1816"/>
      <c r="J131" s="1816"/>
      <c r="K131" s="1817"/>
      <c r="L131" s="1818"/>
    </row>
    <row r="132" spans="1:12" s="37" customFormat="1" ht="12.75" customHeight="1" x14ac:dyDescent="0.2">
      <c r="A132" s="1718"/>
      <c r="B132" s="1812">
        <v>1</v>
      </c>
      <c r="C132" s="1274"/>
      <c r="D132" s="1813">
        <v>20</v>
      </c>
      <c r="E132" s="1813">
        <v>20</v>
      </c>
      <c r="F132" s="1813">
        <v>4</v>
      </c>
      <c r="G132" s="1814">
        <v>5</v>
      </c>
      <c r="H132" s="1815">
        <v>1</v>
      </c>
      <c r="I132" s="1816">
        <f>H132*B132</f>
        <v>1</v>
      </c>
      <c r="J132" s="1816"/>
      <c r="K132" s="1817">
        <f>D132*E132</f>
        <v>400</v>
      </c>
      <c r="L132" s="1818"/>
    </row>
    <row r="133" spans="1:12" s="37" customFormat="1" ht="12.75" customHeight="1" x14ac:dyDescent="0.2">
      <c r="A133" s="1718"/>
      <c r="B133" s="1812"/>
      <c r="C133" s="1274"/>
      <c r="D133" s="1813"/>
      <c r="E133" s="1813"/>
      <c r="F133" s="1813"/>
      <c r="G133" s="1814"/>
      <c r="H133" s="1815"/>
      <c r="I133" s="1816"/>
      <c r="J133" s="1816"/>
      <c r="K133" s="1817"/>
      <c r="L133" s="1818"/>
    </row>
    <row r="134" spans="1:12" s="37" customFormat="1" ht="12.75" customHeight="1" x14ac:dyDescent="0.2">
      <c r="A134" s="1718"/>
      <c r="B134" s="1812">
        <v>1</v>
      </c>
      <c r="C134" s="1274"/>
      <c r="D134" s="1813">
        <v>23</v>
      </c>
      <c r="E134" s="1813">
        <v>23</v>
      </c>
      <c r="F134" s="1813">
        <v>4</v>
      </c>
      <c r="G134" s="1814">
        <v>5</v>
      </c>
      <c r="H134" s="1815">
        <v>1.25</v>
      </c>
      <c r="I134" s="1816">
        <f>H134*B134</f>
        <v>1.25</v>
      </c>
      <c r="J134" s="1816"/>
      <c r="K134" s="1817">
        <f>D134*E134</f>
        <v>529</v>
      </c>
      <c r="L134" s="1818"/>
    </row>
    <row r="135" spans="1:12" s="37" customFormat="1" ht="12.75" customHeight="1" x14ac:dyDescent="0.2">
      <c r="A135" s="1718"/>
      <c r="B135" s="1812"/>
      <c r="C135" s="1274"/>
      <c r="D135" s="1813"/>
      <c r="E135" s="1813"/>
      <c r="F135" s="1813"/>
      <c r="G135" s="1814"/>
      <c r="H135" s="1815"/>
      <c r="I135" s="1816"/>
      <c r="J135" s="1816"/>
      <c r="K135" s="1817"/>
      <c r="L135" s="1818"/>
    </row>
    <row r="136" spans="1:12" s="37" customFormat="1" ht="12.75" customHeight="1" x14ac:dyDescent="0.2">
      <c r="A136" s="1718"/>
      <c r="B136" s="1812">
        <v>1</v>
      </c>
      <c r="C136" s="1274"/>
      <c r="D136" s="1813">
        <v>25</v>
      </c>
      <c r="E136" s="1813">
        <v>25</v>
      </c>
      <c r="F136" s="1813">
        <v>4</v>
      </c>
      <c r="G136" s="1814">
        <v>5</v>
      </c>
      <c r="H136" s="1815">
        <v>1.5</v>
      </c>
      <c r="I136" s="1816">
        <f>H136*B136</f>
        <v>1.5</v>
      </c>
      <c r="J136" s="1816"/>
      <c r="K136" s="1817">
        <f>D136*E136</f>
        <v>625</v>
      </c>
      <c r="L136" s="1818"/>
    </row>
    <row r="137" spans="1:12" s="37" customFormat="1" ht="12.75" customHeight="1" x14ac:dyDescent="0.2">
      <c r="A137" s="1718"/>
      <c r="B137" s="1812"/>
      <c r="C137" s="1274"/>
      <c r="D137" s="1813"/>
      <c r="E137" s="1813"/>
      <c r="F137" s="1813"/>
      <c r="G137" s="1814"/>
      <c r="H137" s="1815"/>
      <c r="I137" s="1816"/>
      <c r="J137" s="1816"/>
      <c r="K137" s="1817"/>
      <c r="L137" s="1818"/>
    </row>
    <row r="138" spans="1:12" s="37" customFormat="1" ht="12.75" customHeight="1" x14ac:dyDescent="0.2">
      <c r="A138" s="1718"/>
      <c r="B138" s="1812">
        <v>1</v>
      </c>
      <c r="C138" s="1274"/>
      <c r="D138" s="1813">
        <v>28</v>
      </c>
      <c r="E138" s="1813">
        <v>28</v>
      </c>
      <c r="F138" s="1813">
        <v>4</v>
      </c>
      <c r="G138" s="1814">
        <v>5</v>
      </c>
      <c r="H138" s="1815">
        <v>1.75</v>
      </c>
      <c r="I138" s="1816">
        <f>H138*B138</f>
        <v>1.75</v>
      </c>
      <c r="J138" s="1816"/>
      <c r="K138" s="1817">
        <f>D138*E138</f>
        <v>784</v>
      </c>
      <c r="L138" s="1818"/>
    </row>
    <row r="139" spans="1:12" s="37" customFormat="1" ht="12.75" customHeight="1" x14ac:dyDescent="0.2">
      <c r="A139" s="1718"/>
      <c r="B139" s="1812"/>
      <c r="C139" s="1274"/>
      <c r="D139" s="1813"/>
      <c r="E139" s="1813"/>
      <c r="F139" s="1813"/>
      <c r="G139" s="1814"/>
      <c r="H139" s="1815"/>
      <c r="I139" s="1816"/>
      <c r="J139" s="1816"/>
      <c r="K139" s="1817"/>
      <c r="L139" s="1818"/>
    </row>
    <row r="140" spans="1:12" s="37" customFormat="1" ht="12.75" customHeight="1" x14ac:dyDescent="0.2">
      <c r="A140" s="1718"/>
      <c r="B140" s="1812">
        <v>1</v>
      </c>
      <c r="C140" s="1274"/>
      <c r="D140" s="1813">
        <v>30</v>
      </c>
      <c r="E140" s="1813">
        <v>30</v>
      </c>
      <c r="F140" s="1813">
        <v>4</v>
      </c>
      <c r="G140" s="1814">
        <v>5</v>
      </c>
      <c r="H140" s="1815">
        <v>2</v>
      </c>
      <c r="I140" s="1816">
        <f>H140*B140</f>
        <v>2</v>
      </c>
      <c r="J140" s="1816"/>
      <c r="K140" s="1817">
        <f>D140*E140</f>
        <v>900</v>
      </c>
      <c r="L140" s="1818"/>
    </row>
    <row r="141" spans="1:12" s="37" customFormat="1" ht="12.75" customHeight="1" x14ac:dyDescent="0.2">
      <c r="A141" s="1718"/>
      <c r="B141" s="1812"/>
      <c r="C141" s="1274"/>
      <c r="D141" s="1813"/>
      <c r="E141" s="1813"/>
      <c r="F141" s="1813"/>
      <c r="G141" s="1814"/>
      <c r="H141" s="1815"/>
      <c r="I141" s="1816"/>
      <c r="J141" s="1816"/>
      <c r="K141" s="1817"/>
      <c r="L141" s="1818"/>
    </row>
    <row r="142" spans="1:12" s="37" customFormat="1" ht="12.75" customHeight="1" x14ac:dyDescent="0.2">
      <c r="A142" s="1718"/>
      <c r="B142" s="1812">
        <v>1</v>
      </c>
      <c r="C142" s="1274"/>
      <c r="D142" s="1813">
        <v>35</v>
      </c>
      <c r="E142" s="1813">
        <v>35</v>
      </c>
      <c r="F142" s="1813">
        <v>4</v>
      </c>
      <c r="G142" s="1814">
        <v>5</v>
      </c>
      <c r="H142" s="1815">
        <v>2.5</v>
      </c>
      <c r="I142" s="1816">
        <f>H142*B142</f>
        <v>2.5</v>
      </c>
      <c r="J142" s="1816"/>
      <c r="K142" s="1817">
        <f>D142*E142</f>
        <v>1225</v>
      </c>
      <c r="L142" s="1818"/>
    </row>
    <row r="143" spans="1:12" s="37" customFormat="1" ht="12.75" customHeight="1" x14ac:dyDescent="0.2">
      <c r="A143" s="1718"/>
      <c r="B143" s="1812"/>
      <c r="C143" s="1274"/>
      <c r="D143" s="1813"/>
      <c r="E143" s="1813"/>
      <c r="F143" s="1813"/>
      <c r="G143" s="1814"/>
      <c r="H143" s="1815"/>
      <c r="I143" s="1816"/>
      <c r="J143" s="1816"/>
      <c r="K143" s="1817"/>
      <c r="L143" s="1818"/>
    </row>
    <row r="144" spans="1:12" s="37" customFormat="1" ht="12.75" customHeight="1" x14ac:dyDescent="0.2">
      <c r="A144" s="1718"/>
      <c r="B144" s="1812">
        <v>1</v>
      </c>
      <c r="C144" s="1274"/>
      <c r="D144" s="1813">
        <v>40</v>
      </c>
      <c r="E144" s="1813">
        <v>40</v>
      </c>
      <c r="F144" s="1813">
        <v>4</v>
      </c>
      <c r="G144" s="1814">
        <v>5</v>
      </c>
      <c r="H144" s="1815">
        <v>3</v>
      </c>
      <c r="I144" s="1816">
        <f>H144*B144</f>
        <v>3</v>
      </c>
      <c r="J144" s="1816"/>
      <c r="K144" s="1817">
        <f>D144*E144</f>
        <v>1600</v>
      </c>
      <c r="L144" s="1818"/>
    </row>
    <row r="145" spans="1:12" s="37" customFormat="1" ht="12.75" customHeight="1" x14ac:dyDescent="0.2">
      <c r="A145" s="1718"/>
      <c r="B145" s="1812"/>
      <c r="C145" s="1274"/>
      <c r="D145" s="1813"/>
      <c r="E145" s="1813"/>
      <c r="F145" s="1813"/>
      <c r="G145" s="1814"/>
      <c r="H145" s="1815"/>
      <c r="I145" s="1816"/>
      <c r="J145" s="1816"/>
      <c r="K145" s="1817"/>
      <c r="L145" s="1818"/>
    </row>
    <row r="146" spans="1:12" s="37" customFormat="1" ht="18.75" x14ac:dyDescent="0.2">
      <c r="A146" s="1718"/>
      <c r="B146" s="690"/>
      <c r="C146" s="691"/>
      <c r="D146" s="692"/>
      <c r="E146" s="692"/>
      <c r="F146" s="692"/>
      <c r="G146" s="692"/>
      <c r="H146" s="576"/>
      <c r="I146" s="693"/>
      <c r="J146" s="693"/>
      <c r="K146" s="694"/>
      <c r="L146" s="695"/>
    </row>
    <row r="147" spans="1:12" s="37" customFormat="1" ht="12.75" x14ac:dyDescent="0.2">
      <c r="A147" s="1718"/>
      <c r="B147" s="1822" t="s">
        <v>509</v>
      </c>
      <c r="C147" s="1823"/>
      <c r="D147" s="1823"/>
      <c r="E147" s="1823"/>
      <c r="F147" s="1823"/>
      <c r="G147" s="1823"/>
      <c r="H147" s="1823"/>
      <c r="I147" s="1823"/>
      <c r="J147" s="1823"/>
      <c r="K147" s="1823"/>
      <c r="L147" s="1824"/>
    </row>
    <row r="148" spans="1:12" s="37" customFormat="1" ht="19.5" thickBot="1" x14ac:dyDescent="0.25">
      <c r="A148" s="1718"/>
      <c r="B148" s="696"/>
      <c r="C148" s="525"/>
      <c r="D148" s="855"/>
      <c r="E148" s="855"/>
      <c r="F148" s="855"/>
      <c r="G148" s="855"/>
      <c r="H148" s="581"/>
      <c r="I148" s="686"/>
      <c r="J148" s="686"/>
      <c r="K148" s="895"/>
      <c r="L148" s="896"/>
    </row>
    <row r="149" spans="1:12" s="37" customFormat="1" ht="12.75" x14ac:dyDescent="0.2">
      <c r="A149" s="1718"/>
      <c r="B149" s="1802" t="s">
        <v>510</v>
      </c>
      <c r="C149" s="1803"/>
      <c r="D149" s="1803"/>
      <c r="E149" s="1803"/>
      <c r="F149" s="1803"/>
      <c r="G149" s="1803"/>
      <c r="H149" s="1803"/>
      <c r="I149" s="1803"/>
      <c r="J149" s="1803"/>
      <c r="K149" s="1803"/>
      <c r="L149" s="1804"/>
    </row>
    <row r="150" spans="1:12" s="37" customFormat="1" ht="12.75" x14ac:dyDescent="0.2">
      <c r="A150" s="1718"/>
      <c r="B150" s="1805"/>
      <c r="C150" s="1806"/>
      <c r="D150" s="1806"/>
      <c r="E150" s="1806"/>
      <c r="F150" s="1806"/>
      <c r="G150" s="1806"/>
      <c r="H150" s="1806"/>
      <c r="I150" s="1806"/>
      <c r="J150" s="1806"/>
      <c r="K150" s="1806"/>
      <c r="L150" s="1807"/>
    </row>
    <row r="151" spans="1:12" s="37" customFormat="1" ht="12.75" x14ac:dyDescent="0.2">
      <c r="A151" s="1718"/>
      <c r="B151" s="1805"/>
      <c r="C151" s="1806"/>
      <c r="D151" s="1806"/>
      <c r="E151" s="1806"/>
      <c r="F151" s="1806"/>
      <c r="G151" s="1806"/>
      <c r="H151" s="1806"/>
      <c r="I151" s="1806"/>
      <c r="J151" s="1806"/>
      <c r="K151" s="1806"/>
      <c r="L151" s="1807"/>
    </row>
    <row r="152" spans="1:12" s="37" customFormat="1" ht="18" customHeight="1" x14ac:dyDescent="0.2">
      <c r="A152" s="1718"/>
      <c r="B152" s="697" t="s">
        <v>117</v>
      </c>
      <c r="C152" s="1825" t="s">
        <v>511</v>
      </c>
      <c r="D152" s="1826"/>
      <c r="E152" s="1826"/>
      <c r="F152" s="1826"/>
      <c r="G152" s="1826"/>
      <c r="H152" s="1826"/>
      <c r="I152" s="1826"/>
      <c r="J152" s="1826"/>
      <c r="K152" s="1826"/>
      <c r="L152" s="1827"/>
    </row>
    <row r="153" spans="1:12" s="37" customFormat="1" ht="18" x14ac:dyDescent="0.2">
      <c r="A153" s="1718"/>
      <c r="B153" s="901"/>
      <c r="C153" s="1826"/>
      <c r="D153" s="1826"/>
      <c r="E153" s="1826"/>
      <c r="F153" s="1826"/>
      <c r="G153" s="1826"/>
      <c r="H153" s="1826"/>
      <c r="I153" s="1826"/>
      <c r="J153" s="1826"/>
      <c r="K153" s="1826"/>
      <c r="L153" s="1827"/>
    </row>
    <row r="154" spans="1:12" s="37" customFormat="1" ht="12.75" x14ac:dyDescent="0.2">
      <c r="A154" s="1718"/>
      <c r="B154" s="423"/>
      <c r="C154" s="85"/>
      <c r="D154" s="85"/>
      <c r="E154" s="85"/>
      <c r="F154" s="85"/>
      <c r="G154" s="85"/>
      <c r="H154" s="85"/>
      <c r="I154" s="85"/>
      <c r="J154" s="85"/>
      <c r="K154" s="85"/>
      <c r="L154" s="280"/>
    </row>
    <row r="155" spans="1:12" s="37" customFormat="1" ht="12.75" x14ac:dyDescent="0.2">
      <c r="A155" s="1718"/>
      <c r="B155" s="1808" t="s">
        <v>418</v>
      </c>
      <c r="C155" s="1677"/>
      <c r="D155" s="1677" t="s">
        <v>119</v>
      </c>
      <c r="E155" s="1677"/>
      <c r="F155" s="1809" t="s">
        <v>419</v>
      </c>
      <c r="G155" s="1810" t="s">
        <v>423</v>
      </c>
      <c r="H155" s="1811" t="s">
        <v>424</v>
      </c>
      <c r="I155" s="1811"/>
      <c r="J155" s="1811"/>
      <c r="K155" s="1679" t="s">
        <v>420</v>
      </c>
      <c r="L155" s="1680"/>
    </row>
    <row r="156" spans="1:12" s="37" customFormat="1" ht="12.75" x14ac:dyDescent="0.2">
      <c r="A156" s="1718"/>
      <c r="B156" s="1808"/>
      <c r="C156" s="1677"/>
      <c r="D156" s="1677"/>
      <c r="E156" s="1677"/>
      <c r="F156" s="1809"/>
      <c r="G156" s="1810"/>
      <c r="H156" s="1811"/>
      <c r="I156" s="1811"/>
      <c r="J156" s="1811"/>
      <c r="K156" s="1679"/>
      <c r="L156" s="1680"/>
    </row>
    <row r="157" spans="1:12" s="37" customFormat="1" ht="12.75" x14ac:dyDescent="0.2">
      <c r="A157" s="1718"/>
      <c r="B157" s="1808"/>
      <c r="C157" s="1677"/>
      <c r="D157" s="1677"/>
      <c r="E157" s="1677"/>
      <c r="F157" s="1809"/>
      <c r="G157" s="1810"/>
      <c r="H157" s="1811"/>
      <c r="I157" s="1811"/>
      <c r="J157" s="1811"/>
      <c r="K157" s="1679"/>
      <c r="L157" s="1680"/>
    </row>
    <row r="158" spans="1:12" s="37" customFormat="1" ht="12.75" x14ac:dyDescent="0.2">
      <c r="A158" s="1718"/>
      <c r="B158" s="1808"/>
      <c r="C158" s="1677"/>
      <c r="D158" s="1677"/>
      <c r="E158" s="1677"/>
      <c r="F158" s="1809"/>
      <c r="G158" s="1810"/>
      <c r="H158" s="1811"/>
      <c r="I158" s="1811"/>
      <c r="J158" s="1811"/>
      <c r="K158" s="1679"/>
      <c r="L158" s="1680"/>
    </row>
    <row r="159" spans="1:12" s="37" customFormat="1" ht="12.75" x14ac:dyDescent="0.2">
      <c r="A159" s="1718"/>
      <c r="B159" s="423"/>
      <c r="C159" s="85"/>
      <c r="D159" s="85"/>
      <c r="E159" s="85"/>
      <c r="F159" s="85"/>
      <c r="G159" s="85"/>
      <c r="H159" s="85"/>
      <c r="I159" s="85"/>
      <c r="J159" s="85"/>
      <c r="K159" s="85"/>
      <c r="L159" s="280"/>
    </row>
    <row r="160" spans="1:12" s="37" customFormat="1" ht="12.75" x14ac:dyDescent="0.2">
      <c r="A160" s="1718"/>
      <c r="B160" s="1812">
        <v>1</v>
      </c>
      <c r="C160" s="1274"/>
      <c r="D160" s="1813">
        <v>15</v>
      </c>
      <c r="E160" s="1813"/>
      <c r="F160" s="1813">
        <v>10</v>
      </c>
      <c r="G160" s="1814">
        <v>5</v>
      </c>
      <c r="H160" s="1815">
        <v>0.51</v>
      </c>
      <c r="I160" s="1816">
        <f>H160*B160</f>
        <v>0.51</v>
      </c>
      <c r="J160" s="1816"/>
      <c r="K160" s="1817">
        <f>(D160*PI())*B160</f>
        <v>47.123889803846893</v>
      </c>
      <c r="L160" s="1818"/>
    </row>
    <row r="161" spans="1:12" s="37" customFormat="1" ht="12.75" x14ac:dyDescent="0.2">
      <c r="A161" s="1718"/>
      <c r="B161" s="1812"/>
      <c r="C161" s="1274"/>
      <c r="D161" s="1813"/>
      <c r="E161" s="1813"/>
      <c r="F161" s="1813"/>
      <c r="G161" s="1814"/>
      <c r="H161" s="1815"/>
      <c r="I161" s="1816"/>
      <c r="J161" s="1816"/>
      <c r="K161" s="1817"/>
      <c r="L161" s="1818"/>
    </row>
    <row r="162" spans="1:12" s="37" customFormat="1" ht="12.75" customHeight="1" x14ac:dyDescent="0.2">
      <c r="A162" s="1718"/>
      <c r="B162" s="1812">
        <v>1</v>
      </c>
      <c r="C162" s="1274"/>
      <c r="D162" s="1813">
        <v>20</v>
      </c>
      <c r="E162" s="1813"/>
      <c r="F162" s="1813">
        <v>10</v>
      </c>
      <c r="G162" s="1814">
        <v>5</v>
      </c>
      <c r="H162" s="1815">
        <v>0.68</v>
      </c>
      <c r="I162" s="1816">
        <f>H162*B162</f>
        <v>0.68</v>
      </c>
      <c r="J162" s="1816"/>
      <c r="K162" s="1817">
        <f>(D162*PI())*B162</f>
        <v>62.831853071795862</v>
      </c>
      <c r="L162" s="1818"/>
    </row>
    <row r="163" spans="1:12" s="37" customFormat="1" ht="12.75" x14ac:dyDescent="0.2">
      <c r="A163" s="1718"/>
      <c r="B163" s="1812"/>
      <c r="C163" s="1274"/>
      <c r="D163" s="1813"/>
      <c r="E163" s="1813"/>
      <c r="F163" s="1813"/>
      <c r="G163" s="1814"/>
      <c r="H163" s="1815"/>
      <c r="I163" s="1816"/>
      <c r="J163" s="1816"/>
      <c r="K163" s="1817"/>
      <c r="L163" s="1818"/>
    </row>
    <row r="164" spans="1:12" s="37" customFormat="1" ht="12.75" x14ac:dyDescent="0.2">
      <c r="A164" s="1718"/>
      <c r="B164" s="1812">
        <v>1</v>
      </c>
      <c r="C164" s="1274"/>
      <c r="D164" s="1828">
        <v>25.4</v>
      </c>
      <c r="E164" s="1828"/>
      <c r="F164" s="1813">
        <v>10</v>
      </c>
      <c r="G164" s="1814">
        <v>5</v>
      </c>
      <c r="H164" s="1815">
        <v>1</v>
      </c>
      <c r="I164" s="1816">
        <f>H164*B164</f>
        <v>1</v>
      </c>
      <c r="J164" s="1816"/>
      <c r="K164" s="1817">
        <f>(D164*PI())*B164</f>
        <v>79.796453401180742</v>
      </c>
      <c r="L164" s="1818"/>
    </row>
    <row r="165" spans="1:12" s="37" customFormat="1" ht="12.75" x14ac:dyDescent="0.2">
      <c r="A165" s="1718"/>
      <c r="B165" s="1812"/>
      <c r="C165" s="1274"/>
      <c r="D165" s="1828"/>
      <c r="E165" s="1828"/>
      <c r="F165" s="1813"/>
      <c r="G165" s="1814"/>
      <c r="H165" s="1815"/>
      <c r="I165" s="1816"/>
      <c r="J165" s="1816"/>
      <c r="K165" s="1817"/>
      <c r="L165" s="1818"/>
    </row>
    <row r="166" spans="1:12" s="37" customFormat="1" ht="12.75" x14ac:dyDescent="0.2">
      <c r="A166" s="1718"/>
      <c r="B166" s="1812">
        <v>1</v>
      </c>
      <c r="C166" s="1274"/>
      <c r="D166" s="1828">
        <v>30.5</v>
      </c>
      <c r="E166" s="1828"/>
      <c r="F166" s="1813">
        <v>10</v>
      </c>
      <c r="G166" s="1814">
        <v>5</v>
      </c>
      <c r="H166" s="1815">
        <v>1.35</v>
      </c>
      <c r="I166" s="1816">
        <f>H166*B166</f>
        <v>1.35</v>
      </c>
      <c r="J166" s="1816"/>
      <c r="K166" s="1817">
        <f>(D166*PI())*B166</f>
        <v>95.818575934488692</v>
      </c>
      <c r="L166" s="1818"/>
    </row>
    <row r="167" spans="1:12" s="37" customFormat="1" ht="12.75" x14ac:dyDescent="0.2">
      <c r="A167" s="1718"/>
      <c r="B167" s="1812"/>
      <c r="C167" s="1274"/>
      <c r="D167" s="1828"/>
      <c r="E167" s="1828"/>
      <c r="F167" s="1813"/>
      <c r="G167" s="1814"/>
      <c r="H167" s="1815"/>
      <c r="I167" s="1816"/>
      <c r="J167" s="1816"/>
      <c r="K167" s="1817"/>
      <c r="L167" s="1818"/>
    </row>
    <row r="168" spans="1:12" s="37" customFormat="1" ht="12.75" x14ac:dyDescent="0.2">
      <c r="A168" s="1718"/>
      <c r="B168" s="1812">
        <v>1</v>
      </c>
      <c r="C168" s="1274"/>
      <c r="D168" s="1828">
        <v>35.5</v>
      </c>
      <c r="E168" s="1828"/>
      <c r="F168" s="1813">
        <v>10</v>
      </c>
      <c r="G168" s="1814">
        <v>5</v>
      </c>
      <c r="H168" s="1815">
        <v>2</v>
      </c>
      <c r="I168" s="1816">
        <f>H168*B168</f>
        <v>2</v>
      </c>
      <c r="J168" s="1816"/>
      <c r="K168" s="1817">
        <f>(D168*PI())*B168</f>
        <v>111.52653920243766</v>
      </c>
      <c r="L168" s="1818"/>
    </row>
    <row r="169" spans="1:12" s="37" customFormat="1" ht="12.75" x14ac:dyDescent="0.2">
      <c r="A169" s="1718"/>
      <c r="B169" s="1812"/>
      <c r="C169" s="1274"/>
      <c r="D169" s="1828"/>
      <c r="E169" s="1828"/>
      <c r="F169" s="1813"/>
      <c r="G169" s="1814"/>
      <c r="H169" s="1815"/>
      <c r="I169" s="1816"/>
      <c r="J169" s="1816"/>
      <c r="K169" s="1817"/>
      <c r="L169" s="1818"/>
    </row>
    <row r="170" spans="1:12" s="37" customFormat="1" ht="12.75" x14ac:dyDescent="0.2">
      <c r="A170" s="1718"/>
      <c r="B170" s="1812">
        <v>1</v>
      </c>
      <c r="C170" s="1274"/>
      <c r="D170" s="1828">
        <v>40.5</v>
      </c>
      <c r="E170" s="1828"/>
      <c r="F170" s="1813">
        <v>10</v>
      </c>
      <c r="G170" s="1814">
        <v>5</v>
      </c>
      <c r="H170" s="1815">
        <v>3</v>
      </c>
      <c r="I170" s="1816">
        <f>H170*B170</f>
        <v>3</v>
      </c>
      <c r="J170" s="1816"/>
      <c r="K170" s="1817">
        <f>(D170*PI())*B170</f>
        <v>127.23450247038662</v>
      </c>
      <c r="L170" s="1818"/>
    </row>
    <row r="171" spans="1:12" s="37" customFormat="1" ht="12.75" x14ac:dyDescent="0.2">
      <c r="A171" s="1718"/>
      <c r="B171" s="1812"/>
      <c r="C171" s="1274"/>
      <c r="D171" s="1828"/>
      <c r="E171" s="1828"/>
      <c r="F171" s="1813"/>
      <c r="G171" s="1814"/>
      <c r="H171" s="1815"/>
      <c r="I171" s="1816"/>
      <c r="J171" s="1816"/>
      <c r="K171" s="1817"/>
      <c r="L171" s="1818"/>
    </row>
    <row r="172" spans="1:12" s="37" customFormat="1" ht="12.75" x14ac:dyDescent="0.2">
      <c r="A172" s="1718"/>
      <c r="B172" s="1812">
        <v>1</v>
      </c>
      <c r="C172" s="1274"/>
      <c r="D172" s="1828">
        <v>45.7</v>
      </c>
      <c r="E172" s="1828"/>
      <c r="F172" s="1813">
        <v>10</v>
      </c>
      <c r="G172" s="1814">
        <v>5</v>
      </c>
      <c r="H172" s="1815">
        <v>4</v>
      </c>
      <c r="I172" s="1816">
        <f>H172*B172</f>
        <v>4</v>
      </c>
      <c r="J172" s="1816"/>
      <c r="K172" s="1817">
        <f>(D172*PI())*B172</f>
        <v>143.57078426905355</v>
      </c>
      <c r="L172" s="1818"/>
    </row>
    <row r="173" spans="1:12" s="37" customFormat="1" ht="12.75" x14ac:dyDescent="0.2">
      <c r="A173" s="1718"/>
      <c r="B173" s="1812"/>
      <c r="C173" s="1274"/>
      <c r="D173" s="1828"/>
      <c r="E173" s="1828"/>
      <c r="F173" s="1813"/>
      <c r="G173" s="1814"/>
      <c r="H173" s="1815"/>
      <c r="I173" s="1816"/>
      <c r="J173" s="1816"/>
      <c r="K173" s="1817"/>
      <c r="L173" s="1818"/>
    </row>
    <row r="174" spans="1:12" s="37" customFormat="1" ht="12.75" x14ac:dyDescent="0.2">
      <c r="A174" s="1718"/>
    </row>
    <row r="175" spans="1:12" s="37" customFormat="1" ht="12.75" x14ac:dyDescent="0.2">
      <c r="A175" s="1718"/>
      <c r="B175" s="1812">
        <v>1</v>
      </c>
      <c r="C175" s="1274"/>
      <c r="D175" s="1813">
        <v>15</v>
      </c>
      <c r="E175" s="1813"/>
      <c r="F175" s="1828">
        <v>7.5</v>
      </c>
      <c r="G175" s="1814">
        <v>5</v>
      </c>
      <c r="H175" s="1815">
        <v>0.4</v>
      </c>
      <c r="I175" s="1816">
        <f>H175*B175</f>
        <v>0.4</v>
      </c>
      <c r="J175" s="1816"/>
      <c r="K175" s="1817">
        <f>(D175*PI())*B175</f>
        <v>47.123889803846893</v>
      </c>
      <c r="L175" s="1818"/>
    </row>
    <row r="176" spans="1:12" s="37" customFormat="1" ht="12.75" x14ac:dyDescent="0.2">
      <c r="A176" s="1718"/>
      <c r="B176" s="1812"/>
      <c r="C176" s="1274"/>
      <c r="D176" s="1813"/>
      <c r="E176" s="1813"/>
      <c r="F176" s="1828"/>
      <c r="G176" s="1814"/>
      <c r="H176" s="1815"/>
      <c r="I176" s="1816"/>
      <c r="J176" s="1816"/>
      <c r="K176" s="1817"/>
      <c r="L176" s="1818"/>
    </row>
    <row r="177" spans="1:12" s="37" customFormat="1" ht="12.75" x14ac:dyDescent="0.2">
      <c r="A177" s="1718"/>
      <c r="B177" s="1812">
        <v>1</v>
      </c>
      <c r="C177" s="1274"/>
      <c r="D177" s="1813">
        <v>20</v>
      </c>
      <c r="E177" s="1813"/>
      <c r="F177" s="1828">
        <v>7.5</v>
      </c>
      <c r="G177" s="1814">
        <v>5</v>
      </c>
      <c r="H177" s="1815">
        <v>0.51</v>
      </c>
      <c r="I177" s="1816">
        <f>H177*B177</f>
        <v>0.51</v>
      </c>
      <c r="J177" s="1816"/>
      <c r="K177" s="1817">
        <f>(D177*PI())*B177</f>
        <v>62.831853071795862</v>
      </c>
      <c r="L177" s="1818"/>
    </row>
    <row r="178" spans="1:12" s="37" customFormat="1" ht="12.75" x14ac:dyDescent="0.2">
      <c r="A178" s="1718"/>
      <c r="B178" s="1812"/>
      <c r="C178" s="1274"/>
      <c r="D178" s="1813"/>
      <c r="E178" s="1813"/>
      <c r="F178" s="1828"/>
      <c r="G178" s="1814"/>
      <c r="H178" s="1815"/>
      <c r="I178" s="1816"/>
      <c r="J178" s="1816"/>
      <c r="K178" s="1817"/>
      <c r="L178" s="1818"/>
    </row>
    <row r="179" spans="1:12" s="37" customFormat="1" ht="12.75" x14ac:dyDescent="0.2">
      <c r="A179" s="1718"/>
      <c r="B179" s="1812">
        <v>1</v>
      </c>
      <c r="C179" s="1274"/>
      <c r="D179" s="1828">
        <v>25.4</v>
      </c>
      <c r="E179" s="1828"/>
      <c r="F179" s="1828">
        <v>7.5</v>
      </c>
      <c r="G179" s="1814">
        <v>5</v>
      </c>
      <c r="H179" s="1815">
        <v>0.68</v>
      </c>
      <c r="I179" s="1816">
        <f>H179*B179</f>
        <v>0.68</v>
      </c>
      <c r="J179" s="1816"/>
      <c r="K179" s="1817">
        <f>(D179*PI())*B179</f>
        <v>79.796453401180742</v>
      </c>
      <c r="L179" s="1818"/>
    </row>
    <row r="180" spans="1:12" s="37" customFormat="1" ht="12.75" x14ac:dyDescent="0.2">
      <c r="A180" s="1718"/>
      <c r="B180" s="1812"/>
      <c r="C180" s="1274"/>
      <c r="D180" s="1828"/>
      <c r="E180" s="1828"/>
      <c r="F180" s="1828"/>
      <c r="G180" s="1814"/>
      <c r="H180" s="1815"/>
      <c r="I180" s="1816"/>
      <c r="J180" s="1816"/>
      <c r="K180" s="1817"/>
      <c r="L180" s="1818"/>
    </row>
    <row r="181" spans="1:12" s="37" customFormat="1" ht="12.75" x14ac:dyDescent="0.2">
      <c r="A181" s="1718"/>
      <c r="B181" s="1812">
        <v>1</v>
      </c>
      <c r="C181" s="1274"/>
      <c r="D181" s="1828">
        <v>30.5</v>
      </c>
      <c r="E181" s="1828"/>
      <c r="F181" s="1828">
        <v>7.5</v>
      </c>
      <c r="G181" s="1814">
        <v>5</v>
      </c>
      <c r="H181" s="1815">
        <v>1</v>
      </c>
      <c r="I181" s="1816">
        <f>H181*B181</f>
        <v>1</v>
      </c>
      <c r="J181" s="1816"/>
      <c r="K181" s="1817">
        <f>(D181*PI())*B181</f>
        <v>95.818575934488692</v>
      </c>
      <c r="L181" s="1818"/>
    </row>
    <row r="182" spans="1:12" s="37" customFormat="1" ht="12.75" x14ac:dyDescent="0.2">
      <c r="A182" s="1718"/>
      <c r="B182" s="1812"/>
      <c r="C182" s="1274"/>
      <c r="D182" s="1828"/>
      <c r="E182" s="1828"/>
      <c r="F182" s="1828"/>
      <c r="G182" s="1814"/>
      <c r="H182" s="1815"/>
      <c r="I182" s="1816"/>
      <c r="J182" s="1816"/>
      <c r="K182" s="1817"/>
      <c r="L182" s="1818"/>
    </row>
    <row r="183" spans="1:12" s="37" customFormat="1" ht="12.75" x14ac:dyDescent="0.2">
      <c r="A183" s="1718"/>
      <c r="B183" s="1812">
        <v>1</v>
      </c>
      <c r="C183" s="1274"/>
      <c r="D183" s="1828">
        <v>35.5</v>
      </c>
      <c r="E183" s="1828"/>
      <c r="F183" s="1828">
        <v>7.5</v>
      </c>
      <c r="G183" s="1814">
        <v>5</v>
      </c>
      <c r="H183" s="1815">
        <v>1.35</v>
      </c>
      <c r="I183" s="1816">
        <f>H183*B183</f>
        <v>1.35</v>
      </c>
      <c r="J183" s="1816"/>
      <c r="K183" s="1817">
        <f>(D183*PI())*B183</f>
        <v>111.52653920243766</v>
      </c>
      <c r="L183" s="1818"/>
    </row>
    <row r="184" spans="1:12" s="37" customFormat="1" ht="12.75" x14ac:dyDescent="0.2">
      <c r="A184" s="1718"/>
      <c r="B184" s="1812"/>
      <c r="C184" s="1274"/>
      <c r="D184" s="1828"/>
      <c r="E184" s="1828"/>
      <c r="F184" s="1828"/>
      <c r="G184" s="1814"/>
      <c r="H184" s="1815"/>
      <c r="I184" s="1816"/>
      <c r="J184" s="1816"/>
      <c r="K184" s="1817"/>
      <c r="L184" s="1818"/>
    </row>
    <row r="185" spans="1:12" s="37" customFormat="1" ht="12.75" x14ac:dyDescent="0.2">
      <c r="A185" s="1718"/>
      <c r="B185" s="1812">
        <v>1</v>
      </c>
      <c r="C185" s="1274"/>
      <c r="D185" s="1828">
        <v>40.5</v>
      </c>
      <c r="E185" s="1828"/>
      <c r="F185" s="1828">
        <v>7.5</v>
      </c>
      <c r="G185" s="1814">
        <v>5</v>
      </c>
      <c r="H185" s="1815">
        <v>2</v>
      </c>
      <c r="I185" s="1816">
        <f>H185*B185</f>
        <v>2</v>
      </c>
      <c r="J185" s="1816"/>
      <c r="K185" s="1817">
        <f>(D185*PI())*B185</f>
        <v>127.23450247038662</v>
      </c>
      <c r="L185" s="1818"/>
    </row>
    <row r="186" spans="1:12" s="37" customFormat="1" ht="12.75" x14ac:dyDescent="0.2">
      <c r="A186" s="1718"/>
      <c r="B186" s="1812"/>
      <c r="C186" s="1274"/>
      <c r="D186" s="1828"/>
      <c r="E186" s="1828"/>
      <c r="F186" s="1828"/>
      <c r="G186" s="1814"/>
      <c r="H186" s="1815"/>
      <c r="I186" s="1816"/>
      <c r="J186" s="1816"/>
      <c r="K186" s="1817"/>
      <c r="L186" s="1818"/>
    </row>
    <row r="187" spans="1:12" s="37" customFormat="1" ht="12.75" x14ac:dyDescent="0.2">
      <c r="A187" s="1718"/>
      <c r="B187" s="1812">
        <v>1</v>
      </c>
      <c r="C187" s="1274"/>
      <c r="D187" s="1828">
        <v>45.7</v>
      </c>
      <c r="E187" s="1828"/>
      <c r="F187" s="1828">
        <v>7.5</v>
      </c>
      <c r="G187" s="1814">
        <v>5</v>
      </c>
      <c r="H187" s="1815">
        <v>3</v>
      </c>
      <c r="I187" s="1816">
        <f>H187*B187</f>
        <v>3</v>
      </c>
      <c r="J187" s="1816"/>
      <c r="K187" s="1817">
        <f>(D187*PI())*B187</f>
        <v>143.57078426905355</v>
      </c>
      <c r="L187" s="1818"/>
    </row>
    <row r="188" spans="1:12" s="37" customFormat="1" ht="12.75" x14ac:dyDescent="0.2">
      <c r="A188" s="1718"/>
      <c r="B188" s="1812"/>
      <c r="C188" s="1274"/>
      <c r="D188" s="1828"/>
      <c r="E188" s="1828"/>
      <c r="F188" s="1828"/>
      <c r="G188" s="1814"/>
      <c r="H188" s="1815"/>
      <c r="I188" s="1816"/>
      <c r="J188" s="1816"/>
      <c r="K188" s="1817"/>
      <c r="L188" s="1818"/>
    </row>
    <row r="189" spans="1:12" s="37" customFormat="1" ht="18.75" x14ac:dyDescent="0.2">
      <c r="A189" s="1718"/>
      <c r="B189" s="690"/>
      <c r="C189" s="691"/>
      <c r="D189" s="692"/>
      <c r="E189" s="692"/>
      <c r="F189" s="692"/>
      <c r="G189" s="692"/>
      <c r="H189" s="576"/>
      <c r="I189" s="693"/>
      <c r="J189" s="693"/>
      <c r="K189" s="694"/>
      <c r="L189" s="695"/>
    </row>
    <row r="190" spans="1:12" s="37" customFormat="1" ht="12.75" x14ac:dyDescent="0.2">
      <c r="A190" s="1718"/>
      <c r="B190" s="1822" t="s">
        <v>509</v>
      </c>
      <c r="C190" s="1823"/>
      <c r="D190" s="1823"/>
      <c r="E190" s="1823"/>
      <c r="F190" s="1823"/>
      <c r="G190" s="1823"/>
      <c r="H190" s="1823"/>
      <c r="I190" s="1823"/>
      <c r="J190" s="1823"/>
      <c r="K190" s="1823"/>
      <c r="L190" s="1824"/>
    </row>
    <row r="191" spans="1:12" s="37" customFormat="1" ht="12.75" x14ac:dyDescent="0.2">
      <c r="A191" s="1718"/>
      <c r="B191" s="698"/>
      <c r="C191" s="699"/>
      <c r="D191" s="699"/>
      <c r="E191" s="699"/>
      <c r="F191" s="699"/>
      <c r="G191" s="699"/>
      <c r="H191" s="699"/>
      <c r="I191" s="699"/>
      <c r="J191" s="699"/>
      <c r="K191" s="699"/>
      <c r="L191" s="700"/>
    </row>
    <row r="192" spans="1:12" s="37" customFormat="1" ht="12.75" x14ac:dyDescent="0.2">
      <c r="A192" s="1718"/>
      <c r="B192" s="698"/>
      <c r="C192" s="699"/>
      <c r="D192" s="699"/>
      <c r="E192" s="699"/>
      <c r="F192" s="699"/>
      <c r="G192" s="699"/>
      <c r="H192" s="699"/>
      <c r="I192" s="699"/>
      <c r="J192" s="699"/>
      <c r="K192" s="699"/>
      <c r="L192" s="700"/>
    </row>
    <row r="193" spans="1:12" s="37" customFormat="1" ht="12.75" x14ac:dyDescent="0.2">
      <c r="A193" s="1718"/>
      <c r="B193" s="698"/>
      <c r="C193" s="699"/>
      <c r="D193" s="699"/>
      <c r="E193" s="699"/>
      <c r="F193" s="699"/>
      <c r="G193" s="699"/>
      <c r="H193" s="699"/>
      <c r="I193" s="699"/>
      <c r="J193" s="699"/>
      <c r="K193" s="699"/>
      <c r="L193" s="700"/>
    </row>
    <row r="194" spans="1:12" s="37" customFormat="1" ht="12.75" x14ac:dyDescent="0.2">
      <c r="A194" s="1718"/>
      <c r="B194" s="698"/>
      <c r="C194" s="699"/>
      <c r="D194" s="699"/>
      <c r="E194" s="699"/>
      <c r="F194" s="699"/>
      <c r="G194" s="699"/>
      <c r="H194" s="699"/>
      <c r="I194" s="699"/>
      <c r="J194" s="699"/>
      <c r="K194" s="699"/>
      <c r="L194" s="700"/>
    </row>
    <row r="195" spans="1:12" s="37" customFormat="1" ht="12.75" x14ac:dyDescent="0.2">
      <c r="A195" s="1718"/>
      <c r="B195" s="698"/>
      <c r="C195" s="699"/>
      <c r="D195" s="699"/>
      <c r="E195" s="699"/>
      <c r="F195" s="699"/>
      <c r="G195" s="699"/>
      <c r="H195" s="699"/>
      <c r="I195" s="699"/>
      <c r="J195" s="699"/>
      <c r="K195" s="699"/>
      <c r="L195" s="700"/>
    </row>
    <row r="196" spans="1:12" s="37" customFormat="1" ht="12.75" x14ac:dyDescent="0.2">
      <c r="A196" s="1718"/>
      <c r="B196" s="698"/>
      <c r="C196" s="699"/>
      <c r="D196" s="699"/>
      <c r="E196" s="699"/>
      <c r="F196" s="699"/>
      <c r="G196" s="699"/>
      <c r="H196" s="699"/>
      <c r="I196" s="699"/>
      <c r="J196" s="699"/>
      <c r="K196" s="699"/>
      <c r="L196" s="700"/>
    </row>
    <row r="197" spans="1:12" s="37" customFormat="1" ht="12.75" x14ac:dyDescent="0.2">
      <c r="A197" s="1718"/>
      <c r="B197" s="698"/>
      <c r="C197" s="699"/>
      <c r="D197" s="699"/>
      <c r="E197" s="699"/>
      <c r="F197" s="699"/>
      <c r="G197" s="699"/>
      <c r="H197" s="699"/>
      <c r="I197" s="699"/>
      <c r="J197" s="699"/>
      <c r="K197" s="699"/>
      <c r="L197" s="700"/>
    </row>
    <row r="198" spans="1:12" s="37" customFormat="1" ht="12.75" x14ac:dyDescent="0.2">
      <c r="A198" s="1718"/>
      <c r="B198" s="698"/>
      <c r="C198" s="699"/>
      <c r="D198" s="699"/>
      <c r="E198" s="699"/>
      <c r="F198" s="699"/>
      <c r="G198" s="699"/>
      <c r="H198" s="699"/>
      <c r="I198" s="699"/>
      <c r="J198" s="699"/>
      <c r="K198" s="699"/>
      <c r="L198" s="700"/>
    </row>
    <row r="199" spans="1:12" s="37" customFormat="1" ht="12.75" x14ac:dyDescent="0.2">
      <c r="A199" s="1718"/>
      <c r="B199" s="698"/>
      <c r="C199" s="699"/>
      <c r="D199" s="699"/>
      <c r="E199" s="699"/>
      <c r="F199" s="699"/>
      <c r="G199" s="699"/>
      <c r="H199" s="699"/>
      <c r="I199" s="699"/>
      <c r="J199" s="699"/>
      <c r="K199" s="699"/>
      <c r="L199" s="700"/>
    </row>
    <row r="200" spans="1:12" s="37" customFormat="1" ht="12.75" x14ac:dyDescent="0.2">
      <c r="A200" s="1718"/>
      <c r="B200" s="698"/>
      <c r="C200" s="699"/>
      <c r="D200" s="699"/>
      <c r="E200" s="699"/>
      <c r="F200" s="699"/>
      <c r="G200" s="699"/>
      <c r="H200" s="699"/>
      <c r="I200" s="699"/>
      <c r="J200" s="699"/>
      <c r="K200" s="699"/>
      <c r="L200" s="700"/>
    </row>
    <row r="201" spans="1:12" s="37" customFormat="1" ht="12.75" x14ac:dyDescent="0.2">
      <c r="A201" s="1718"/>
      <c r="B201" s="698"/>
      <c r="C201" s="699"/>
      <c r="D201" s="699"/>
      <c r="E201" s="699"/>
      <c r="F201" s="699"/>
      <c r="G201" s="699"/>
      <c r="H201" s="699"/>
      <c r="I201" s="699"/>
      <c r="J201" s="699"/>
      <c r="K201" s="699"/>
      <c r="L201" s="700"/>
    </row>
    <row r="202" spans="1:12" s="37" customFormat="1" ht="12.75" x14ac:dyDescent="0.2">
      <c r="A202" s="1718"/>
      <c r="B202" s="698"/>
      <c r="C202" s="699"/>
      <c r="D202" s="699"/>
      <c r="E202" s="699"/>
      <c r="F202" s="699"/>
      <c r="G202" s="699"/>
      <c r="H202" s="699"/>
      <c r="I202" s="699"/>
      <c r="J202" s="699"/>
      <c r="K202" s="699"/>
      <c r="L202" s="700"/>
    </row>
    <row r="203" spans="1:12" s="37" customFormat="1" ht="12.75" x14ac:dyDescent="0.2">
      <c r="A203" s="1718"/>
      <c r="B203" s="698"/>
      <c r="C203" s="699"/>
      <c r="D203" s="699"/>
      <c r="E203" s="699"/>
      <c r="F203" s="699"/>
      <c r="G203" s="699"/>
      <c r="H203" s="699"/>
      <c r="I203" s="699"/>
      <c r="J203" s="699"/>
      <c r="K203" s="699"/>
      <c r="L203" s="700"/>
    </row>
    <row r="204" spans="1:12" s="37" customFormat="1" ht="12.75" x14ac:dyDescent="0.2">
      <c r="A204" s="1718"/>
      <c r="B204" s="698"/>
      <c r="C204" s="699"/>
      <c r="D204" s="699"/>
      <c r="E204" s="699"/>
      <c r="F204" s="699"/>
      <c r="G204" s="699"/>
      <c r="H204" s="699"/>
      <c r="I204" s="699"/>
      <c r="J204" s="699"/>
      <c r="K204" s="699"/>
      <c r="L204" s="700"/>
    </row>
    <row r="205" spans="1:12" s="37" customFormat="1" ht="12.75" x14ac:dyDescent="0.2">
      <c r="A205" s="1718"/>
      <c r="B205" s="698"/>
      <c r="C205" s="699"/>
      <c r="D205" s="699"/>
      <c r="E205" s="699"/>
      <c r="F205" s="699"/>
      <c r="G205" s="699"/>
      <c r="H205" s="699"/>
      <c r="I205" s="699"/>
      <c r="J205" s="699"/>
      <c r="K205" s="699"/>
      <c r="L205" s="700"/>
    </row>
    <row r="206" spans="1:12" s="37" customFormat="1" ht="12.75" x14ac:dyDescent="0.2">
      <c r="A206" s="1718"/>
      <c r="B206" s="698"/>
      <c r="C206" s="699"/>
      <c r="D206" s="699"/>
      <c r="E206" s="699"/>
      <c r="F206" s="699"/>
      <c r="G206" s="699"/>
      <c r="H206" s="699"/>
      <c r="I206" s="699"/>
      <c r="J206" s="699"/>
      <c r="K206" s="699"/>
      <c r="L206" s="700"/>
    </row>
    <row r="207" spans="1:12" s="37" customFormat="1" ht="12.75" x14ac:dyDescent="0.2">
      <c r="A207" s="1718"/>
      <c r="B207" s="1829" t="s">
        <v>9</v>
      </c>
      <c r="C207" s="1830"/>
      <c r="D207" s="1830"/>
      <c r="E207" s="1830"/>
      <c r="F207" s="1830"/>
      <c r="G207" s="1830"/>
      <c r="H207" s="1830"/>
      <c r="I207" s="1830"/>
      <c r="J207" s="1830"/>
      <c r="K207" s="1830"/>
      <c r="L207" s="1831"/>
    </row>
    <row r="208" spans="1:12" s="37" customFormat="1" ht="13.5" thickBot="1" x14ac:dyDescent="0.25">
      <c r="A208" s="1718"/>
      <c r="B208" s="1832"/>
      <c r="C208" s="1833"/>
      <c r="D208" s="1833"/>
      <c r="E208" s="1833"/>
      <c r="F208" s="1833"/>
      <c r="G208" s="1833"/>
      <c r="H208" s="1833"/>
      <c r="I208" s="1833"/>
      <c r="J208" s="1833"/>
      <c r="K208" s="1833"/>
      <c r="L208" s="1834"/>
    </row>
  </sheetData>
  <mergeCells count="383">
    <mergeCell ref="B190:L190"/>
    <mergeCell ref="B207:L208"/>
    <mergeCell ref="K185:L186"/>
    <mergeCell ref="B187:C188"/>
    <mergeCell ref="D187:E188"/>
    <mergeCell ref="F187:F188"/>
    <mergeCell ref="G187:G188"/>
    <mergeCell ref="H187:H188"/>
    <mergeCell ref="I187:J188"/>
    <mergeCell ref="K187:L188"/>
    <mergeCell ref="B185:C186"/>
    <mergeCell ref="D185:E186"/>
    <mergeCell ref="F185:F186"/>
    <mergeCell ref="G185:G186"/>
    <mergeCell ref="H185:H186"/>
    <mergeCell ref="I185:J186"/>
    <mergeCell ref="K181:L182"/>
    <mergeCell ref="B183:C184"/>
    <mergeCell ref="D183:E184"/>
    <mergeCell ref="F183:F184"/>
    <mergeCell ref="G183:G184"/>
    <mergeCell ref="H183:H184"/>
    <mergeCell ref="I183:J184"/>
    <mergeCell ref="K183:L184"/>
    <mergeCell ref="B181:C182"/>
    <mergeCell ref="D181:E182"/>
    <mergeCell ref="F181:F182"/>
    <mergeCell ref="G181:G182"/>
    <mergeCell ref="H181:H182"/>
    <mergeCell ref="I181:J182"/>
    <mergeCell ref="K177:L178"/>
    <mergeCell ref="B179:C180"/>
    <mergeCell ref="D179:E180"/>
    <mergeCell ref="F179:F180"/>
    <mergeCell ref="G179:G180"/>
    <mergeCell ref="H179:H180"/>
    <mergeCell ref="I179:J180"/>
    <mergeCell ref="K179:L180"/>
    <mergeCell ref="B177:C178"/>
    <mergeCell ref="D177:E178"/>
    <mergeCell ref="F177:F178"/>
    <mergeCell ref="G177:G178"/>
    <mergeCell ref="H177:H178"/>
    <mergeCell ref="I177:J178"/>
    <mergeCell ref="K172:L173"/>
    <mergeCell ref="B175:C176"/>
    <mergeCell ref="D175:E176"/>
    <mergeCell ref="F175:F176"/>
    <mergeCell ref="G175:G176"/>
    <mergeCell ref="H175:H176"/>
    <mergeCell ref="I175:J176"/>
    <mergeCell ref="K175:L176"/>
    <mergeCell ref="B172:C173"/>
    <mergeCell ref="D172:E173"/>
    <mergeCell ref="F172:F173"/>
    <mergeCell ref="G172:G173"/>
    <mergeCell ref="H172:H173"/>
    <mergeCell ref="I172:J173"/>
    <mergeCell ref="K168:L169"/>
    <mergeCell ref="B170:C171"/>
    <mergeCell ref="D170:E171"/>
    <mergeCell ref="F170:F171"/>
    <mergeCell ref="G170:G171"/>
    <mergeCell ref="H170:H171"/>
    <mergeCell ref="I170:J171"/>
    <mergeCell ref="K170:L171"/>
    <mergeCell ref="B168:C169"/>
    <mergeCell ref="D168:E169"/>
    <mergeCell ref="F168:F169"/>
    <mergeCell ref="G168:G169"/>
    <mergeCell ref="H168:H169"/>
    <mergeCell ref="I168:J169"/>
    <mergeCell ref="K164:L165"/>
    <mergeCell ref="B166:C167"/>
    <mergeCell ref="D166:E167"/>
    <mergeCell ref="F166:F167"/>
    <mergeCell ref="G166:G167"/>
    <mergeCell ref="H166:H167"/>
    <mergeCell ref="I166:J167"/>
    <mergeCell ref="K166:L167"/>
    <mergeCell ref="B164:C165"/>
    <mergeCell ref="D164:E165"/>
    <mergeCell ref="F164:F165"/>
    <mergeCell ref="G164:G165"/>
    <mergeCell ref="H164:H165"/>
    <mergeCell ref="I164:J165"/>
    <mergeCell ref="K160:L161"/>
    <mergeCell ref="B162:C163"/>
    <mergeCell ref="D162:E163"/>
    <mergeCell ref="F162:F163"/>
    <mergeCell ref="G162:G163"/>
    <mergeCell ref="H162:H163"/>
    <mergeCell ref="I162:J163"/>
    <mergeCell ref="K162:L163"/>
    <mergeCell ref="B160:C161"/>
    <mergeCell ref="D160:E161"/>
    <mergeCell ref="F160:F161"/>
    <mergeCell ref="G160:G161"/>
    <mergeCell ref="H160:H161"/>
    <mergeCell ref="I160:J161"/>
    <mergeCell ref="B147:L147"/>
    <mergeCell ref="B149:L151"/>
    <mergeCell ref="C152:L153"/>
    <mergeCell ref="B155:C158"/>
    <mergeCell ref="D155:E158"/>
    <mergeCell ref="F155:F158"/>
    <mergeCell ref="G155:G158"/>
    <mergeCell ref="H155:J158"/>
    <mergeCell ref="K155:L158"/>
    <mergeCell ref="I142:J143"/>
    <mergeCell ref="K142:L143"/>
    <mergeCell ref="B144:C145"/>
    <mergeCell ref="D144:D145"/>
    <mergeCell ref="E144:E145"/>
    <mergeCell ref="F144:F145"/>
    <mergeCell ref="G144:G145"/>
    <mergeCell ref="H144:H145"/>
    <mergeCell ref="I144:J145"/>
    <mergeCell ref="K144:L145"/>
    <mergeCell ref="B142:C143"/>
    <mergeCell ref="D142:D143"/>
    <mergeCell ref="E142:E143"/>
    <mergeCell ref="F142:F143"/>
    <mergeCell ref="G142:G143"/>
    <mergeCell ref="H142:H143"/>
    <mergeCell ref="I138:J139"/>
    <mergeCell ref="K138:L139"/>
    <mergeCell ref="B140:C141"/>
    <mergeCell ref="D140:D141"/>
    <mergeCell ref="E140:E141"/>
    <mergeCell ref="F140:F141"/>
    <mergeCell ref="G140:G141"/>
    <mergeCell ref="H140:H141"/>
    <mergeCell ref="I140:J141"/>
    <mergeCell ref="K140:L141"/>
    <mergeCell ref="B138:C139"/>
    <mergeCell ref="D138:D139"/>
    <mergeCell ref="E138:E139"/>
    <mergeCell ref="F138:F139"/>
    <mergeCell ref="G138:G139"/>
    <mergeCell ref="H138:H139"/>
    <mergeCell ref="I134:J135"/>
    <mergeCell ref="K134:L135"/>
    <mergeCell ref="B136:C137"/>
    <mergeCell ref="D136:D137"/>
    <mergeCell ref="E136:E137"/>
    <mergeCell ref="F136:F137"/>
    <mergeCell ref="G136:G137"/>
    <mergeCell ref="H136:H137"/>
    <mergeCell ref="I136:J137"/>
    <mergeCell ref="K136:L137"/>
    <mergeCell ref="B134:C135"/>
    <mergeCell ref="D134:D135"/>
    <mergeCell ref="E134:E135"/>
    <mergeCell ref="F134:F135"/>
    <mergeCell ref="G134:G135"/>
    <mergeCell ref="H134:H135"/>
    <mergeCell ref="I130:J131"/>
    <mergeCell ref="K130:L131"/>
    <mergeCell ref="B132:C133"/>
    <mergeCell ref="D132:D133"/>
    <mergeCell ref="E132:E133"/>
    <mergeCell ref="F132:F133"/>
    <mergeCell ref="G132:G133"/>
    <mergeCell ref="H132:H133"/>
    <mergeCell ref="I132:J133"/>
    <mergeCell ref="K132:L133"/>
    <mergeCell ref="B130:C131"/>
    <mergeCell ref="D130:D131"/>
    <mergeCell ref="E130:E131"/>
    <mergeCell ref="F130:F131"/>
    <mergeCell ref="G130:G131"/>
    <mergeCell ref="H130:H131"/>
    <mergeCell ref="I126:J127"/>
    <mergeCell ref="K126:L127"/>
    <mergeCell ref="B128:C129"/>
    <mergeCell ref="D128:D129"/>
    <mergeCell ref="E128:E129"/>
    <mergeCell ref="F128:F129"/>
    <mergeCell ref="G128:G129"/>
    <mergeCell ref="H128:H129"/>
    <mergeCell ref="I128:J129"/>
    <mergeCell ref="K128:L129"/>
    <mergeCell ref="B126:C127"/>
    <mergeCell ref="D126:D127"/>
    <mergeCell ref="E126:E127"/>
    <mergeCell ref="F126:F127"/>
    <mergeCell ref="G126:G127"/>
    <mergeCell ref="H126:H127"/>
    <mergeCell ref="K115:L116"/>
    <mergeCell ref="B118:L120"/>
    <mergeCell ref="B122:C124"/>
    <mergeCell ref="D122:D124"/>
    <mergeCell ref="E122:E124"/>
    <mergeCell ref="F122:F124"/>
    <mergeCell ref="G122:G124"/>
    <mergeCell ref="H122:J124"/>
    <mergeCell ref="K122:L124"/>
    <mergeCell ref="B115:C116"/>
    <mergeCell ref="D115:E116"/>
    <mergeCell ref="F115:F116"/>
    <mergeCell ref="G115:G116"/>
    <mergeCell ref="H115:H116"/>
    <mergeCell ref="I115:J116"/>
    <mergeCell ref="K111:L112"/>
    <mergeCell ref="B113:C114"/>
    <mergeCell ref="D113:E114"/>
    <mergeCell ref="F113:F114"/>
    <mergeCell ref="G113:G114"/>
    <mergeCell ref="H113:H114"/>
    <mergeCell ref="I113:J114"/>
    <mergeCell ref="K113:L114"/>
    <mergeCell ref="B111:C112"/>
    <mergeCell ref="D111:E112"/>
    <mergeCell ref="F111:F112"/>
    <mergeCell ref="G111:G112"/>
    <mergeCell ref="H111:H112"/>
    <mergeCell ref="I111:J112"/>
    <mergeCell ref="K107:L108"/>
    <mergeCell ref="B109:C110"/>
    <mergeCell ref="D109:E110"/>
    <mergeCell ref="F109:F110"/>
    <mergeCell ref="G109:G110"/>
    <mergeCell ref="H109:H110"/>
    <mergeCell ref="I109:J110"/>
    <mergeCell ref="K109:L110"/>
    <mergeCell ref="B107:C108"/>
    <mergeCell ref="D107:E108"/>
    <mergeCell ref="F107:F108"/>
    <mergeCell ref="G107:G108"/>
    <mergeCell ref="H107:H108"/>
    <mergeCell ref="I107:J108"/>
    <mergeCell ref="B105:C106"/>
    <mergeCell ref="D105:E106"/>
    <mergeCell ref="F105:F106"/>
    <mergeCell ref="G105:G106"/>
    <mergeCell ref="H105:H106"/>
    <mergeCell ref="I105:J106"/>
    <mergeCell ref="K105:L106"/>
    <mergeCell ref="B103:C104"/>
    <mergeCell ref="D103:E104"/>
    <mergeCell ref="F103:F104"/>
    <mergeCell ref="G103:G104"/>
    <mergeCell ref="H103:H104"/>
    <mergeCell ref="I103:J104"/>
    <mergeCell ref="I101:J102"/>
    <mergeCell ref="K101:L102"/>
    <mergeCell ref="B99:C100"/>
    <mergeCell ref="D99:E100"/>
    <mergeCell ref="F99:F100"/>
    <mergeCell ref="G99:G100"/>
    <mergeCell ref="H99:H100"/>
    <mergeCell ref="I99:J100"/>
    <mergeCell ref="K103:L104"/>
    <mergeCell ref="A85:A208"/>
    <mergeCell ref="B86:L86"/>
    <mergeCell ref="B87:C87"/>
    <mergeCell ref="B89:L91"/>
    <mergeCell ref="B92:C95"/>
    <mergeCell ref="D92:E95"/>
    <mergeCell ref="F92:F95"/>
    <mergeCell ref="G92:G95"/>
    <mergeCell ref="H92:J95"/>
    <mergeCell ref="K92:L95"/>
    <mergeCell ref="B97:C98"/>
    <mergeCell ref="D97:E98"/>
    <mergeCell ref="F97:F98"/>
    <mergeCell ref="G97:G98"/>
    <mergeCell ref="H97:H98"/>
    <mergeCell ref="I97:J98"/>
    <mergeCell ref="K97:L98"/>
    <mergeCell ref="B84:L85"/>
    <mergeCell ref="K99:L100"/>
    <mergeCell ref="B101:C102"/>
    <mergeCell ref="D101:E102"/>
    <mergeCell ref="F101:F102"/>
    <mergeCell ref="G101:G102"/>
    <mergeCell ref="H101:H102"/>
    <mergeCell ref="B69:O70"/>
    <mergeCell ref="B74:O75"/>
    <mergeCell ref="B77:L78"/>
    <mergeCell ref="B81:O81"/>
    <mergeCell ref="B60:C60"/>
    <mergeCell ref="D60:E60"/>
    <mergeCell ref="F60:G60"/>
    <mergeCell ref="H60:I60"/>
    <mergeCell ref="J60:K60"/>
    <mergeCell ref="L60:M60"/>
    <mergeCell ref="B59:C59"/>
    <mergeCell ref="D59:E59"/>
    <mergeCell ref="F59:G59"/>
    <mergeCell ref="H59:I59"/>
    <mergeCell ref="J59:K59"/>
    <mergeCell ref="L59:M59"/>
    <mergeCell ref="N59:O59"/>
    <mergeCell ref="N60:O60"/>
    <mergeCell ref="B67:O68"/>
    <mergeCell ref="B56:C56"/>
    <mergeCell ref="D56:E56"/>
    <mergeCell ref="H56:I56"/>
    <mergeCell ref="J56:K56"/>
    <mergeCell ref="N56:O56"/>
    <mergeCell ref="B57:C58"/>
    <mergeCell ref="D57:E58"/>
    <mergeCell ref="F57:G57"/>
    <mergeCell ref="H57:I58"/>
    <mergeCell ref="J57:K58"/>
    <mergeCell ref="L57:M57"/>
    <mergeCell ref="N57:O58"/>
    <mergeCell ref="B50:O52"/>
    <mergeCell ref="B53:O54"/>
    <mergeCell ref="B55:C55"/>
    <mergeCell ref="D55:E55"/>
    <mergeCell ref="H55:I55"/>
    <mergeCell ref="J55:K55"/>
    <mergeCell ref="L55:M55"/>
    <mergeCell ref="N55:O55"/>
    <mergeCell ref="L46:M47"/>
    <mergeCell ref="N46:O47"/>
    <mergeCell ref="B48:C49"/>
    <mergeCell ref="D48:E49"/>
    <mergeCell ref="F48:G49"/>
    <mergeCell ref="H48:I49"/>
    <mergeCell ref="J48:K49"/>
    <mergeCell ref="L48:M49"/>
    <mergeCell ref="N48:O49"/>
    <mergeCell ref="B45:C45"/>
    <mergeCell ref="H45:I45"/>
    <mergeCell ref="L45:M45"/>
    <mergeCell ref="N45:O45"/>
    <mergeCell ref="B46:C47"/>
    <mergeCell ref="D46:E47"/>
    <mergeCell ref="F46:G47"/>
    <mergeCell ref="H46:I47"/>
    <mergeCell ref="J46:K47"/>
    <mergeCell ref="E13:F14"/>
    <mergeCell ref="G13:H14"/>
    <mergeCell ref="I13:J14"/>
    <mergeCell ref="B34:O35"/>
    <mergeCell ref="A35:A82"/>
    <mergeCell ref="B36:O36"/>
    <mergeCell ref="B37:O37"/>
    <mergeCell ref="B38:O39"/>
    <mergeCell ref="H40:I40"/>
    <mergeCell ref="J40:K40"/>
    <mergeCell ref="B41:C42"/>
    <mergeCell ref="D41:E42"/>
    <mergeCell ref="F41:G42"/>
    <mergeCell ref="H41:I42"/>
    <mergeCell ref="J41:K42"/>
    <mergeCell ref="L41:M42"/>
    <mergeCell ref="N41:O42"/>
    <mergeCell ref="B43:C44"/>
    <mergeCell ref="D43:E44"/>
    <mergeCell ref="F43:G44"/>
    <mergeCell ref="H43:I44"/>
    <mergeCell ref="J43:K44"/>
    <mergeCell ref="L43:M44"/>
    <mergeCell ref="N43:O44"/>
    <mergeCell ref="N13:O13"/>
    <mergeCell ref="B3:L4"/>
    <mergeCell ref="A4:A31"/>
    <mergeCell ref="B5:L6"/>
    <mergeCell ref="C7:D7"/>
    <mergeCell ref="E7:F7"/>
    <mergeCell ref="G7:H7"/>
    <mergeCell ref="I7:J7"/>
    <mergeCell ref="K7:L7"/>
    <mergeCell ref="B8:B9"/>
    <mergeCell ref="C8:D9"/>
    <mergeCell ref="K13:L14"/>
    <mergeCell ref="B15:J15"/>
    <mergeCell ref="B19:B21"/>
    <mergeCell ref="C19:L22"/>
    <mergeCell ref="B23:L24"/>
    <mergeCell ref="B30:L31"/>
    <mergeCell ref="E8:F9"/>
    <mergeCell ref="G8:H9"/>
    <mergeCell ref="I8:J9"/>
    <mergeCell ref="K8:L9"/>
    <mergeCell ref="B11:L12"/>
    <mergeCell ref="B13:B14"/>
    <mergeCell ref="C13:D14"/>
  </mergeCells>
  <conditionalFormatting sqref="A3">
    <cfRule type="expression" dxfId="190" priority="45" stopIfTrue="1">
      <formula>OR(ROW()=CELL("ligne"),COLUMN()=CELL("colonne"))</formula>
    </cfRule>
  </conditionalFormatting>
  <conditionalFormatting sqref="C8">
    <cfRule type="cellIs" dxfId="189" priority="44" operator="greaterThan">
      <formula>1</formula>
    </cfRule>
  </conditionalFormatting>
  <conditionalFormatting sqref="B57">
    <cfRule type="cellIs" dxfId="188" priority="43" operator="greaterThan">
      <formula>1</formula>
    </cfRule>
  </conditionalFormatting>
  <conditionalFormatting sqref="B43">
    <cfRule type="cellIs" dxfId="187" priority="42" operator="greaterThan">
      <formula>1</formula>
    </cfRule>
  </conditionalFormatting>
  <conditionalFormatting sqref="A34">
    <cfRule type="expression" dxfId="186" priority="41" stopIfTrue="1">
      <formula>OR(ROW()=CELL("ligne"),COLUMN()=CELL("colonne"))</formula>
    </cfRule>
  </conditionalFormatting>
  <conditionalFormatting sqref="F45">
    <cfRule type="cellIs" dxfId="185" priority="40" operator="greaterThan">
      <formula>1</formula>
    </cfRule>
  </conditionalFormatting>
  <conditionalFormatting sqref="H45">
    <cfRule type="cellIs" dxfId="184" priority="38" operator="greaterThan">
      <formula>1</formula>
    </cfRule>
  </conditionalFormatting>
  <conditionalFormatting sqref="G45">
    <cfRule type="cellIs" dxfId="183" priority="39" operator="greaterThan">
      <formula>1</formula>
    </cfRule>
  </conditionalFormatting>
  <conditionalFormatting sqref="B181">
    <cfRule type="cellIs" dxfId="182" priority="5" operator="greaterThan">
      <formula>1</formula>
    </cfRule>
  </conditionalFormatting>
  <conditionalFormatting sqref="B109">
    <cfRule type="cellIs" dxfId="181" priority="26" operator="greaterThan">
      <formula>1</formula>
    </cfRule>
  </conditionalFormatting>
  <conditionalFormatting sqref="B111">
    <cfRule type="cellIs" dxfId="180" priority="25" operator="greaterThan">
      <formula>1</formula>
    </cfRule>
  </conditionalFormatting>
  <conditionalFormatting sqref="B134">
    <cfRule type="cellIs" dxfId="179" priority="22" operator="greaterThan">
      <formula>1</formula>
    </cfRule>
  </conditionalFormatting>
  <conditionalFormatting sqref="B138">
    <cfRule type="cellIs" dxfId="178" priority="20" operator="greaterThan">
      <formula>1</formula>
    </cfRule>
  </conditionalFormatting>
  <conditionalFormatting sqref="B113">
    <cfRule type="cellIs" dxfId="177" priority="24" operator="greaterThan">
      <formula>1</formula>
    </cfRule>
  </conditionalFormatting>
  <conditionalFormatting sqref="B115">
    <cfRule type="cellIs" dxfId="176" priority="23" operator="greaterThan">
      <formula>1</formula>
    </cfRule>
  </conditionalFormatting>
  <conditionalFormatting sqref="B136">
    <cfRule type="cellIs" dxfId="175" priority="21" operator="greaterThan">
      <formula>1</formula>
    </cfRule>
  </conditionalFormatting>
  <conditionalFormatting sqref="B164">
    <cfRule type="cellIs" dxfId="174" priority="13" operator="greaterThan">
      <formula>1</formula>
    </cfRule>
  </conditionalFormatting>
  <conditionalFormatting sqref="B140">
    <cfRule type="cellIs" dxfId="173" priority="19" operator="greaterThan">
      <formula>1</formula>
    </cfRule>
  </conditionalFormatting>
  <conditionalFormatting sqref="B144">
    <cfRule type="cellIs" dxfId="172" priority="17" operator="greaterThan">
      <formula>1</formula>
    </cfRule>
  </conditionalFormatting>
  <conditionalFormatting sqref="B142">
    <cfRule type="cellIs" dxfId="171" priority="18" operator="greaterThan">
      <formula>1</formula>
    </cfRule>
  </conditionalFormatting>
  <conditionalFormatting sqref="B160">
    <cfRule type="cellIs" dxfId="170" priority="15" operator="greaterThan">
      <formula>1</formula>
    </cfRule>
  </conditionalFormatting>
  <conditionalFormatting sqref="B162">
    <cfRule type="cellIs" dxfId="169" priority="14" operator="greaterThan">
      <formula>1</formula>
    </cfRule>
  </conditionalFormatting>
  <conditionalFormatting sqref="B166">
    <cfRule type="cellIs" dxfId="168" priority="12" operator="greaterThan">
      <formula>1</formula>
    </cfRule>
  </conditionalFormatting>
  <conditionalFormatting sqref="B168">
    <cfRule type="cellIs" dxfId="167" priority="11" operator="greaterThan">
      <formula>1</formula>
    </cfRule>
  </conditionalFormatting>
  <conditionalFormatting sqref="B170">
    <cfRule type="cellIs" dxfId="166" priority="10" operator="greaterThan">
      <formula>1</formula>
    </cfRule>
  </conditionalFormatting>
  <conditionalFormatting sqref="B172">
    <cfRule type="cellIs" dxfId="165" priority="9" operator="greaterThan">
      <formula>1</formula>
    </cfRule>
  </conditionalFormatting>
  <conditionalFormatting sqref="B175">
    <cfRule type="cellIs" dxfId="164" priority="8" operator="greaterThan">
      <formula>1</formula>
    </cfRule>
  </conditionalFormatting>
  <conditionalFormatting sqref="B177">
    <cfRule type="cellIs" dxfId="163" priority="7" operator="greaterThan">
      <formula>1</formula>
    </cfRule>
  </conditionalFormatting>
  <conditionalFormatting sqref="B179">
    <cfRule type="cellIs" dxfId="162" priority="6" operator="greaterThan">
      <formula>1</formula>
    </cfRule>
  </conditionalFormatting>
  <conditionalFormatting sqref="A84">
    <cfRule type="expression" dxfId="161" priority="16" stopIfTrue="1">
      <formula>OR(ROW()=CELL("ligne"),COLUMN()=CELL("colonne"))</formula>
    </cfRule>
  </conditionalFormatting>
  <conditionalFormatting sqref="B189">
    <cfRule type="cellIs" dxfId="160" priority="37" operator="greaterThan">
      <formula>1</formula>
    </cfRule>
  </conditionalFormatting>
  <conditionalFormatting sqref="B101">
    <cfRule type="cellIs" dxfId="159" priority="34" operator="greaterThan">
      <formula>1</formula>
    </cfRule>
  </conditionalFormatting>
  <conditionalFormatting sqref="B105">
    <cfRule type="cellIs" dxfId="158" priority="32" operator="greaterThan">
      <formula>1</formula>
    </cfRule>
  </conditionalFormatting>
  <conditionalFormatting sqref="B97">
    <cfRule type="cellIs" dxfId="157" priority="36" operator="greaterThan">
      <formula>1</formula>
    </cfRule>
  </conditionalFormatting>
  <conditionalFormatting sqref="B99">
    <cfRule type="cellIs" dxfId="156" priority="35" operator="greaterThan">
      <formula>1</formula>
    </cfRule>
  </conditionalFormatting>
  <conditionalFormatting sqref="B103">
    <cfRule type="cellIs" dxfId="155" priority="33" operator="greaterThan">
      <formula>1</formula>
    </cfRule>
  </conditionalFormatting>
  <conditionalFormatting sqref="B107">
    <cfRule type="cellIs" dxfId="154" priority="31" operator="greaterThan">
      <formula>1</formula>
    </cfRule>
  </conditionalFormatting>
  <conditionalFormatting sqref="B128">
    <cfRule type="cellIs" dxfId="153" priority="29" operator="greaterThan">
      <formula>1</formula>
    </cfRule>
  </conditionalFormatting>
  <conditionalFormatting sqref="B126">
    <cfRule type="cellIs" dxfId="152" priority="30" operator="greaterThan">
      <formula>1</formula>
    </cfRule>
  </conditionalFormatting>
  <conditionalFormatting sqref="B130">
    <cfRule type="cellIs" dxfId="151" priority="28" operator="greaterThan">
      <formula>1</formula>
    </cfRule>
  </conditionalFormatting>
  <conditionalFormatting sqref="B132">
    <cfRule type="cellIs" dxfId="150" priority="27" operator="greaterThan">
      <formula>1</formula>
    </cfRule>
  </conditionalFormatting>
  <conditionalFormatting sqref="B185">
    <cfRule type="cellIs" dxfId="149" priority="3" operator="greaterThan">
      <formula>1</formula>
    </cfRule>
  </conditionalFormatting>
  <conditionalFormatting sqref="B187">
    <cfRule type="cellIs" dxfId="148" priority="2" operator="greaterThan">
      <formula>1</formula>
    </cfRule>
  </conditionalFormatting>
  <conditionalFormatting sqref="B183">
    <cfRule type="cellIs" dxfId="147" priority="4" operator="greaterThan">
      <formula>1</formula>
    </cfRule>
  </conditionalFormatting>
  <conditionalFormatting sqref="N13">
    <cfRule type="cellIs" dxfId="146" priority="1" operator="greaterThan">
      <formula>1</formula>
    </cfRule>
  </conditionalFormatting>
  <hyperlinks>
    <hyperlink ref="C152"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0"/>
  <sheetViews>
    <sheetView workbookViewId="0">
      <selection activeCell="T17" sqref="T17"/>
    </sheetView>
  </sheetViews>
  <sheetFormatPr baseColWidth="10" defaultRowHeight="15" x14ac:dyDescent="0.25"/>
  <cols>
    <col min="1" max="1" width="2.85546875" style="28" customWidth="1"/>
    <col min="2" max="27" width="9.7109375" style="28" customWidth="1"/>
    <col min="28" max="16384" width="11.42578125" style="28"/>
  </cols>
  <sheetData>
    <row r="1" spans="1:28" s="37" customFormat="1" ht="12.75" x14ac:dyDescent="0.2">
      <c r="A1" s="33">
        <v>2.71</v>
      </c>
      <c r="B1" s="34">
        <v>9</v>
      </c>
      <c r="C1" s="34">
        <v>9</v>
      </c>
      <c r="D1" s="34">
        <v>9</v>
      </c>
      <c r="E1" s="34">
        <v>9</v>
      </c>
      <c r="F1" s="34">
        <v>9</v>
      </c>
      <c r="G1" s="34">
        <v>9</v>
      </c>
      <c r="H1" s="34">
        <v>9</v>
      </c>
      <c r="I1" s="35">
        <v>9</v>
      </c>
      <c r="J1" s="35">
        <v>9</v>
      </c>
      <c r="K1" s="35">
        <v>9</v>
      </c>
      <c r="L1" s="35">
        <v>9</v>
      </c>
      <c r="M1" s="35">
        <v>9</v>
      </c>
      <c r="N1" s="35">
        <v>9</v>
      </c>
      <c r="O1" s="35">
        <v>9</v>
      </c>
      <c r="P1" s="35">
        <v>9</v>
      </c>
      <c r="Q1" s="35">
        <v>9</v>
      </c>
      <c r="R1" s="35">
        <v>9</v>
      </c>
      <c r="S1" s="35">
        <v>9</v>
      </c>
      <c r="T1" s="35">
        <v>9</v>
      </c>
      <c r="U1" s="35">
        <v>9</v>
      </c>
      <c r="V1" s="35">
        <v>9</v>
      </c>
      <c r="W1" s="35">
        <v>9</v>
      </c>
      <c r="X1" s="35">
        <v>9</v>
      </c>
      <c r="Y1" s="35">
        <v>9</v>
      </c>
      <c r="Z1" s="35">
        <v>9</v>
      </c>
      <c r="AA1" s="35">
        <v>9</v>
      </c>
      <c r="AB1" s="36" t="s">
        <v>49</v>
      </c>
    </row>
    <row r="2" spans="1:28" x14ac:dyDescent="0.25">
      <c r="A2" s="129" t="s">
        <v>0</v>
      </c>
      <c r="B2" s="1835"/>
      <c r="C2" s="1835"/>
      <c r="D2" s="1835"/>
      <c r="E2" s="1835"/>
      <c r="F2" s="1835"/>
      <c r="G2" s="1835"/>
      <c r="H2" s="1835"/>
      <c r="I2" s="1835"/>
      <c r="J2" s="1835"/>
      <c r="K2" s="1835"/>
      <c r="L2" s="1835"/>
      <c r="M2" s="1835"/>
      <c r="N2" s="1835"/>
      <c r="O2" s="1835"/>
      <c r="P2" s="1835"/>
      <c r="Q2" s="1835"/>
      <c r="R2" s="1835"/>
      <c r="S2" s="1835"/>
      <c r="T2" s="1835"/>
      <c r="U2" s="1835"/>
      <c r="V2" s="1835"/>
      <c r="W2" s="1835"/>
      <c r="X2" s="1835"/>
      <c r="Y2" s="1835"/>
      <c r="Z2" s="1835"/>
      <c r="AA2" s="1835"/>
    </row>
    <row r="3" spans="1:28" ht="26.25" customHeight="1" x14ac:dyDescent="0.25">
      <c r="A3" s="1835"/>
      <c r="B3" s="1842" t="s">
        <v>180</v>
      </c>
      <c r="C3" s="1842"/>
      <c r="D3" s="1842"/>
      <c r="E3" s="1842"/>
      <c r="F3" s="1842"/>
      <c r="G3" s="1842"/>
      <c r="H3" s="1842"/>
      <c r="I3" s="1842"/>
      <c r="J3" s="1842"/>
      <c r="K3" s="1842"/>
      <c r="L3" s="1842"/>
      <c r="M3" s="1842"/>
      <c r="N3" s="1842"/>
      <c r="O3" s="1842"/>
      <c r="P3" s="1842"/>
      <c r="Q3" s="1842"/>
      <c r="R3" s="1842"/>
      <c r="S3" s="1842"/>
      <c r="T3" s="1842"/>
      <c r="U3" s="975"/>
      <c r="V3" s="122"/>
      <c r="W3" s="122"/>
      <c r="X3" s="122"/>
      <c r="Y3" s="122"/>
      <c r="Z3" s="122"/>
      <c r="AA3" s="122"/>
    </row>
    <row r="4" spans="1:28" ht="15" customHeight="1" x14ac:dyDescent="0.25">
      <c r="A4" s="1835"/>
      <c r="B4" s="1842"/>
      <c r="C4" s="1842"/>
      <c r="D4" s="1842"/>
      <c r="E4" s="1842"/>
      <c r="F4" s="1842"/>
      <c r="G4" s="1842"/>
      <c r="H4" s="1842"/>
      <c r="I4" s="1842"/>
      <c r="J4" s="1842"/>
      <c r="K4" s="1842"/>
      <c r="L4" s="1842"/>
      <c r="M4" s="1842"/>
      <c r="N4" s="1842"/>
      <c r="O4" s="1842"/>
      <c r="P4" s="1842"/>
      <c r="Q4" s="1842"/>
      <c r="R4" s="1842"/>
      <c r="S4" s="1842"/>
      <c r="T4" s="1842"/>
      <c r="U4" s="975"/>
      <c r="V4" s="122"/>
      <c r="W4" s="122"/>
      <c r="X4" s="122"/>
      <c r="Y4" s="122"/>
      <c r="Z4" s="122"/>
      <c r="AA4" s="122"/>
    </row>
    <row r="5" spans="1:28" ht="15" customHeight="1" x14ac:dyDescent="0.25">
      <c r="A5" s="1835"/>
      <c r="B5" s="1842"/>
      <c r="C5" s="1842"/>
      <c r="D5" s="1842"/>
      <c r="E5" s="1842"/>
      <c r="F5" s="1842"/>
      <c r="G5" s="1842"/>
      <c r="H5" s="1842"/>
      <c r="I5" s="1842"/>
      <c r="J5" s="1842"/>
      <c r="K5" s="1842"/>
      <c r="L5" s="1842"/>
      <c r="M5" s="1842"/>
      <c r="N5" s="1842"/>
      <c r="O5" s="1842"/>
      <c r="P5" s="1842"/>
      <c r="Q5" s="1842"/>
      <c r="R5" s="1842"/>
      <c r="S5" s="1842"/>
      <c r="T5" s="1842"/>
      <c r="U5" s="975"/>
      <c r="V5" s="122"/>
      <c r="W5" s="122"/>
      <c r="X5" s="122"/>
      <c r="Y5" s="122"/>
      <c r="Z5" s="122"/>
      <c r="AA5" s="122"/>
    </row>
    <row r="6" spans="1:28" ht="23.25" customHeight="1" x14ac:dyDescent="0.25">
      <c r="A6" s="1835"/>
      <c r="B6" s="122"/>
      <c r="C6" s="122"/>
      <c r="D6" s="1917" t="s">
        <v>1</v>
      </c>
      <c r="E6" s="1917"/>
      <c r="F6" s="122"/>
      <c r="G6" s="1912"/>
      <c r="H6" s="1912"/>
      <c r="I6" s="122"/>
      <c r="J6" s="1912"/>
      <c r="K6" s="1912"/>
      <c r="L6" s="123"/>
      <c r="M6" s="1912"/>
      <c r="N6" s="1912"/>
      <c r="O6" s="122"/>
      <c r="P6" s="1913" t="s">
        <v>4</v>
      </c>
      <c r="Q6" s="1913"/>
      <c r="R6" s="1913"/>
      <c r="S6" s="122"/>
      <c r="T6" s="122"/>
      <c r="U6" s="122"/>
      <c r="V6" s="122"/>
      <c r="W6" s="122"/>
      <c r="X6" s="122"/>
      <c r="Y6" s="122"/>
      <c r="Z6" s="122"/>
      <c r="AA6" s="122"/>
    </row>
    <row r="7" spans="1:28" ht="18.75" customHeight="1" x14ac:dyDescent="0.25">
      <c r="A7" s="1835"/>
      <c r="B7" s="122"/>
      <c r="C7" s="122"/>
      <c r="D7" s="1534" t="s">
        <v>164</v>
      </c>
      <c r="E7" s="1534"/>
      <c r="F7" s="122"/>
      <c r="G7" s="1535" t="s">
        <v>52</v>
      </c>
      <c r="H7" s="1535"/>
      <c r="I7" s="122"/>
      <c r="J7" s="1535" t="s">
        <v>54</v>
      </c>
      <c r="K7" s="1535"/>
      <c r="L7" s="122"/>
      <c r="M7" s="1535" t="s">
        <v>121</v>
      </c>
      <c r="N7" s="1535"/>
      <c r="O7" s="122"/>
      <c r="P7" s="1872" t="s">
        <v>165</v>
      </c>
      <c r="Q7" s="1872"/>
      <c r="R7" s="1872"/>
      <c r="S7" s="122"/>
      <c r="T7" s="122"/>
      <c r="U7" s="122"/>
      <c r="V7" s="1870" t="s">
        <v>165</v>
      </c>
      <c r="W7" s="1865" t="s">
        <v>183</v>
      </c>
      <c r="X7" s="1866" t="s">
        <v>177</v>
      </c>
      <c r="Y7" s="1868" t="s">
        <v>184</v>
      </c>
      <c r="Z7" s="1866" t="s">
        <v>185</v>
      </c>
      <c r="AA7" s="122"/>
    </row>
    <row r="8" spans="1:28" x14ac:dyDescent="0.25">
      <c r="A8" s="1835"/>
      <c r="B8" s="122"/>
      <c r="C8" s="122"/>
      <c r="D8" s="1534"/>
      <c r="E8" s="1534"/>
      <c r="F8" s="122"/>
      <c r="G8" s="1535"/>
      <c r="H8" s="1535"/>
      <c r="I8" s="122"/>
      <c r="J8" s="1535"/>
      <c r="K8" s="1535"/>
      <c r="L8" s="122"/>
      <c r="M8" s="1535"/>
      <c r="N8" s="1535"/>
      <c r="O8" s="122"/>
      <c r="P8" s="1872"/>
      <c r="Q8" s="1872"/>
      <c r="R8" s="1872"/>
      <c r="S8" s="122"/>
      <c r="T8" s="122"/>
      <c r="U8" s="122"/>
      <c r="V8" s="1871"/>
      <c r="W8" s="1846"/>
      <c r="X8" s="1867"/>
      <c r="Y8" s="1869"/>
      <c r="Z8" s="1867"/>
      <c r="AA8" s="122"/>
    </row>
    <row r="9" spans="1:28" ht="15.75" x14ac:dyDescent="0.25">
      <c r="A9" s="1835"/>
      <c r="B9" s="122"/>
      <c r="C9" s="122"/>
      <c r="D9" s="1274">
        <v>2</v>
      </c>
      <c r="E9" s="1274"/>
      <c r="F9" s="124"/>
      <c r="G9" s="1844">
        <v>12</v>
      </c>
      <c r="H9" s="1844"/>
      <c r="I9" s="124"/>
      <c r="J9" s="1844">
        <v>18</v>
      </c>
      <c r="K9" s="1844"/>
      <c r="L9" s="124"/>
      <c r="M9" s="1845">
        <f>M37</f>
        <v>5</v>
      </c>
      <c r="N9" s="1845"/>
      <c r="O9" s="122"/>
      <c r="P9" s="1843">
        <f t="shared" ref="P9:P18" si="0">MROUND(V9,1)</f>
        <v>16</v>
      </c>
      <c r="Q9" s="1843"/>
      <c r="R9" s="1843"/>
      <c r="S9" s="122"/>
      <c r="T9" s="122"/>
      <c r="U9" s="122"/>
      <c r="V9" s="953">
        <f>(P37/W37)*W9</f>
        <v>16</v>
      </c>
      <c r="W9" s="140">
        <f t="shared" ref="W9:W18" si="1">(G9*J9)*D9</f>
        <v>432</v>
      </c>
      <c r="X9" s="141">
        <f t="shared" ref="X9:X18" si="2">W9/P9</f>
        <v>27</v>
      </c>
      <c r="Y9" s="142">
        <f t="shared" ref="Y9:Y18" si="3">W9*M9</f>
        <v>2160</v>
      </c>
      <c r="Z9" s="954">
        <f t="shared" ref="Z9:Z18" si="4">Y9/P9</f>
        <v>135</v>
      </c>
      <c r="AA9" s="122"/>
    </row>
    <row r="10" spans="1:28" ht="15.75" x14ac:dyDescent="0.25">
      <c r="A10" s="1835"/>
      <c r="B10" s="122"/>
      <c r="C10" s="122"/>
      <c r="D10" s="1274">
        <v>1</v>
      </c>
      <c r="E10" s="1274"/>
      <c r="F10" s="124"/>
      <c r="G10" s="1844">
        <v>18</v>
      </c>
      <c r="H10" s="1844"/>
      <c r="I10" s="124"/>
      <c r="J10" s="1844">
        <v>18</v>
      </c>
      <c r="K10" s="1844"/>
      <c r="L10" s="124"/>
      <c r="M10" s="1845">
        <f>M37</f>
        <v>5</v>
      </c>
      <c r="N10" s="1845"/>
      <c r="O10" s="122"/>
      <c r="P10" s="1843">
        <f t="shared" si="0"/>
        <v>12</v>
      </c>
      <c r="Q10" s="1843"/>
      <c r="R10" s="1843"/>
      <c r="S10" s="122"/>
      <c r="T10" s="122"/>
      <c r="U10" s="122"/>
      <c r="V10" s="953">
        <f>(P37/W37)*W10</f>
        <v>12</v>
      </c>
      <c r="W10" s="140">
        <f t="shared" si="1"/>
        <v>324</v>
      </c>
      <c r="X10" s="141">
        <f t="shared" si="2"/>
        <v>27</v>
      </c>
      <c r="Y10" s="142">
        <f t="shared" si="3"/>
        <v>1620</v>
      </c>
      <c r="Z10" s="954">
        <f t="shared" si="4"/>
        <v>135</v>
      </c>
      <c r="AA10" s="122"/>
    </row>
    <row r="11" spans="1:28" ht="15.75" x14ac:dyDescent="0.25">
      <c r="A11" s="1835"/>
      <c r="B11" s="122"/>
      <c r="C11" s="122"/>
      <c r="D11" s="1274">
        <v>1</v>
      </c>
      <c r="E11" s="1274"/>
      <c r="F11" s="124"/>
      <c r="G11" s="1844">
        <v>18</v>
      </c>
      <c r="H11" s="1844"/>
      <c r="I11" s="124"/>
      <c r="J11" s="1844">
        <v>24</v>
      </c>
      <c r="K11" s="1844"/>
      <c r="L11" s="124"/>
      <c r="M11" s="1845">
        <f>M37</f>
        <v>5</v>
      </c>
      <c r="N11" s="1845"/>
      <c r="O11" s="122"/>
      <c r="P11" s="1843">
        <f t="shared" si="0"/>
        <v>16</v>
      </c>
      <c r="Q11" s="1843"/>
      <c r="R11" s="1843"/>
      <c r="S11" s="122"/>
      <c r="T11" s="122"/>
      <c r="U11" s="122"/>
      <c r="V11" s="953">
        <f>(P37/W37)*W11</f>
        <v>16</v>
      </c>
      <c r="W11" s="140">
        <f t="shared" si="1"/>
        <v>432</v>
      </c>
      <c r="X11" s="141">
        <f t="shared" si="2"/>
        <v>27</v>
      </c>
      <c r="Y11" s="142">
        <f t="shared" si="3"/>
        <v>2160</v>
      </c>
      <c r="Z11" s="954">
        <f t="shared" si="4"/>
        <v>135</v>
      </c>
      <c r="AA11" s="122"/>
    </row>
    <row r="12" spans="1:28" ht="15.75" x14ac:dyDescent="0.25">
      <c r="A12" s="1835"/>
      <c r="B12" s="122"/>
      <c r="C12" s="122"/>
      <c r="D12" s="1274">
        <v>1</v>
      </c>
      <c r="E12" s="1274"/>
      <c r="F12" s="124"/>
      <c r="G12" s="1844">
        <v>18</v>
      </c>
      <c r="H12" s="1844"/>
      <c r="I12" s="124"/>
      <c r="J12" s="1844">
        <v>24</v>
      </c>
      <c r="K12" s="1844"/>
      <c r="L12" s="124"/>
      <c r="M12" s="1845">
        <f>M37</f>
        <v>5</v>
      </c>
      <c r="N12" s="1845"/>
      <c r="O12" s="122"/>
      <c r="P12" s="1843">
        <f t="shared" si="0"/>
        <v>16</v>
      </c>
      <c r="Q12" s="1843"/>
      <c r="R12" s="1843"/>
      <c r="S12" s="122"/>
      <c r="T12" s="122"/>
      <c r="U12" s="122"/>
      <c r="V12" s="953">
        <f>(P37/W37)*W12</f>
        <v>16</v>
      </c>
      <c r="W12" s="140">
        <f t="shared" si="1"/>
        <v>432</v>
      </c>
      <c r="X12" s="141">
        <f t="shared" si="2"/>
        <v>27</v>
      </c>
      <c r="Y12" s="142">
        <f t="shared" si="3"/>
        <v>2160</v>
      </c>
      <c r="Z12" s="954">
        <f t="shared" si="4"/>
        <v>135</v>
      </c>
      <c r="AA12" s="122"/>
    </row>
    <row r="13" spans="1:28" ht="15.75" x14ac:dyDescent="0.25">
      <c r="A13" s="1835"/>
      <c r="B13" s="122"/>
      <c r="C13" s="122"/>
      <c r="D13" s="1274">
        <v>1</v>
      </c>
      <c r="E13" s="1274"/>
      <c r="F13" s="124"/>
      <c r="G13" s="1844">
        <v>22.5</v>
      </c>
      <c r="H13" s="1844"/>
      <c r="I13" s="124"/>
      <c r="J13" s="1844">
        <v>24</v>
      </c>
      <c r="K13" s="1844"/>
      <c r="L13" s="124"/>
      <c r="M13" s="1845">
        <f>M37</f>
        <v>5</v>
      </c>
      <c r="N13" s="1845"/>
      <c r="O13" s="122"/>
      <c r="P13" s="1843">
        <f t="shared" si="0"/>
        <v>20</v>
      </c>
      <c r="Q13" s="1843"/>
      <c r="R13" s="1843"/>
      <c r="S13" s="122"/>
      <c r="T13" s="122"/>
      <c r="U13" s="122"/>
      <c r="V13" s="953">
        <f>(P37/W37)*W13</f>
        <v>20</v>
      </c>
      <c r="W13" s="140">
        <f t="shared" si="1"/>
        <v>540</v>
      </c>
      <c r="X13" s="141">
        <f t="shared" si="2"/>
        <v>27</v>
      </c>
      <c r="Y13" s="142">
        <f t="shared" si="3"/>
        <v>2700</v>
      </c>
      <c r="Z13" s="954">
        <f t="shared" si="4"/>
        <v>135</v>
      </c>
      <c r="AA13" s="122"/>
    </row>
    <row r="14" spans="1:28" ht="15.75" x14ac:dyDescent="0.25">
      <c r="A14" s="1835"/>
      <c r="B14" s="122"/>
      <c r="C14" s="122"/>
      <c r="D14" s="1274">
        <v>1</v>
      </c>
      <c r="E14" s="1274"/>
      <c r="F14" s="124"/>
      <c r="G14" s="1844">
        <v>24</v>
      </c>
      <c r="H14" s="1844"/>
      <c r="I14" s="124"/>
      <c r="J14" s="1844">
        <v>27</v>
      </c>
      <c r="K14" s="1844"/>
      <c r="L14" s="124"/>
      <c r="M14" s="1845">
        <f>M37</f>
        <v>5</v>
      </c>
      <c r="N14" s="1845"/>
      <c r="O14" s="122"/>
      <c r="P14" s="1843">
        <f t="shared" si="0"/>
        <v>24</v>
      </c>
      <c r="Q14" s="1843"/>
      <c r="R14" s="1843"/>
      <c r="S14" s="122"/>
      <c r="T14" s="122"/>
      <c r="U14" s="122"/>
      <c r="V14" s="953">
        <f>(P37/W37)*W14</f>
        <v>24</v>
      </c>
      <c r="W14" s="140">
        <f t="shared" si="1"/>
        <v>648</v>
      </c>
      <c r="X14" s="141">
        <f t="shared" si="2"/>
        <v>27</v>
      </c>
      <c r="Y14" s="142">
        <f t="shared" si="3"/>
        <v>3240</v>
      </c>
      <c r="Z14" s="954">
        <f t="shared" si="4"/>
        <v>135</v>
      </c>
      <c r="AA14" s="122"/>
    </row>
    <row r="15" spans="1:28" ht="15.75" x14ac:dyDescent="0.25">
      <c r="A15" s="1835"/>
      <c r="B15" s="122"/>
      <c r="C15" s="122"/>
      <c r="D15" s="1274">
        <v>1</v>
      </c>
      <c r="E15" s="1274"/>
      <c r="F15" s="124"/>
      <c r="G15" s="1844">
        <v>24</v>
      </c>
      <c r="H15" s="1844"/>
      <c r="I15" s="124"/>
      <c r="J15" s="1844">
        <v>31.5</v>
      </c>
      <c r="K15" s="1844"/>
      <c r="L15" s="124"/>
      <c r="M15" s="1845">
        <f>M37</f>
        <v>5</v>
      </c>
      <c r="N15" s="1845"/>
      <c r="O15" s="122"/>
      <c r="P15" s="1843">
        <f t="shared" si="0"/>
        <v>28</v>
      </c>
      <c r="Q15" s="1843"/>
      <c r="R15" s="1843"/>
      <c r="S15" s="122"/>
      <c r="T15" s="122"/>
      <c r="U15" s="122"/>
      <c r="V15" s="953">
        <f>(P37/W37)*W15</f>
        <v>28</v>
      </c>
      <c r="W15" s="140">
        <f t="shared" si="1"/>
        <v>756</v>
      </c>
      <c r="X15" s="141">
        <f t="shared" si="2"/>
        <v>27</v>
      </c>
      <c r="Y15" s="142">
        <f t="shared" si="3"/>
        <v>3780</v>
      </c>
      <c r="Z15" s="954">
        <f t="shared" si="4"/>
        <v>135</v>
      </c>
      <c r="AA15" s="122"/>
    </row>
    <row r="16" spans="1:28" ht="15.75" x14ac:dyDescent="0.25">
      <c r="A16" s="1835"/>
      <c r="B16" s="122"/>
      <c r="C16" s="122"/>
      <c r="D16" s="1274">
        <v>1</v>
      </c>
      <c r="E16" s="1274"/>
      <c r="F16" s="124"/>
      <c r="G16" s="1844">
        <v>24</v>
      </c>
      <c r="H16" s="1844"/>
      <c r="I16" s="124"/>
      <c r="J16" s="1844">
        <v>36</v>
      </c>
      <c r="K16" s="1844"/>
      <c r="L16" s="124"/>
      <c r="M16" s="1845">
        <f>M37</f>
        <v>5</v>
      </c>
      <c r="N16" s="1845"/>
      <c r="O16" s="122"/>
      <c r="P16" s="1843">
        <f t="shared" si="0"/>
        <v>32</v>
      </c>
      <c r="Q16" s="1843"/>
      <c r="R16" s="1843"/>
      <c r="S16" s="122"/>
      <c r="T16" s="122"/>
      <c r="U16" s="122"/>
      <c r="V16" s="953">
        <f>(P37/W37)*W16</f>
        <v>32</v>
      </c>
      <c r="W16" s="140">
        <f t="shared" si="1"/>
        <v>864</v>
      </c>
      <c r="X16" s="141">
        <f t="shared" si="2"/>
        <v>27</v>
      </c>
      <c r="Y16" s="142">
        <f t="shared" si="3"/>
        <v>4320</v>
      </c>
      <c r="Z16" s="954">
        <f t="shared" si="4"/>
        <v>135</v>
      </c>
      <c r="AA16" s="122"/>
    </row>
    <row r="17" spans="1:27" ht="15.75" x14ac:dyDescent="0.25">
      <c r="A17" s="1835"/>
      <c r="B17" s="122"/>
      <c r="C17" s="122"/>
      <c r="D17" s="1274">
        <v>1</v>
      </c>
      <c r="E17" s="1274"/>
      <c r="F17" s="124"/>
      <c r="G17" s="1844">
        <v>27</v>
      </c>
      <c r="H17" s="1844"/>
      <c r="I17" s="124"/>
      <c r="J17" s="1844">
        <v>36</v>
      </c>
      <c r="K17" s="1844"/>
      <c r="L17" s="124"/>
      <c r="M17" s="1845">
        <f>M37</f>
        <v>5</v>
      </c>
      <c r="N17" s="1845"/>
      <c r="O17" s="122"/>
      <c r="P17" s="1843">
        <f t="shared" si="0"/>
        <v>36</v>
      </c>
      <c r="Q17" s="1843"/>
      <c r="R17" s="1843"/>
      <c r="S17" s="122"/>
      <c r="T17" s="122"/>
      <c r="U17" s="122"/>
      <c r="V17" s="953">
        <f>(P37/W37)*W17</f>
        <v>36</v>
      </c>
      <c r="W17" s="140">
        <f t="shared" si="1"/>
        <v>972</v>
      </c>
      <c r="X17" s="141">
        <f t="shared" si="2"/>
        <v>27</v>
      </c>
      <c r="Y17" s="142">
        <f t="shared" si="3"/>
        <v>4860</v>
      </c>
      <c r="Z17" s="954">
        <f t="shared" si="4"/>
        <v>135</v>
      </c>
      <c r="AA17" s="122"/>
    </row>
    <row r="18" spans="1:27" ht="15.75" x14ac:dyDescent="0.25">
      <c r="A18" s="1835"/>
      <c r="B18" s="122"/>
      <c r="C18" s="122"/>
      <c r="D18" s="1274">
        <v>1</v>
      </c>
      <c r="E18" s="1274"/>
      <c r="F18" s="124"/>
      <c r="G18" s="1844">
        <v>27.8</v>
      </c>
      <c r="H18" s="1844"/>
      <c r="I18" s="124"/>
      <c r="J18" s="1844">
        <v>53.5</v>
      </c>
      <c r="K18" s="1844"/>
      <c r="L18" s="124"/>
      <c r="M18" s="1845">
        <f>M37</f>
        <v>5</v>
      </c>
      <c r="N18" s="1845"/>
      <c r="O18" s="122"/>
      <c r="P18" s="1843">
        <f t="shared" si="0"/>
        <v>55</v>
      </c>
      <c r="Q18" s="1843"/>
      <c r="R18" s="1843"/>
      <c r="S18" s="122"/>
      <c r="T18" s="122"/>
      <c r="U18" s="122"/>
      <c r="V18" s="953">
        <f>(P37/W37)*W18</f>
        <v>55.085185185185182</v>
      </c>
      <c r="W18" s="140">
        <f t="shared" si="1"/>
        <v>1487.3</v>
      </c>
      <c r="X18" s="141">
        <f t="shared" si="2"/>
        <v>27.041818181818179</v>
      </c>
      <c r="Y18" s="142">
        <f t="shared" si="3"/>
        <v>7436.5</v>
      </c>
      <c r="Z18" s="954">
        <f t="shared" si="4"/>
        <v>135.20909090909092</v>
      </c>
      <c r="AA18" s="122"/>
    </row>
    <row r="19" spans="1:27" ht="21" customHeight="1" x14ac:dyDescent="0.25">
      <c r="A19" s="1835"/>
      <c r="B19" s="122"/>
      <c r="C19" s="122"/>
      <c r="D19" s="1848" t="s">
        <v>194</v>
      </c>
      <c r="E19" s="1848"/>
      <c r="F19" s="1848"/>
      <c r="G19" s="1848"/>
      <c r="H19" s="1848"/>
      <c r="I19" s="1848"/>
      <c r="J19" s="1848"/>
      <c r="K19" s="1848"/>
      <c r="L19" s="1848"/>
      <c r="M19" s="1848"/>
      <c r="N19" s="1848"/>
      <c r="O19" s="30"/>
      <c r="P19" s="30"/>
      <c r="Q19" s="30"/>
      <c r="R19" s="30"/>
      <c r="S19" s="122"/>
      <c r="T19" s="122"/>
      <c r="U19" s="122"/>
      <c r="V19" s="955"/>
      <c r="W19" s="956"/>
      <c r="X19" s="956"/>
      <c r="Y19" s="957"/>
      <c r="Z19" s="958"/>
      <c r="AA19" s="122"/>
    </row>
    <row r="20" spans="1:27" x14ac:dyDescent="0.25">
      <c r="A20" s="1835"/>
      <c r="B20" s="122"/>
      <c r="C20" s="122"/>
      <c r="D20" s="1274">
        <v>1</v>
      </c>
      <c r="E20" s="1274"/>
      <c r="F20" s="122"/>
      <c r="G20" s="1844">
        <v>4.5</v>
      </c>
      <c r="H20" s="1844"/>
      <c r="I20" s="122"/>
      <c r="J20" s="1844">
        <v>6.5</v>
      </c>
      <c r="K20" s="1844"/>
      <c r="L20" s="124"/>
      <c r="M20" s="1845">
        <f>M37</f>
        <v>5</v>
      </c>
      <c r="N20" s="1845"/>
      <c r="O20" s="122"/>
      <c r="P20" s="1843">
        <f>MROUND(V20,1)</f>
        <v>1</v>
      </c>
      <c r="Q20" s="1843"/>
      <c r="R20" s="1843"/>
      <c r="S20" s="122"/>
      <c r="T20" s="122"/>
      <c r="U20" s="122"/>
      <c r="V20" s="1849">
        <f>(P37/W37)*W20</f>
        <v>1.0833333333333333</v>
      </c>
      <c r="W20" s="1851">
        <f>(G20*J20)*D20</f>
        <v>29.25</v>
      </c>
      <c r="X20" s="1853">
        <f>W20/P20</f>
        <v>29.25</v>
      </c>
      <c r="Y20" s="1855">
        <f>W20*M20</f>
        <v>146.25</v>
      </c>
      <c r="Z20" s="1859">
        <f>Y20/P20</f>
        <v>146.25</v>
      </c>
      <c r="AA20" s="122"/>
    </row>
    <row r="21" spans="1:27" ht="21" customHeight="1" x14ac:dyDescent="0.25">
      <c r="A21" s="1835"/>
      <c r="B21" s="122"/>
      <c r="C21" s="122"/>
      <c r="D21" s="1274"/>
      <c r="E21" s="1274"/>
      <c r="F21" s="122"/>
      <c r="G21" s="1844"/>
      <c r="H21" s="1844"/>
      <c r="I21" s="122"/>
      <c r="J21" s="1844"/>
      <c r="K21" s="1844"/>
      <c r="L21" s="124"/>
      <c r="M21" s="1845"/>
      <c r="N21" s="1845"/>
      <c r="O21" s="122"/>
      <c r="P21" s="1843"/>
      <c r="Q21" s="1843"/>
      <c r="R21" s="1843"/>
      <c r="S21" s="122"/>
      <c r="T21" s="122"/>
      <c r="U21" s="122"/>
      <c r="V21" s="1850"/>
      <c r="W21" s="1852"/>
      <c r="X21" s="1854"/>
      <c r="Y21" s="1856"/>
      <c r="Z21" s="1860"/>
      <c r="AA21" s="122"/>
    </row>
    <row r="22" spans="1:27" ht="15.75" x14ac:dyDescent="0.25">
      <c r="A22" s="1835"/>
      <c r="B22" s="122"/>
      <c r="C22" s="125" t="s">
        <v>166</v>
      </c>
      <c r="D22" s="1914">
        <f>D37</f>
        <v>1</v>
      </c>
      <c r="E22" s="1914"/>
      <c r="F22" s="122"/>
      <c r="G22" s="1915">
        <f>G37</f>
        <v>12</v>
      </c>
      <c r="H22" s="1915"/>
      <c r="I22" s="122"/>
      <c r="J22" s="1915">
        <f>J37</f>
        <v>18</v>
      </c>
      <c r="K22" s="1915"/>
      <c r="L22" s="122"/>
      <c r="M22" s="1915">
        <f>M37</f>
        <v>5</v>
      </c>
      <c r="N22" s="1915"/>
      <c r="O22" s="122"/>
      <c r="P22" s="1916">
        <f>P37</f>
        <v>8</v>
      </c>
      <c r="Q22" s="1916"/>
      <c r="R22" s="1916"/>
      <c r="S22" s="122"/>
      <c r="T22" s="122"/>
      <c r="U22" s="122"/>
      <c r="V22" s="122"/>
      <c r="W22" s="122"/>
      <c r="X22" s="122"/>
      <c r="Y22" s="122"/>
      <c r="Z22" s="122"/>
      <c r="AA22" s="122"/>
    </row>
    <row r="23" spans="1:27" ht="25.5" customHeight="1" x14ac:dyDescent="0.25">
      <c r="A23" s="1835"/>
      <c r="B23" s="122"/>
      <c r="C23" s="122"/>
      <c r="D23" s="951" t="s">
        <v>195</v>
      </c>
      <c r="E23" s="952"/>
      <c r="F23" s="952"/>
      <c r="G23" s="952"/>
      <c r="H23" s="952"/>
      <c r="I23" s="952"/>
      <c r="J23" s="952"/>
      <c r="K23" s="952"/>
      <c r="L23" s="952"/>
      <c r="M23" s="952"/>
      <c r="N23" s="952"/>
      <c r="O23" s="952"/>
      <c r="P23" s="952"/>
      <c r="Q23" s="952"/>
      <c r="R23" s="960" t="s">
        <v>178</v>
      </c>
      <c r="S23" s="122"/>
      <c r="T23" s="122"/>
      <c r="U23" s="122"/>
      <c r="V23" s="122"/>
      <c r="W23" s="122"/>
      <c r="X23" s="122"/>
      <c r="Y23" s="122"/>
      <c r="Z23" s="122"/>
      <c r="AA23" s="122"/>
    </row>
    <row r="24" spans="1:27" ht="23.25" x14ac:dyDescent="0.25">
      <c r="A24" s="1835"/>
      <c r="B24" s="122"/>
      <c r="C24" s="1190" t="s">
        <v>1</v>
      </c>
      <c r="D24" s="1191" t="s">
        <v>646</v>
      </c>
      <c r="E24" s="779"/>
      <c r="F24" s="126"/>
      <c r="G24" s="122"/>
      <c r="H24" s="122"/>
      <c r="I24" s="122"/>
      <c r="J24" s="122"/>
      <c r="K24" s="122"/>
      <c r="L24" s="122"/>
      <c r="M24" s="1189" t="s">
        <v>4</v>
      </c>
      <c r="N24" s="990" t="s">
        <v>168</v>
      </c>
      <c r="O24" s="127"/>
      <c r="P24" s="122"/>
      <c r="Q24" s="122"/>
      <c r="R24" s="122"/>
      <c r="S24" s="122"/>
      <c r="T24" s="122"/>
      <c r="U24" s="122"/>
      <c r="V24" s="122"/>
      <c r="W24" s="122"/>
      <c r="X24" s="122"/>
      <c r="Y24" s="122"/>
      <c r="Z24" s="122"/>
      <c r="AA24" s="122"/>
    </row>
    <row r="25" spans="1:27" ht="23.25" x14ac:dyDescent="0.25">
      <c r="A25" s="1835"/>
      <c r="B25" s="993"/>
      <c r="C25" s="993"/>
      <c r="D25" s="993"/>
      <c r="E25" s="993"/>
      <c r="F25" s="993"/>
      <c r="G25" s="993"/>
      <c r="H25" s="993"/>
      <c r="I25" s="993"/>
      <c r="J25" s="993"/>
      <c r="K25" s="993"/>
      <c r="L25" s="993"/>
      <c r="M25" s="993"/>
      <c r="N25" s="993"/>
      <c r="O25" s="993"/>
      <c r="P25" s="991" t="s">
        <v>169</v>
      </c>
      <c r="Q25" s="993"/>
      <c r="R25" s="992">
        <f>P38</f>
        <v>37</v>
      </c>
      <c r="S25" s="992"/>
      <c r="T25" s="128"/>
      <c r="U25" s="128"/>
      <c r="V25" s="122"/>
      <c r="W25" s="122"/>
      <c r="X25" s="122"/>
      <c r="Y25" s="122"/>
      <c r="Z25" s="122"/>
      <c r="AA25" s="122"/>
    </row>
    <row r="26" spans="1:27" x14ac:dyDescent="0.25">
      <c r="A26" s="1835"/>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spans="1:27" ht="18.75" x14ac:dyDescent="0.3">
      <c r="A27" s="1835"/>
      <c r="B27" s="967" t="s">
        <v>200</v>
      </c>
      <c r="C27" s="962"/>
      <c r="D27" s="962"/>
      <c r="E27" s="963"/>
      <c r="F27" s="964" t="s">
        <v>201</v>
      </c>
      <c r="G27" s="963"/>
      <c r="H27" s="963"/>
      <c r="I27" s="965"/>
      <c r="J27" s="965"/>
      <c r="K27" s="966"/>
      <c r="L27" s="966"/>
      <c r="M27" s="966"/>
      <c r="N27" s="966"/>
      <c r="O27" s="966"/>
      <c r="P27" s="966"/>
      <c r="Q27" s="966"/>
      <c r="R27" s="966"/>
      <c r="S27" s="122"/>
      <c r="T27" s="122"/>
      <c r="U27" s="122"/>
      <c r="V27" s="122"/>
      <c r="W27" s="122"/>
      <c r="X27" s="122"/>
      <c r="Y27" s="122"/>
      <c r="Z27" s="122"/>
      <c r="AA27" s="122"/>
    </row>
    <row r="28" spans="1:27" x14ac:dyDescent="0.25">
      <c r="A28" s="1835"/>
      <c r="B28" s="790"/>
      <c r="C28" s="790"/>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790"/>
    </row>
    <row r="29" spans="1:27" x14ac:dyDescent="0.25">
      <c r="A29" s="1835"/>
      <c r="B29" s="790"/>
      <c r="C29" s="790"/>
      <c r="D29" s="790"/>
      <c r="E29" s="790"/>
      <c r="F29" s="790"/>
      <c r="G29" s="790"/>
      <c r="H29" s="790"/>
      <c r="I29" s="790"/>
      <c r="J29" s="790"/>
      <c r="K29" s="790"/>
      <c r="L29" s="790"/>
      <c r="M29" s="790"/>
      <c r="N29" s="790"/>
      <c r="O29" s="790"/>
      <c r="P29" s="790"/>
      <c r="Q29" s="790"/>
      <c r="R29" s="790"/>
      <c r="S29" s="790"/>
      <c r="T29" s="790"/>
      <c r="U29" s="790"/>
      <c r="V29" s="790"/>
      <c r="W29" s="790"/>
      <c r="X29" s="790"/>
      <c r="Y29" s="790"/>
      <c r="Z29" s="790"/>
      <c r="AA29" s="790"/>
    </row>
    <row r="30" spans="1:27" s="48" customFormat="1" ht="20.25" customHeight="1" x14ac:dyDescent="0.25">
      <c r="A30" s="1835"/>
      <c r="B30" s="1857" t="s">
        <v>173</v>
      </c>
      <c r="C30" s="1857"/>
      <c r="D30" s="1857"/>
      <c r="E30" s="1857"/>
      <c r="F30" s="1857"/>
      <c r="G30" s="1857"/>
      <c r="H30" s="1857"/>
      <c r="I30" s="1857"/>
      <c r="J30" s="1857"/>
      <c r="K30" s="1857"/>
      <c r="L30" s="1857"/>
      <c r="M30" s="1857"/>
      <c r="N30" s="1857"/>
      <c r="O30" s="1857"/>
      <c r="P30" s="1857"/>
      <c r="Q30" s="1857"/>
      <c r="R30" s="1857"/>
      <c r="S30" s="1857"/>
      <c r="T30" s="1857"/>
      <c r="U30" s="1857"/>
      <c r="V30" s="1857"/>
      <c r="W30" s="1857"/>
      <c r="X30" s="1857"/>
      <c r="Y30" s="1857"/>
      <c r="Z30" s="1857"/>
      <c r="AA30" s="790"/>
    </row>
    <row r="31" spans="1:27" s="48" customFormat="1" ht="15" customHeight="1" x14ac:dyDescent="0.25">
      <c r="A31" s="1835"/>
      <c r="B31" s="1857"/>
      <c r="C31" s="1857"/>
      <c r="D31" s="1857"/>
      <c r="E31" s="1857"/>
      <c r="F31" s="1857"/>
      <c r="G31" s="1857"/>
      <c r="H31" s="1857"/>
      <c r="I31" s="1857"/>
      <c r="J31" s="1857"/>
      <c r="K31" s="1857"/>
      <c r="L31" s="1857"/>
      <c r="M31" s="1857"/>
      <c r="N31" s="1857"/>
      <c r="O31" s="1857"/>
      <c r="P31" s="1857"/>
      <c r="Q31" s="1857"/>
      <c r="R31" s="1857"/>
      <c r="S31" s="1857"/>
      <c r="T31" s="1857"/>
      <c r="U31" s="1857"/>
      <c r="V31" s="1857"/>
      <c r="W31" s="1857"/>
      <c r="X31" s="1857"/>
      <c r="Y31" s="1857"/>
      <c r="Z31" s="1857"/>
      <c r="AA31" s="790"/>
    </row>
    <row r="32" spans="1:27" s="48" customFormat="1" ht="15" customHeight="1" x14ac:dyDescent="0.25">
      <c r="A32" s="1835"/>
      <c r="B32" s="1857" t="s">
        <v>648</v>
      </c>
      <c r="C32" s="1857"/>
      <c r="D32" s="1857"/>
      <c r="E32" s="1857"/>
      <c r="F32" s="1857"/>
      <c r="G32" s="1857"/>
      <c r="H32" s="1857"/>
      <c r="I32" s="1857"/>
      <c r="J32" s="1857"/>
      <c r="K32" s="1857"/>
      <c r="L32" s="1857"/>
      <c r="M32" s="1857"/>
      <c r="N32" s="1857"/>
      <c r="O32" s="1857"/>
      <c r="P32" s="1857"/>
      <c r="Q32" s="1857"/>
      <c r="R32" s="1857"/>
      <c r="S32" s="1857"/>
      <c r="T32" s="1857"/>
      <c r="U32" s="1857"/>
      <c r="V32" s="1857"/>
      <c r="W32" s="1857"/>
      <c r="X32" s="1857"/>
      <c r="Y32" s="1857"/>
      <c r="Z32" s="1857"/>
      <c r="AA32" s="790"/>
    </row>
    <row r="33" spans="1:28" s="48" customFormat="1" ht="15" customHeight="1" x14ac:dyDescent="0.25">
      <c r="A33" s="1835"/>
      <c r="B33" s="1857"/>
      <c r="C33" s="1857"/>
      <c r="D33" s="1857"/>
      <c r="E33" s="1857"/>
      <c r="F33" s="1857"/>
      <c r="G33" s="1857"/>
      <c r="H33" s="1857"/>
      <c r="I33" s="1857"/>
      <c r="J33" s="1857"/>
      <c r="K33" s="1857"/>
      <c r="L33" s="1857"/>
      <c r="M33" s="1857"/>
      <c r="N33" s="1857"/>
      <c r="O33" s="1857"/>
      <c r="P33" s="1857"/>
      <c r="Q33" s="1857"/>
      <c r="R33" s="1857"/>
      <c r="S33" s="1857"/>
      <c r="T33" s="1857"/>
      <c r="U33" s="1857"/>
      <c r="V33" s="1857"/>
      <c r="W33" s="1857"/>
      <c r="X33" s="1857"/>
      <c r="Y33" s="1857"/>
      <c r="Z33" s="1857"/>
      <c r="AA33" s="790"/>
    </row>
    <row r="34" spans="1:28" ht="23.25" customHeight="1" x14ac:dyDescent="0.25">
      <c r="A34" s="1835"/>
      <c r="B34" s="790"/>
      <c r="C34" s="790"/>
      <c r="D34" s="1858" t="s">
        <v>1</v>
      </c>
      <c r="E34" s="1858"/>
      <c r="F34" s="790"/>
      <c r="G34" s="1858" t="s">
        <v>2</v>
      </c>
      <c r="H34" s="1858"/>
      <c r="I34" s="790"/>
      <c r="J34" s="1858" t="s">
        <v>3</v>
      </c>
      <c r="K34" s="1858"/>
      <c r="L34" s="947"/>
      <c r="M34" s="1858" t="s">
        <v>3</v>
      </c>
      <c r="N34" s="1858"/>
      <c r="O34" s="790"/>
      <c r="P34" s="1858" t="s">
        <v>4</v>
      </c>
      <c r="Q34" s="1858"/>
      <c r="R34" s="1858"/>
      <c r="S34" s="790"/>
      <c r="T34" s="790"/>
      <c r="U34" s="790"/>
      <c r="V34" s="790"/>
      <c r="W34" s="790"/>
      <c r="X34" s="790"/>
      <c r="Y34" s="790"/>
      <c r="Z34" s="790"/>
      <c r="AA34" s="790"/>
    </row>
    <row r="35" spans="1:28" ht="18.75" customHeight="1" x14ac:dyDescent="0.25">
      <c r="A35" s="1835"/>
      <c r="B35" s="790"/>
      <c r="C35" s="946"/>
      <c r="D35" s="1861" t="s">
        <v>164</v>
      </c>
      <c r="E35" s="1861"/>
      <c r="F35" s="946"/>
      <c r="G35" s="1862" t="s">
        <v>52</v>
      </c>
      <c r="H35" s="1862"/>
      <c r="I35" s="946"/>
      <c r="J35" s="1862" t="s">
        <v>54</v>
      </c>
      <c r="K35" s="1862"/>
      <c r="L35" s="946"/>
      <c r="M35" s="1862" t="s">
        <v>121</v>
      </c>
      <c r="N35" s="1862"/>
      <c r="O35" s="790"/>
      <c r="P35" s="1863" t="s">
        <v>165</v>
      </c>
      <c r="Q35" s="1863"/>
      <c r="R35" s="1863"/>
      <c r="S35" s="790"/>
      <c r="T35" s="790"/>
      <c r="U35" s="790"/>
      <c r="V35" s="790"/>
      <c r="W35" s="1846" t="s">
        <v>183</v>
      </c>
      <c r="X35" s="1846" t="s">
        <v>177</v>
      </c>
      <c r="Y35" s="1846" t="s">
        <v>184</v>
      </c>
      <c r="Z35" s="1846" t="s">
        <v>185</v>
      </c>
      <c r="AA35" s="790"/>
    </row>
    <row r="36" spans="1:28" x14ac:dyDescent="0.25">
      <c r="A36" s="1835"/>
      <c r="B36" s="790"/>
      <c r="C36" s="946"/>
      <c r="D36" s="1861"/>
      <c r="E36" s="1861"/>
      <c r="F36" s="946"/>
      <c r="G36" s="1862"/>
      <c r="H36" s="1862"/>
      <c r="I36" s="946"/>
      <c r="J36" s="1862"/>
      <c r="K36" s="1862"/>
      <c r="L36" s="946"/>
      <c r="M36" s="1862"/>
      <c r="N36" s="1862"/>
      <c r="O36" s="790"/>
      <c r="P36" s="1863"/>
      <c r="Q36" s="1863"/>
      <c r="R36" s="1863"/>
      <c r="S36" s="790"/>
      <c r="T36" s="790"/>
      <c r="U36" s="790"/>
      <c r="V36" s="790"/>
      <c r="W36" s="1846"/>
      <c r="X36" s="1846"/>
      <c r="Y36" s="1846"/>
      <c r="Z36" s="1846"/>
      <c r="AA36" s="790"/>
    </row>
    <row r="37" spans="1:28" ht="21" x14ac:dyDescent="0.25">
      <c r="A37" s="1835"/>
      <c r="B37" s="790"/>
      <c r="C37" s="946"/>
      <c r="D37" s="1667">
        <v>1</v>
      </c>
      <c r="E37" s="1667"/>
      <c r="F37" s="946"/>
      <c r="G37" s="1847">
        <v>12</v>
      </c>
      <c r="H37" s="1847"/>
      <c r="I37" s="946"/>
      <c r="J37" s="1847">
        <v>18</v>
      </c>
      <c r="K37" s="1847"/>
      <c r="L37" s="948"/>
      <c r="M37" s="1847">
        <v>5</v>
      </c>
      <c r="N37" s="1847"/>
      <c r="O37" s="790"/>
      <c r="P37" s="1864">
        <v>8</v>
      </c>
      <c r="Q37" s="1864"/>
      <c r="R37" s="1864"/>
      <c r="S37" s="790"/>
      <c r="T37" s="790"/>
      <c r="U37" s="790"/>
      <c r="V37" s="790"/>
      <c r="W37" s="147">
        <f>G37*J37</f>
        <v>216</v>
      </c>
      <c r="X37" s="147">
        <f>W37/P37</f>
        <v>27</v>
      </c>
      <c r="Y37" s="147">
        <f>W37*M37</f>
        <v>1080</v>
      </c>
      <c r="Z37" s="961">
        <f>Y37/P37</f>
        <v>135</v>
      </c>
      <c r="AA37" s="790"/>
    </row>
    <row r="38" spans="1:28" x14ac:dyDescent="0.25">
      <c r="A38" s="1835"/>
      <c r="B38" s="790"/>
      <c r="C38" s="946"/>
      <c r="D38" s="790"/>
      <c r="E38" s="790"/>
      <c r="F38" s="790"/>
      <c r="G38" s="790"/>
      <c r="H38" s="790"/>
      <c r="I38" s="790"/>
      <c r="J38" s="790"/>
      <c r="K38" s="790"/>
      <c r="L38" s="790"/>
      <c r="M38" s="790"/>
      <c r="N38" s="790"/>
      <c r="O38" s="790"/>
      <c r="P38" s="959">
        <f>ROW()-1</f>
        <v>37</v>
      </c>
      <c r="Q38" s="793"/>
      <c r="R38" s="793"/>
      <c r="S38" s="790"/>
      <c r="T38" s="790"/>
      <c r="U38" s="790"/>
      <c r="V38" s="790"/>
      <c r="W38" s="793"/>
      <c r="X38" s="793"/>
      <c r="Y38" s="793"/>
      <c r="Z38" s="793"/>
      <c r="AA38" s="790"/>
    </row>
    <row r="39" spans="1:28" x14ac:dyDescent="0.25">
      <c r="A39" s="1835"/>
      <c r="B39" s="790"/>
      <c r="C39" s="790"/>
      <c r="D39" s="790"/>
      <c r="E39" s="790"/>
      <c r="F39" s="790"/>
      <c r="G39" s="790"/>
      <c r="H39" s="790"/>
      <c r="I39" s="790"/>
      <c r="J39" s="790"/>
      <c r="K39" s="790"/>
      <c r="L39" s="790"/>
      <c r="M39" s="790"/>
      <c r="N39" s="790"/>
      <c r="O39" s="790"/>
      <c r="P39" s="947"/>
      <c r="Q39" s="790"/>
      <c r="R39" s="790"/>
      <c r="S39" s="790"/>
      <c r="T39" s="790"/>
      <c r="U39" s="790"/>
      <c r="V39" s="790"/>
      <c r="W39" s="790"/>
      <c r="X39" s="790"/>
      <c r="Y39" s="790"/>
      <c r="Z39" s="790"/>
      <c r="AA39" s="790"/>
    </row>
    <row r="40" spans="1:28" s="48" customFormat="1" ht="23.25" x14ac:dyDescent="0.25">
      <c r="A40" s="1835"/>
      <c r="B40" s="945" t="s">
        <v>645</v>
      </c>
      <c r="Q40" s="950"/>
      <c r="AA40" s="790"/>
      <c r="AB40" s="28"/>
    </row>
    <row r="41" spans="1:28" ht="15" customHeight="1" x14ac:dyDescent="0.25">
      <c r="A41" s="1835"/>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row>
    <row r="42" spans="1:28" ht="15" customHeight="1" x14ac:dyDescent="0.3">
      <c r="A42" s="1835"/>
      <c r="B42" s="994" t="s">
        <v>649</v>
      </c>
      <c r="C42" s="790"/>
      <c r="D42" s="790"/>
      <c r="E42" s="790"/>
      <c r="F42" s="790"/>
      <c r="G42" s="790"/>
      <c r="H42" s="790"/>
      <c r="I42" s="790"/>
      <c r="J42" s="790"/>
      <c r="K42" s="790"/>
      <c r="L42" s="790"/>
      <c r="M42" s="790"/>
      <c r="N42" s="790"/>
      <c r="O42" s="790"/>
      <c r="P42" s="790"/>
      <c r="Q42" s="790"/>
      <c r="R42" s="790"/>
      <c r="S42" s="790"/>
      <c r="T42" s="790"/>
      <c r="U42" s="790"/>
      <c r="V42" s="790"/>
      <c r="W42" s="790"/>
      <c r="X42" s="790"/>
      <c r="Y42" s="790"/>
      <c r="Z42" s="790"/>
      <c r="AA42" s="790"/>
    </row>
    <row r="43" spans="1:28" ht="15" customHeight="1" x14ac:dyDescent="0.25">
      <c r="A43" s="1835"/>
      <c r="B43" s="790"/>
      <c r="C43" s="790"/>
      <c r="D43" s="790"/>
      <c r="E43" s="790"/>
      <c r="F43" s="790"/>
      <c r="G43" s="790"/>
      <c r="H43" s="790"/>
      <c r="I43" s="790"/>
      <c r="J43" s="790"/>
      <c r="K43" s="790"/>
      <c r="L43" s="790"/>
      <c r="M43" s="790"/>
      <c r="N43" s="790"/>
      <c r="O43" s="790"/>
      <c r="P43" s="790"/>
      <c r="Q43" s="790"/>
      <c r="R43" s="790"/>
      <c r="S43" s="790"/>
      <c r="T43" s="790"/>
      <c r="U43" s="790"/>
      <c r="V43" s="790"/>
      <c r="W43" s="790"/>
      <c r="X43" s="790"/>
      <c r="Y43" s="790"/>
      <c r="Z43" s="790"/>
      <c r="AA43" s="790"/>
    </row>
    <row r="44" spans="1:28" s="48" customFormat="1" ht="15" customHeight="1" x14ac:dyDescent="0.25">
      <c r="A44" s="1835"/>
      <c r="B44" s="790"/>
      <c r="C44" s="790"/>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28"/>
    </row>
    <row r="45" spans="1:28" s="48" customFormat="1" x14ac:dyDescent="0.25">
      <c r="AA45" s="28"/>
      <c r="AB45" s="28"/>
    </row>
    <row r="46" spans="1:28" s="37" customFormat="1" ht="15.75" customHeight="1" x14ac:dyDescent="0.25">
      <c r="A46" s="929" t="s">
        <v>0</v>
      </c>
      <c r="B46" s="1918" t="s">
        <v>179</v>
      </c>
      <c r="C46" s="1919"/>
      <c r="D46" s="1919"/>
      <c r="E46" s="1919"/>
      <c r="F46" s="1919"/>
      <c r="G46" s="1919"/>
      <c r="H46" s="973"/>
      <c r="I46" s="28"/>
      <c r="J46" s="28"/>
      <c r="K46" s="28"/>
      <c r="L46" s="28"/>
      <c r="M46" s="28"/>
      <c r="N46" s="28"/>
      <c r="O46" s="28"/>
      <c r="P46" s="28"/>
    </row>
    <row r="47" spans="1:28" s="37" customFormat="1" ht="12.75" customHeight="1" x14ac:dyDescent="0.25">
      <c r="A47" s="1902" t="s">
        <v>179</v>
      </c>
      <c r="B47" s="1920"/>
      <c r="C47" s="1921"/>
      <c r="D47" s="1921"/>
      <c r="E47" s="1921"/>
      <c r="F47" s="1921"/>
      <c r="G47" s="1921"/>
      <c r="H47" s="943"/>
      <c r="I47" s="28"/>
      <c r="J47" s="28"/>
      <c r="K47" s="28"/>
      <c r="L47" s="28"/>
      <c r="M47" s="28"/>
      <c r="N47" s="28"/>
      <c r="O47" s="28"/>
      <c r="P47" s="28"/>
      <c r="Q47" s="28"/>
      <c r="R47" s="28"/>
      <c r="S47" s="28"/>
      <c r="T47" s="28"/>
      <c r="U47" s="28"/>
      <c r="V47" s="28"/>
      <c r="W47" s="28"/>
      <c r="X47" s="28"/>
      <c r="Y47" s="28"/>
      <c r="Z47" s="28"/>
      <c r="AA47" s="28"/>
    </row>
    <row r="48" spans="1:28" s="37" customFormat="1" ht="15.75" customHeight="1" x14ac:dyDescent="0.25">
      <c r="A48" s="1902"/>
      <c r="B48" s="1922" t="s">
        <v>181</v>
      </c>
      <c r="C48" s="1923"/>
      <c r="D48" s="1923"/>
      <c r="E48" s="1923"/>
      <c r="F48" s="1923"/>
      <c r="G48" s="1923"/>
      <c r="H48" s="943"/>
      <c r="I48" s="28"/>
      <c r="J48" s="28"/>
      <c r="K48" s="28"/>
      <c r="L48" s="28"/>
      <c r="M48" s="28"/>
      <c r="N48" s="28"/>
      <c r="O48" s="28"/>
      <c r="P48" s="28"/>
      <c r="Q48" s="28"/>
      <c r="R48" s="28"/>
      <c r="S48" s="28"/>
      <c r="T48" s="28"/>
      <c r="U48" s="28"/>
      <c r="V48" s="28"/>
      <c r="W48" s="28"/>
      <c r="X48" s="28"/>
      <c r="Y48" s="28"/>
      <c r="Z48" s="28"/>
      <c r="AA48" s="28"/>
    </row>
    <row r="49" spans="1:16" s="37" customFormat="1" ht="12.75" customHeight="1" x14ac:dyDescent="0.25">
      <c r="A49" s="1902"/>
      <c r="B49" s="1924"/>
      <c r="C49" s="1925"/>
      <c r="D49" s="1925"/>
      <c r="E49" s="1925"/>
      <c r="F49" s="1925"/>
      <c r="G49" s="1925"/>
      <c r="H49" s="943"/>
      <c r="I49" s="28"/>
      <c r="J49" s="28"/>
      <c r="K49" s="28"/>
      <c r="L49" s="28"/>
      <c r="M49" s="28"/>
      <c r="N49" s="28"/>
      <c r="O49" s="28"/>
      <c r="P49" s="28"/>
    </row>
    <row r="50" spans="1:16" s="37" customFormat="1" ht="28.5" customHeight="1" x14ac:dyDescent="0.25">
      <c r="A50" s="1902"/>
      <c r="B50" s="1898" t="s">
        <v>182</v>
      </c>
      <c r="C50" s="1899"/>
      <c r="D50" s="1899"/>
      <c r="E50" s="1899"/>
      <c r="F50" s="1899"/>
      <c r="G50" s="1899"/>
      <c r="H50" s="943"/>
      <c r="I50" s="28"/>
      <c r="J50" s="28"/>
      <c r="K50" s="28"/>
      <c r="L50" s="28"/>
      <c r="M50" s="28"/>
      <c r="N50" s="28"/>
      <c r="O50" s="28"/>
      <c r="P50" s="28"/>
    </row>
    <row r="51" spans="1:16" s="37" customFormat="1" x14ac:dyDescent="0.25">
      <c r="A51" s="1902"/>
      <c r="B51" s="968" t="s">
        <v>181</v>
      </c>
      <c r="C51" s="85"/>
      <c r="D51" s="137"/>
      <c r="E51" s="137"/>
      <c r="F51" s="137"/>
      <c r="G51" s="137"/>
      <c r="H51" s="943"/>
      <c r="I51" s="28"/>
      <c r="J51" s="28"/>
      <c r="K51" s="28"/>
      <c r="L51" s="28"/>
      <c r="M51" s="28"/>
      <c r="N51" s="28"/>
      <c r="O51" s="28"/>
      <c r="P51" s="28"/>
    </row>
    <row r="52" spans="1:16" s="37" customFormat="1" x14ac:dyDescent="0.25">
      <c r="A52" s="1902"/>
      <c r="B52" s="969" t="s">
        <v>186</v>
      </c>
      <c r="C52" s="85"/>
      <c r="D52" s="137"/>
      <c r="E52" s="137"/>
      <c r="F52" s="137"/>
      <c r="G52" s="137"/>
      <c r="H52" s="943"/>
      <c r="I52" s="28"/>
      <c r="J52" s="28"/>
      <c r="K52" s="28"/>
      <c r="L52" s="28"/>
      <c r="M52" s="28"/>
      <c r="N52" s="28"/>
      <c r="O52" s="28"/>
      <c r="P52" s="28"/>
    </row>
    <row r="53" spans="1:16" s="37" customFormat="1" x14ac:dyDescent="0.25">
      <c r="A53" s="1902"/>
      <c r="B53" s="969" t="s">
        <v>187</v>
      </c>
      <c r="C53" s="85"/>
      <c r="D53" s="137"/>
      <c r="E53" s="137"/>
      <c r="F53" s="137"/>
      <c r="G53" s="137"/>
      <c r="H53" s="943"/>
      <c r="I53" s="28"/>
      <c r="J53" s="28"/>
      <c r="K53" s="28"/>
      <c r="L53" s="28"/>
      <c r="M53" s="28"/>
      <c r="N53" s="28"/>
      <c r="O53" s="28"/>
      <c r="P53" s="28"/>
    </row>
    <row r="54" spans="1:16" s="37" customFormat="1" ht="24" customHeight="1" x14ac:dyDescent="0.25">
      <c r="A54" s="1902"/>
      <c r="B54" s="969" t="s">
        <v>188</v>
      </c>
      <c r="C54" s="85"/>
      <c r="D54" s="137"/>
      <c r="E54" s="137"/>
      <c r="F54" s="137"/>
      <c r="G54" s="137"/>
      <c r="H54" s="943"/>
      <c r="I54" s="28"/>
      <c r="J54" s="28"/>
      <c r="K54" s="28"/>
      <c r="L54" s="28"/>
      <c r="M54" s="28"/>
      <c r="N54" s="28"/>
      <c r="O54" s="28"/>
      <c r="P54" s="28"/>
    </row>
    <row r="55" spans="1:16" s="37" customFormat="1" x14ac:dyDescent="0.25">
      <c r="A55" s="1902"/>
      <c r="B55" s="969" t="s">
        <v>189</v>
      </c>
      <c r="C55" s="85"/>
      <c r="D55" s="137"/>
      <c r="E55" s="137"/>
      <c r="F55" s="137"/>
      <c r="G55" s="137"/>
      <c r="H55" s="943"/>
      <c r="I55" s="28"/>
      <c r="J55" s="28"/>
      <c r="K55" s="28"/>
      <c r="L55" s="28"/>
      <c r="M55" s="28"/>
      <c r="N55" s="28"/>
      <c r="O55" s="28"/>
      <c r="P55" s="28"/>
    </row>
    <row r="56" spans="1:16" s="37" customFormat="1" x14ac:dyDescent="0.25">
      <c r="A56" s="1902"/>
      <c r="B56" s="969" t="s">
        <v>190</v>
      </c>
      <c r="C56" s="85"/>
      <c r="D56" s="137"/>
      <c r="E56" s="137"/>
      <c r="F56" s="137"/>
      <c r="G56" s="137"/>
      <c r="H56" s="943"/>
      <c r="I56" s="28"/>
      <c r="J56" s="28"/>
      <c r="K56" s="28"/>
      <c r="L56" s="28"/>
      <c r="M56" s="28"/>
      <c r="N56" s="28"/>
      <c r="O56" s="28"/>
      <c r="P56" s="28"/>
    </row>
    <row r="57" spans="1:16" s="37" customFormat="1" x14ac:dyDescent="0.25">
      <c r="A57" s="1902"/>
      <c r="B57" s="969" t="s">
        <v>191</v>
      </c>
      <c r="C57" s="85"/>
      <c r="D57" s="137"/>
      <c r="E57" s="137"/>
      <c r="F57" s="137"/>
      <c r="G57" s="137"/>
      <c r="H57" s="943"/>
      <c r="I57" s="28"/>
      <c r="J57" s="28"/>
      <c r="K57" s="28"/>
      <c r="L57" s="28"/>
      <c r="M57" s="28"/>
      <c r="N57" s="28"/>
      <c r="O57" s="28"/>
      <c r="P57" s="28"/>
    </row>
    <row r="58" spans="1:16" s="37" customFormat="1" x14ac:dyDescent="0.25">
      <c r="A58" s="1902"/>
      <c r="B58" s="969" t="s">
        <v>192</v>
      </c>
      <c r="C58" s="85"/>
      <c r="D58" s="137"/>
      <c r="E58" s="137"/>
      <c r="F58" s="137"/>
      <c r="G58" s="137"/>
      <c r="H58" s="943"/>
      <c r="I58" s="28"/>
      <c r="J58" s="28"/>
      <c r="K58" s="28"/>
      <c r="L58" s="28"/>
      <c r="M58" s="28"/>
      <c r="N58" s="28"/>
      <c r="O58" s="28"/>
      <c r="P58" s="28"/>
    </row>
    <row r="59" spans="1:16" s="37" customFormat="1" x14ac:dyDescent="0.25">
      <c r="A59" s="1902"/>
      <c r="B59" s="969" t="s">
        <v>193</v>
      </c>
      <c r="C59" s="85"/>
      <c r="D59" s="137"/>
      <c r="E59" s="137"/>
      <c r="F59" s="137"/>
      <c r="G59" s="137"/>
      <c r="H59" s="943"/>
      <c r="I59" s="28"/>
      <c r="J59" s="28"/>
      <c r="K59" s="28"/>
      <c r="L59" s="28"/>
      <c r="M59" s="28"/>
      <c r="N59" s="28"/>
      <c r="O59" s="28"/>
      <c r="P59" s="28"/>
    </row>
    <row r="60" spans="1:16" s="37" customFormat="1" x14ac:dyDescent="0.25">
      <c r="A60" s="1902"/>
      <c r="B60" s="969"/>
      <c r="C60" s="85"/>
      <c r="D60" s="137"/>
      <c r="E60" s="137"/>
      <c r="F60" s="137"/>
      <c r="G60" s="137"/>
      <c r="H60" s="943"/>
      <c r="I60" s="28"/>
      <c r="J60" s="28"/>
      <c r="K60" s="28"/>
      <c r="L60" s="28"/>
      <c r="M60" s="28"/>
      <c r="N60" s="28"/>
      <c r="O60" s="28"/>
      <c r="P60" s="28"/>
    </row>
    <row r="61" spans="1:16" s="37" customFormat="1" x14ac:dyDescent="0.25">
      <c r="A61" s="1902"/>
      <c r="B61" s="159" t="s">
        <v>200</v>
      </c>
      <c r="C61" s="970"/>
      <c r="D61" s="137"/>
      <c r="E61" s="137"/>
      <c r="F61" s="137"/>
      <c r="G61" s="137"/>
      <c r="H61" s="943"/>
      <c r="I61" s="28"/>
      <c r="J61" s="28"/>
      <c r="K61" s="28"/>
      <c r="L61" s="28"/>
      <c r="M61" s="28"/>
      <c r="N61" s="28"/>
      <c r="O61" s="28"/>
      <c r="P61" s="28"/>
    </row>
    <row r="62" spans="1:16" s="37" customFormat="1" ht="15.75" customHeight="1" x14ac:dyDescent="0.25">
      <c r="A62" s="1902"/>
      <c r="B62" s="971"/>
      <c r="C62" s="1900" t="s">
        <v>201</v>
      </c>
      <c r="D62" s="1900"/>
      <c r="E62" s="1900"/>
      <c r="F62" s="1900"/>
      <c r="G62" s="1900"/>
      <c r="H62" s="943"/>
      <c r="I62" s="28"/>
      <c r="J62" s="28"/>
      <c r="K62" s="28"/>
      <c r="L62" s="28"/>
      <c r="M62" s="28"/>
      <c r="N62" s="28"/>
      <c r="O62" s="28"/>
      <c r="P62" s="28"/>
    </row>
    <row r="63" spans="1:16" s="37" customFormat="1" ht="12.75" x14ac:dyDescent="0.2">
      <c r="A63" s="1902"/>
      <c r="B63" s="972"/>
      <c r="C63" s="1901"/>
      <c r="D63" s="1901"/>
      <c r="E63" s="1901"/>
      <c r="F63" s="1901"/>
      <c r="G63" s="1901"/>
      <c r="H63" s="974"/>
    </row>
    <row r="64" spans="1:16" s="37" customFormat="1" ht="12.75" x14ac:dyDescent="0.2"/>
    <row r="65" spans="1:11" s="37" customFormat="1" ht="12.75" x14ac:dyDescent="0.2">
      <c r="B65" s="1836" t="s">
        <v>647</v>
      </c>
      <c r="C65" s="1837"/>
      <c r="D65" s="1837"/>
      <c r="E65" s="1837"/>
      <c r="F65" s="1837"/>
      <c r="G65" s="1837"/>
      <c r="H65" s="1837"/>
      <c r="I65" s="1837"/>
      <c r="J65" s="1837"/>
      <c r="K65" s="1838"/>
    </row>
    <row r="66" spans="1:11" s="37" customFormat="1" ht="12.75" x14ac:dyDescent="0.2">
      <c r="B66" s="1839"/>
      <c r="C66" s="1840"/>
      <c r="D66" s="1840"/>
      <c r="E66" s="1840"/>
      <c r="F66" s="1840"/>
      <c r="G66" s="1840"/>
      <c r="H66" s="1840"/>
      <c r="I66" s="1840"/>
      <c r="J66" s="1840"/>
      <c r="K66" s="1841"/>
    </row>
    <row r="67" spans="1:11" s="37" customFormat="1" ht="12.75" x14ac:dyDescent="0.2"/>
    <row r="68" spans="1:11" s="37" customFormat="1" ht="12.75" customHeight="1" x14ac:dyDescent="0.2">
      <c r="A68" s="10" t="s">
        <v>0</v>
      </c>
      <c r="B68" s="1875" t="s">
        <v>180</v>
      </c>
      <c r="C68" s="1876"/>
      <c r="D68" s="1876"/>
      <c r="E68" s="1876"/>
      <c r="F68" s="1876"/>
      <c r="G68" s="1876"/>
      <c r="H68" s="1876"/>
      <c r="I68" s="1876"/>
      <c r="J68" s="1876"/>
      <c r="K68" s="1877"/>
    </row>
    <row r="69" spans="1:11" s="37" customFormat="1" ht="15.75" customHeight="1" x14ac:dyDescent="0.2">
      <c r="A69" s="1884" t="s">
        <v>170</v>
      </c>
      <c r="B69" s="1878"/>
      <c r="C69" s="1879"/>
      <c r="D69" s="1879"/>
      <c r="E69" s="1879"/>
      <c r="F69" s="1879"/>
      <c r="G69" s="1879"/>
      <c r="H69" s="1879"/>
      <c r="I69" s="1879"/>
      <c r="J69" s="1879"/>
      <c r="K69" s="1880"/>
    </row>
    <row r="70" spans="1:11" s="37" customFormat="1" ht="19.5" customHeight="1" x14ac:dyDescent="0.2">
      <c r="A70" s="1884"/>
      <c r="B70" s="1881"/>
      <c r="C70" s="1882"/>
      <c r="D70" s="1882"/>
      <c r="E70" s="1882"/>
      <c r="F70" s="1882"/>
      <c r="G70" s="1882"/>
      <c r="H70" s="1882"/>
      <c r="I70" s="1882"/>
      <c r="J70" s="1882"/>
      <c r="K70" s="1883"/>
    </row>
    <row r="71" spans="1:11" s="37" customFormat="1" ht="19.5" customHeight="1" x14ac:dyDescent="0.2">
      <c r="A71" s="1884"/>
      <c r="B71" s="1885" t="s">
        <v>173</v>
      </c>
      <c r="C71" s="1886"/>
      <c r="D71" s="1886"/>
      <c r="E71" s="1886"/>
      <c r="F71" s="1886"/>
      <c r="G71" s="1886"/>
      <c r="H71" s="1886"/>
      <c r="I71" s="1886"/>
      <c r="J71" s="1886"/>
      <c r="K71" s="1887"/>
    </row>
    <row r="72" spans="1:11" s="37" customFormat="1" ht="19.5" customHeight="1" x14ac:dyDescent="0.2">
      <c r="A72" s="1884"/>
      <c r="B72" s="1888"/>
      <c r="C72" s="1889"/>
      <c r="D72" s="1889"/>
      <c r="E72" s="1889"/>
      <c r="F72" s="1889"/>
      <c r="G72" s="1889"/>
      <c r="H72" s="1889"/>
      <c r="I72" s="1889"/>
      <c r="J72" s="1889"/>
      <c r="K72" s="1890"/>
    </row>
    <row r="73" spans="1:11" s="37" customFormat="1" ht="13.5" customHeight="1" x14ac:dyDescent="0.2">
      <c r="A73" s="1884"/>
      <c r="B73" s="1891" t="s">
        <v>650</v>
      </c>
      <c r="C73" s="1892"/>
      <c r="D73" s="1892"/>
      <c r="E73" s="1892"/>
      <c r="F73" s="1892"/>
      <c r="G73" s="1892"/>
      <c r="H73" s="1892"/>
      <c r="I73" s="1892"/>
      <c r="J73" s="1892"/>
      <c r="K73" s="1893"/>
    </row>
    <row r="74" spans="1:11" s="37" customFormat="1" ht="30" x14ac:dyDescent="0.2">
      <c r="A74" s="1884"/>
      <c r="B74" s="151" t="s">
        <v>164</v>
      </c>
      <c r="C74" s="777" t="s">
        <v>52</v>
      </c>
      <c r="D74" s="777" t="s">
        <v>54</v>
      </c>
      <c r="E74" s="778" t="s">
        <v>121</v>
      </c>
      <c r="F74" s="1894" t="s">
        <v>165</v>
      </c>
      <c r="G74" s="1894"/>
      <c r="H74" s="774" t="s">
        <v>171</v>
      </c>
      <c r="I74" s="774" t="s">
        <v>172</v>
      </c>
      <c r="J74" s="152"/>
      <c r="K74" s="153"/>
    </row>
    <row r="75" spans="1:11" s="37" customFormat="1" ht="15.75" x14ac:dyDescent="0.2">
      <c r="A75" s="1884"/>
      <c r="B75" s="154">
        <v>1</v>
      </c>
      <c r="C75" s="155">
        <v>12.5</v>
      </c>
      <c r="D75" s="155">
        <v>18</v>
      </c>
      <c r="E75" s="155">
        <v>4.5</v>
      </c>
      <c r="F75" s="1895">
        <v>8</v>
      </c>
      <c r="G75" s="1895"/>
      <c r="H75" s="156">
        <f>C75*D75</f>
        <v>225</v>
      </c>
      <c r="I75" s="157">
        <f>H75*E75</f>
        <v>1012.5</v>
      </c>
      <c r="J75" s="156"/>
      <c r="K75" s="158"/>
    </row>
    <row r="76" spans="1:11" s="37" customFormat="1" x14ac:dyDescent="0.2">
      <c r="A76" s="1884"/>
      <c r="B76" s="159"/>
      <c r="C76" s="160" t="s">
        <v>167</v>
      </c>
      <c r="D76" s="85"/>
      <c r="E76" s="85"/>
      <c r="F76" s="85"/>
      <c r="G76" s="85"/>
      <c r="H76" s="85"/>
      <c r="I76" s="85"/>
      <c r="J76" s="145"/>
      <c r="K76" s="161"/>
    </row>
    <row r="77" spans="1:11" s="37" customFormat="1" ht="15.75" x14ac:dyDescent="0.2">
      <c r="A77" s="1884"/>
      <c r="B77" s="162" t="s">
        <v>202</v>
      </c>
      <c r="C77" s="163"/>
      <c r="D77" s="163"/>
      <c r="E77" s="160"/>
      <c r="F77" s="160"/>
      <c r="G77" s="85"/>
      <c r="H77" s="164"/>
      <c r="I77" s="164"/>
      <c r="J77" s="164"/>
      <c r="K77" s="165"/>
    </row>
    <row r="78" spans="1:11" s="37" customFormat="1" ht="25.5" x14ac:dyDescent="0.2">
      <c r="A78" s="1884"/>
      <c r="B78" s="166" t="s">
        <v>164</v>
      </c>
      <c r="C78" s="167" t="s">
        <v>52</v>
      </c>
      <c r="D78" s="167" t="s">
        <v>54</v>
      </c>
      <c r="E78" s="168" t="s">
        <v>121</v>
      </c>
      <c r="F78" s="1896" t="s">
        <v>165</v>
      </c>
      <c r="G78" s="1897"/>
      <c r="H78" s="780" t="s">
        <v>174</v>
      </c>
      <c r="I78" s="783" t="s">
        <v>175</v>
      </c>
      <c r="J78" s="784" t="s">
        <v>176</v>
      </c>
      <c r="K78" s="169" t="s">
        <v>177</v>
      </c>
    </row>
    <row r="79" spans="1:11" s="37" customFormat="1" ht="15.75" x14ac:dyDescent="0.2">
      <c r="A79" s="1884"/>
      <c r="B79" s="139">
        <v>1</v>
      </c>
      <c r="C79" s="170">
        <v>12</v>
      </c>
      <c r="D79" s="782">
        <v>18</v>
      </c>
      <c r="E79" s="171">
        <f>E75</f>
        <v>4.5</v>
      </c>
      <c r="F79" s="172">
        <f t="shared" ref="F79:F88" si="5">MROUND(G79,1)</f>
        <v>8</v>
      </c>
      <c r="G79" s="781">
        <f>(F75/H75)*H79</f>
        <v>7.68</v>
      </c>
      <c r="H79" s="173">
        <f t="shared" ref="H79:H88" si="6">(C79*D79)*B79</f>
        <v>216</v>
      </c>
      <c r="I79" s="174">
        <f t="shared" ref="I79:I88" si="7">H79*E79</f>
        <v>972</v>
      </c>
      <c r="J79" s="175">
        <f t="shared" ref="J79:J88" si="8">I79/F79</f>
        <v>121.5</v>
      </c>
      <c r="K79" s="176">
        <f t="shared" ref="K79:K88" si="9">H79/F79</f>
        <v>27</v>
      </c>
    </row>
    <row r="80" spans="1:11" s="37" customFormat="1" ht="15.75" x14ac:dyDescent="0.2">
      <c r="A80" s="1884"/>
      <c r="B80" s="139">
        <v>1</v>
      </c>
      <c r="C80" s="170">
        <v>18</v>
      </c>
      <c r="D80" s="782">
        <v>18</v>
      </c>
      <c r="E80" s="171">
        <f>E75</f>
        <v>4.5</v>
      </c>
      <c r="F80" s="172">
        <f t="shared" si="5"/>
        <v>12</v>
      </c>
      <c r="G80" s="781">
        <f>(F75/H75)*H80</f>
        <v>11.52</v>
      </c>
      <c r="H80" s="173">
        <f t="shared" si="6"/>
        <v>324</v>
      </c>
      <c r="I80" s="174">
        <f t="shared" si="7"/>
        <v>1458</v>
      </c>
      <c r="J80" s="175">
        <f t="shared" si="8"/>
        <v>121.5</v>
      </c>
      <c r="K80" s="176">
        <f t="shared" si="9"/>
        <v>27</v>
      </c>
    </row>
    <row r="81" spans="1:11" s="37" customFormat="1" ht="15.75" x14ac:dyDescent="0.2">
      <c r="A81" s="1884"/>
      <c r="B81" s="139">
        <v>1</v>
      </c>
      <c r="C81" s="170">
        <v>18</v>
      </c>
      <c r="D81" s="782">
        <v>24</v>
      </c>
      <c r="E81" s="171">
        <f>E75</f>
        <v>4.5</v>
      </c>
      <c r="F81" s="172">
        <f t="shared" si="5"/>
        <v>15</v>
      </c>
      <c r="G81" s="781">
        <f>(F75/H75)*H81</f>
        <v>15.36</v>
      </c>
      <c r="H81" s="173">
        <f t="shared" si="6"/>
        <v>432</v>
      </c>
      <c r="I81" s="174">
        <f t="shared" si="7"/>
        <v>1944</v>
      </c>
      <c r="J81" s="175">
        <f t="shared" si="8"/>
        <v>129.6</v>
      </c>
      <c r="K81" s="176">
        <f t="shared" si="9"/>
        <v>28.8</v>
      </c>
    </row>
    <row r="82" spans="1:11" s="37" customFormat="1" ht="15.75" x14ac:dyDescent="0.2">
      <c r="A82" s="1884"/>
      <c r="B82" s="139">
        <v>1</v>
      </c>
      <c r="C82" s="170">
        <v>18</v>
      </c>
      <c r="D82" s="782">
        <v>24</v>
      </c>
      <c r="E82" s="171">
        <f>E75</f>
        <v>4.5</v>
      </c>
      <c r="F82" s="172">
        <f t="shared" si="5"/>
        <v>15</v>
      </c>
      <c r="G82" s="781">
        <f>(F75/H75)*H82</f>
        <v>15.36</v>
      </c>
      <c r="H82" s="173">
        <f t="shared" si="6"/>
        <v>432</v>
      </c>
      <c r="I82" s="174">
        <f t="shared" si="7"/>
        <v>1944</v>
      </c>
      <c r="J82" s="175">
        <f t="shared" si="8"/>
        <v>129.6</v>
      </c>
      <c r="K82" s="176">
        <f t="shared" si="9"/>
        <v>28.8</v>
      </c>
    </row>
    <row r="83" spans="1:11" s="37" customFormat="1" ht="15.75" x14ac:dyDescent="0.2">
      <c r="A83" s="1884"/>
      <c r="B83" s="139">
        <v>1</v>
      </c>
      <c r="C83" s="170">
        <v>22.5</v>
      </c>
      <c r="D83" s="782">
        <v>24</v>
      </c>
      <c r="E83" s="171">
        <f>E75</f>
        <v>4.5</v>
      </c>
      <c r="F83" s="172">
        <f t="shared" si="5"/>
        <v>19</v>
      </c>
      <c r="G83" s="781">
        <f>(F75/H75)*H83</f>
        <v>19.2</v>
      </c>
      <c r="H83" s="173">
        <f t="shared" si="6"/>
        <v>540</v>
      </c>
      <c r="I83" s="174">
        <f t="shared" si="7"/>
        <v>2430</v>
      </c>
      <c r="J83" s="175">
        <f t="shared" si="8"/>
        <v>127.89473684210526</v>
      </c>
      <c r="K83" s="176">
        <f t="shared" si="9"/>
        <v>28.421052631578949</v>
      </c>
    </row>
    <row r="84" spans="1:11" s="37" customFormat="1" ht="15.75" x14ac:dyDescent="0.2">
      <c r="A84" s="1884"/>
      <c r="B84" s="139">
        <v>1</v>
      </c>
      <c r="C84" s="170">
        <v>24</v>
      </c>
      <c r="D84" s="782">
        <v>27</v>
      </c>
      <c r="E84" s="171">
        <f>E75</f>
        <v>4.5</v>
      </c>
      <c r="F84" s="172">
        <f t="shared" si="5"/>
        <v>23</v>
      </c>
      <c r="G84" s="781">
        <f>(F75/H75)*H84</f>
        <v>23.04</v>
      </c>
      <c r="H84" s="173">
        <f t="shared" si="6"/>
        <v>648</v>
      </c>
      <c r="I84" s="174">
        <f t="shared" si="7"/>
        <v>2916</v>
      </c>
      <c r="J84" s="175">
        <f t="shared" si="8"/>
        <v>126.78260869565217</v>
      </c>
      <c r="K84" s="176">
        <f t="shared" si="9"/>
        <v>28.173913043478262</v>
      </c>
    </row>
    <row r="85" spans="1:11" s="37" customFormat="1" ht="15.75" x14ac:dyDescent="0.2">
      <c r="A85" s="1884"/>
      <c r="B85" s="139">
        <v>1</v>
      </c>
      <c r="C85" s="170">
        <v>24</v>
      </c>
      <c r="D85" s="782">
        <v>31.5</v>
      </c>
      <c r="E85" s="171">
        <f>E75</f>
        <v>4.5</v>
      </c>
      <c r="F85" s="172">
        <f t="shared" si="5"/>
        <v>27</v>
      </c>
      <c r="G85" s="781">
        <f>(F75/H75)*H85</f>
        <v>26.88</v>
      </c>
      <c r="H85" s="173">
        <f t="shared" si="6"/>
        <v>756</v>
      </c>
      <c r="I85" s="174">
        <f t="shared" si="7"/>
        <v>3402</v>
      </c>
      <c r="J85" s="175">
        <f t="shared" si="8"/>
        <v>126</v>
      </c>
      <c r="K85" s="176">
        <f t="shared" si="9"/>
        <v>28</v>
      </c>
    </row>
    <row r="86" spans="1:11" s="37" customFormat="1" ht="15.75" x14ac:dyDescent="0.2">
      <c r="A86" s="1884"/>
      <c r="B86" s="139">
        <v>1</v>
      </c>
      <c r="C86" s="170">
        <v>24</v>
      </c>
      <c r="D86" s="782">
        <v>36</v>
      </c>
      <c r="E86" s="171">
        <f>E75</f>
        <v>4.5</v>
      </c>
      <c r="F86" s="172">
        <f t="shared" si="5"/>
        <v>31</v>
      </c>
      <c r="G86" s="781">
        <f>(F75/H75)*H86</f>
        <v>30.72</v>
      </c>
      <c r="H86" s="173">
        <f t="shared" si="6"/>
        <v>864</v>
      </c>
      <c r="I86" s="174">
        <f t="shared" si="7"/>
        <v>3888</v>
      </c>
      <c r="J86" s="175">
        <f t="shared" si="8"/>
        <v>125.41935483870968</v>
      </c>
      <c r="K86" s="176">
        <f t="shared" si="9"/>
        <v>27.870967741935484</v>
      </c>
    </row>
    <row r="87" spans="1:11" s="37" customFormat="1" ht="15.75" x14ac:dyDescent="0.2">
      <c r="A87" s="1884"/>
      <c r="B87" s="139">
        <v>1</v>
      </c>
      <c r="C87" s="170">
        <v>27</v>
      </c>
      <c r="D87" s="782">
        <v>36</v>
      </c>
      <c r="E87" s="171">
        <f>E75</f>
        <v>4.5</v>
      </c>
      <c r="F87" s="172">
        <f t="shared" si="5"/>
        <v>35</v>
      </c>
      <c r="G87" s="781">
        <f>(F75/H75)*H87</f>
        <v>34.56</v>
      </c>
      <c r="H87" s="173">
        <f t="shared" si="6"/>
        <v>972</v>
      </c>
      <c r="I87" s="174">
        <f t="shared" si="7"/>
        <v>4374</v>
      </c>
      <c r="J87" s="175">
        <f t="shared" si="8"/>
        <v>124.97142857142858</v>
      </c>
      <c r="K87" s="176">
        <f t="shared" si="9"/>
        <v>27.771428571428572</v>
      </c>
    </row>
    <row r="88" spans="1:11" s="37" customFormat="1" ht="15.75" x14ac:dyDescent="0.2">
      <c r="A88" s="1884"/>
      <c r="B88" s="139">
        <v>1</v>
      </c>
      <c r="C88" s="170">
        <v>27.8</v>
      </c>
      <c r="D88" s="782">
        <v>53.5</v>
      </c>
      <c r="E88" s="171">
        <v>4.5</v>
      </c>
      <c r="F88" s="172">
        <f t="shared" si="5"/>
        <v>53</v>
      </c>
      <c r="G88" s="781">
        <f>(F75/H75)*H88</f>
        <v>52.881777777777778</v>
      </c>
      <c r="H88" s="173">
        <f t="shared" si="6"/>
        <v>1487.3</v>
      </c>
      <c r="I88" s="174">
        <f t="shared" si="7"/>
        <v>6692.8499999999995</v>
      </c>
      <c r="J88" s="175">
        <f t="shared" si="8"/>
        <v>126.28018867924527</v>
      </c>
      <c r="K88" s="176">
        <f t="shared" si="9"/>
        <v>28.062264150943395</v>
      </c>
    </row>
    <row r="89" spans="1:11" s="37" customFormat="1" ht="15.75" x14ac:dyDescent="0.2">
      <c r="A89" s="1884"/>
      <c r="B89" s="139"/>
      <c r="C89" s="177"/>
      <c r="D89" s="178"/>
      <c r="E89" s="171"/>
      <c r="F89" s="172"/>
      <c r="G89" s="781"/>
      <c r="H89" s="173"/>
      <c r="I89" s="174"/>
      <c r="J89" s="175"/>
      <c r="K89" s="176"/>
    </row>
    <row r="90" spans="1:11" s="37" customFormat="1" ht="15" customHeight="1" x14ac:dyDescent="0.2">
      <c r="A90" s="1884"/>
      <c r="B90" s="1873" t="s">
        <v>194</v>
      </c>
      <c r="C90" s="1873"/>
      <c r="D90" s="1873"/>
      <c r="E90" s="1873"/>
      <c r="F90" s="1873"/>
      <c r="G90" s="1874"/>
      <c r="H90" s="173"/>
      <c r="I90" s="174"/>
      <c r="J90" s="175"/>
      <c r="K90" s="176"/>
    </row>
    <row r="91" spans="1:11" s="37" customFormat="1" ht="15" customHeight="1" x14ac:dyDescent="0.2">
      <c r="A91" s="1884"/>
      <c r="B91" s="1873"/>
      <c r="C91" s="1873"/>
      <c r="D91" s="1873"/>
      <c r="E91" s="1873"/>
      <c r="F91" s="1873"/>
      <c r="G91" s="1874"/>
      <c r="H91" s="173"/>
      <c r="I91" s="174"/>
      <c r="J91" s="175"/>
      <c r="K91" s="176"/>
    </row>
    <row r="92" spans="1:11" s="37" customFormat="1" ht="15.75" x14ac:dyDescent="0.2">
      <c r="A92" s="1884"/>
      <c r="B92" s="139">
        <v>1</v>
      </c>
      <c r="C92" s="170">
        <v>4.5</v>
      </c>
      <c r="D92" s="782">
        <v>6.5</v>
      </c>
      <c r="E92" s="171">
        <f>E75</f>
        <v>4.5</v>
      </c>
      <c r="F92" s="172">
        <f>MROUND(G92,1)</f>
        <v>1</v>
      </c>
      <c r="G92" s="781">
        <f>(F75/H75)*H92</f>
        <v>1.04</v>
      </c>
      <c r="H92" s="173">
        <f>(C92*D92)*B92</f>
        <v>29.25</v>
      </c>
      <c r="I92" s="174">
        <f>H92*E92</f>
        <v>131.625</v>
      </c>
      <c r="J92" s="175">
        <f>I92/F92</f>
        <v>131.625</v>
      </c>
      <c r="K92" s="176">
        <f>H92/F92</f>
        <v>29.25</v>
      </c>
    </row>
    <row r="93" spans="1:11" s="37" customFormat="1" ht="16.5" thickBot="1" x14ac:dyDescent="0.25">
      <c r="A93" s="1884"/>
      <c r="B93" s="179"/>
      <c r="C93" s="180"/>
      <c r="D93" s="181"/>
      <c r="E93" s="171"/>
      <c r="F93" s="182"/>
      <c r="G93" s="781"/>
      <c r="H93" s="173"/>
      <c r="I93" s="174"/>
      <c r="J93" s="175"/>
      <c r="K93" s="176"/>
    </row>
    <row r="94" spans="1:11" s="37" customFormat="1" ht="15.75" x14ac:dyDescent="0.2">
      <c r="A94" s="1884"/>
      <c r="B94" s="183" t="s">
        <v>203</v>
      </c>
      <c r="C94" s="184"/>
      <c r="D94" s="185"/>
      <c r="E94" s="186"/>
      <c r="F94" s="187"/>
      <c r="G94" s="188"/>
      <c r="H94" s="189"/>
      <c r="I94" s="190"/>
      <c r="J94" s="191"/>
      <c r="K94" s="192"/>
    </row>
    <row r="95" spans="1:11" s="37" customFormat="1" ht="15.75" x14ac:dyDescent="0.2">
      <c r="A95" s="1884"/>
      <c r="B95" s="193" t="s">
        <v>204</v>
      </c>
      <c r="C95" s="194"/>
      <c r="D95" s="181"/>
      <c r="E95" s="171"/>
      <c r="F95" s="182"/>
      <c r="G95" s="781"/>
      <c r="H95" s="195" t="s">
        <v>205</v>
      </c>
      <c r="I95" s="196"/>
      <c r="J95" s="197"/>
      <c r="K95" s="198"/>
    </row>
    <row r="96" spans="1:11" s="37" customFormat="1" ht="15.75" x14ac:dyDescent="0.2">
      <c r="A96" s="1884"/>
      <c r="B96" s="193" t="s">
        <v>206</v>
      </c>
      <c r="C96" s="194"/>
      <c r="D96" s="181"/>
      <c r="E96" s="171"/>
      <c r="F96" s="182"/>
      <c r="G96" s="781"/>
      <c r="H96" s="195" t="s">
        <v>207</v>
      </c>
      <c r="I96" s="196"/>
      <c r="J96" s="197"/>
      <c r="K96" s="198"/>
    </row>
    <row r="97" spans="1:16" s="37" customFormat="1" ht="15.75" x14ac:dyDescent="0.2">
      <c r="A97" s="1884"/>
      <c r="B97" s="193" t="s">
        <v>208</v>
      </c>
      <c r="C97" s="194"/>
      <c r="D97" s="181"/>
      <c r="E97" s="171"/>
      <c r="F97" s="182"/>
      <c r="G97" s="781"/>
      <c r="H97" s="195" t="s">
        <v>209</v>
      </c>
      <c r="I97" s="196"/>
      <c r="J97" s="197"/>
      <c r="K97" s="198"/>
    </row>
    <row r="98" spans="1:16" s="37" customFormat="1" ht="15.75" x14ac:dyDescent="0.2">
      <c r="A98" s="1884"/>
      <c r="B98" s="193" t="s">
        <v>210</v>
      </c>
      <c r="C98" s="194"/>
      <c r="D98" s="181"/>
      <c r="E98" s="171"/>
      <c r="F98" s="182"/>
      <c r="G98" s="781"/>
      <c r="H98" s="195" t="s">
        <v>211</v>
      </c>
      <c r="I98" s="196"/>
      <c r="J98" s="197"/>
      <c r="K98" s="198"/>
    </row>
    <row r="99" spans="1:16" s="37" customFormat="1" ht="15.75" x14ac:dyDescent="0.2">
      <c r="A99" s="1884"/>
      <c r="B99" s="193" t="s">
        <v>212</v>
      </c>
      <c r="C99" s="194"/>
      <c r="D99" s="181"/>
      <c r="E99" s="171"/>
      <c r="F99" s="182"/>
      <c r="G99" s="781"/>
      <c r="H99" s="195" t="s">
        <v>213</v>
      </c>
      <c r="I99" s="196"/>
      <c r="J99" s="197"/>
      <c r="K99" s="198"/>
    </row>
    <row r="100" spans="1:16" s="37" customFormat="1" ht="15.75" x14ac:dyDescent="0.25">
      <c r="A100" s="1884"/>
      <c r="B100" s="199"/>
      <c r="C100" s="194"/>
      <c r="D100" s="181"/>
      <c r="E100" s="171"/>
      <c r="F100" s="182"/>
      <c r="G100" s="781"/>
      <c r="H100" s="200"/>
      <c r="I100" s="196"/>
      <c r="J100" s="197"/>
      <c r="K100" s="198"/>
    </row>
    <row r="101" spans="1:16" s="37" customFormat="1" ht="15.75" x14ac:dyDescent="0.2">
      <c r="A101" s="1884"/>
      <c r="B101" s="193" t="s">
        <v>214</v>
      </c>
      <c r="C101" s="194"/>
      <c r="D101" s="181"/>
      <c r="E101" s="171"/>
      <c r="F101" s="182"/>
      <c r="G101" s="781"/>
      <c r="H101" s="200"/>
      <c r="I101" s="196"/>
      <c r="J101" s="197"/>
      <c r="K101" s="198"/>
    </row>
    <row r="102" spans="1:16" s="37" customFormat="1" ht="15.75" x14ac:dyDescent="0.2">
      <c r="A102" s="1884"/>
      <c r="B102" s="193" t="s">
        <v>215</v>
      </c>
      <c r="C102" s="194"/>
      <c r="D102" s="181"/>
      <c r="E102" s="171"/>
      <c r="F102" s="182"/>
      <c r="G102" s="781"/>
      <c r="H102" s="200"/>
      <c r="I102" s="196"/>
      <c r="J102" s="197"/>
      <c r="K102" s="198"/>
    </row>
    <row r="103" spans="1:16" s="37" customFormat="1" ht="15.75" x14ac:dyDescent="0.2">
      <c r="A103" s="1884"/>
      <c r="B103" s="201"/>
      <c r="C103" s="202"/>
      <c r="D103" s="203"/>
      <c r="E103" s="204"/>
      <c r="F103" s="205"/>
      <c r="G103" s="206"/>
      <c r="H103" s="207"/>
      <c r="I103" s="208"/>
      <c r="J103" s="209"/>
      <c r="K103" s="210"/>
    </row>
    <row r="104" spans="1:16" s="37" customFormat="1" ht="15.75" x14ac:dyDescent="0.2">
      <c r="A104" s="1884"/>
      <c r="B104" s="211"/>
      <c r="C104" s="212"/>
      <c r="D104" s="213"/>
      <c r="E104" s="214"/>
      <c r="F104" s="215"/>
      <c r="G104" s="216"/>
      <c r="H104" s="217"/>
      <c r="I104" s="218"/>
      <c r="J104" s="219"/>
      <c r="K104" s="220"/>
    </row>
    <row r="105" spans="1:16" s="37" customFormat="1" x14ac:dyDescent="0.2">
      <c r="A105" s="1884"/>
      <c r="B105" s="221" t="s">
        <v>196</v>
      </c>
      <c r="C105" s="222"/>
      <c r="D105" s="223" t="s">
        <v>216</v>
      </c>
      <c r="E105" s="222"/>
      <c r="F105" s="223" t="s">
        <v>197</v>
      </c>
      <c r="G105" s="222"/>
      <c r="H105" s="222"/>
      <c r="I105" s="223" t="s">
        <v>198</v>
      </c>
      <c r="J105" s="222"/>
      <c r="K105" s="224"/>
    </row>
    <row r="106" spans="1:16" s="37" customFormat="1" x14ac:dyDescent="0.2">
      <c r="A106" s="1884"/>
      <c r="B106" s="225"/>
      <c r="C106" s="226"/>
      <c r="D106" s="226"/>
      <c r="E106" s="226"/>
      <c r="F106" s="226"/>
      <c r="G106" s="227" t="s">
        <v>199</v>
      </c>
      <c r="H106" s="173">
        <v>0</v>
      </c>
      <c r="I106" s="174">
        <v>0</v>
      </c>
      <c r="J106" s="175">
        <v>0</v>
      </c>
      <c r="K106" s="176">
        <v>0</v>
      </c>
    </row>
    <row r="107" spans="1:16" s="37" customFormat="1" ht="12.75" x14ac:dyDescent="0.2">
      <c r="A107" s="1884"/>
      <c r="B107" s="228"/>
      <c r="C107" s="229"/>
      <c r="D107" s="229"/>
      <c r="E107" s="229"/>
      <c r="F107" s="230" t="s">
        <v>178</v>
      </c>
      <c r="G107" s="231"/>
      <c r="H107" s="229"/>
      <c r="I107" s="229"/>
      <c r="J107" s="229"/>
      <c r="K107" s="232"/>
    </row>
    <row r="108" spans="1:16" s="37" customFormat="1" ht="12.75" x14ac:dyDescent="0.2"/>
    <row r="109" spans="1:16" s="37" customFormat="1" ht="12.75" customHeight="1" x14ac:dyDescent="0.2">
      <c r="A109" s="1056" t="s">
        <v>0</v>
      </c>
      <c r="B109" s="1875" t="s">
        <v>180</v>
      </c>
      <c r="C109" s="1876"/>
      <c r="D109" s="1876"/>
      <c r="E109" s="1876"/>
      <c r="F109" s="1876"/>
      <c r="G109" s="1876"/>
      <c r="H109" s="1876"/>
      <c r="I109" s="1876"/>
      <c r="J109" s="1876"/>
      <c r="K109" s="1876"/>
      <c r="L109" s="1876"/>
      <c r="M109" s="1876"/>
      <c r="N109" s="1876"/>
      <c r="O109" s="1876"/>
      <c r="P109" s="1877"/>
    </row>
    <row r="110" spans="1:16" s="37" customFormat="1" ht="15.75" customHeight="1" x14ac:dyDescent="0.2">
      <c r="A110" s="1884" t="s">
        <v>170</v>
      </c>
      <c r="B110" s="1878"/>
      <c r="C110" s="1879"/>
      <c r="D110" s="1879"/>
      <c r="E110" s="1879"/>
      <c r="F110" s="1879"/>
      <c r="G110" s="1879"/>
      <c r="H110" s="1879"/>
      <c r="I110" s="1879"/>
      <c r="J110" s="1879"/>
      <c r="K110" s="1879"/>
      <c r="L110" s="1879"/>
      <c r="M110" s="1879"/>
      <c r="N110" s="1879"/>
      <c r="O110" s="1879"/>
      <c r="P110" s="1880"/>
    </row>
    <row r="111" spans="1:16" s="37" customFormat="1" ht="19.5" customHeight="1" x14ac:dyDescent="0.2">
      <c r="A111" s="1884"/>
      <c r="B111" s="1881"/>
      <c r="C111" s="1903"/>
      <c r="D111" s="1882"/>
      <c r="E111" s="1903"/>
      <c r="F111" s="1882"/>
      <c r="G111" s="1903"/>
      <c r="H111" s="1882"/>
      <c r="I111" s="1903"/>
      <c r="J111" s="1882"/>
      <c r="K111" s="1903"/>
      <c r="L111" s="1882"/>
      <c r="M111" s="1882"/>
      <c r="N111" s="1882"/>
      <c r="O111" s="1882"/>
      <c r="P111" s="1883"/>
    </row>
    <row r="112" spans="1:16" s="37" customFormat="1" ht="19.5" customHeight="1" x14ac:dyDescent="0.2">
      <c r="A112" s="1884"/>
      <c r="B112" s="1904" t="s">
        <v>173</v>
      </c>
      <c r="C112" s="1905"/>
      <c r="D112" s="1905"/>
      <c r="E112" s="1905"/>
      <c r="F112" s="1905"/>
      <c r="G112" s="1905"/>
      <c r="H112" s="1905"/>
      <c r="I112" s="1905"/>
      <c r="J112" s="1905"/>
      <c r="K112" s="1905"/>
      <c r="L112" s="1905"/>
      <c r="M112" s="1905"/>
      <c r="N112" s="1905"/>
      <c r="O112" s="1905"/>
      <c r="P112" s="1906"/>
    </row>
    <row r="113" spans="1:16" s="37" customFormat="1" ht="19.5" customHeight="1" x14ac:dyDescent="0.2">
      <c r="A113" s="1884"/>
      <c r="B113" s="1907"/>
      <c r="C113" s="1908"/>
      <c r="D113" s="1909"/>
      <c r="E113" s="1908"/>
      <c r="F113" s="1909"/>
      <c r="G113" s="1908"/>
      <c r="H113" s="1909"/>
      <c r="I113" s="1908"/>
      <c r="J113" s="1909"/>
      <c r="K113" s="1908"/>
      <c r="L113" s="1909"/>
      <c r="M113" s="1909"/>
      <c r="N113" s="1909"/>
      <c r="O113" s="1909"/>
      <c r="P113" s="1910"/>
    </row>
    <row r="114" spans="1:16" s="37" customFormat="1" ht="13.5" customHeight="1" x14ac:dyDescent="0.2">
      <c r="A114" s="1884"/>
      <c r="B114" s="1941" t="s">
        <v>650</v>
      </c>
      <c r="C114" s="1941"/>
      <c r="D114" s="1941"/>
      <c r="E114" s="1941"/>
      <c r="F114" s="1941"/>
      <c r="G114" s="1941"/>
      <c r="H114" s="1941"/>
      <c r="I114" s="1941"/>
      <c r="J114" s="1941"/>
      <c r="K114" s="1941"/>
      <c r="L114" s="1941"/>
      <c r="M114" s="1941"/>
      <c r="N114" s="1941"/>
      <c r="O114" s="1941"/>
      <c r="P114" s="1942"/>
    </row>
    <row r="115" spans="1:16" s="37" customFormat="1" ht="13.5" customHeight="1" x14ac:dyDescent="0.2">
      <c r="A115" s="1884"/>
      <c r="B115" s="1943"/>
      <c r="C115" s="1943"/>
      <c r="D115" s="1943"/>
      <c r="E115" s="1943"/>
      <c r="F115" s="1943"/>
      <c r="G115" s="1943"/>
      <c r="H115" s="1943"/>
      <c r="I115" s="1943"/>
      <c r="J115" s="1943"/>
      <c r="K115" s="1943"/>
      <c r="L115" s="1943"/>
      <c r="M115" s="1943"/>
      <c r="N115" s="1943"/>
      <c r="O115" s="1943"/>
      <c r="P115" s="1944"/>
    </row>
    <row r="116" spans="1:16" s="37" customFormat="1" ht="30" customHeight="1" x14ac:dyDescent="0.2">
      <c r="A116" s="1884"/>
      <c r="B116" s="1911" t="s">
        <v>164</v>
      </c>
      <c r="C116" s="1727"/>
      <c r="D116" s="1475" t="s">
        <v>52</v>
      </c>
      <c r="E116" s="1475"/>
      <c r="F116" s="1475" t="s">
        <v>54</v>
      </c>
      <c r="G116" s="1475"/>
      <c r="H116" s="1926" t="s">
        <v>121</v>
      </c>
      <c r="I116" s="1926"/>
      <c r="J116" s="1894" t="s">
        <v>165</v>
      </c>
      <c r="K116" s="1894"/>
      <c r="L116" s="1894"/>
      <c r="M116" s="821" t="s">
        <v>171</v>
      </c>
      <c r="N116" s="821" t="s">
        <v>172</v>
      </c>
      <c r="O116" s="152"/>
      <c r="P116" s="153"/>
    </row>
    <row r="117" spans="1:16" s="37" customFormat="1" ht="15.75" customHeight="1" x14ac:dyDescent="0.2">
      <c r="A117" s="1884"/>
      <c r="B117" s="1947">
        <v>1</v>
      </c>
      <c r="C117" s="1948"/>
      <c r="D117" s="1951">
        <v>12.5</v>
      </c>
      <c r="E117" s="1951"/>
      <c r="F117" s="1951">
        <v>18</v>
      </c>
      <c r="G117" s="1951"/>
      <c r="H117" s="1951">
        <v>4.5</v>
      </c>
      <c r="I117" s="1951"/>
      <c r="J117" s="1953">
        <v>8</v>
      </c>
      <c r="K117" s="1953"/>
      <c r="L117" s="1953"/>
      <c r="M117" s="1937">
        <f>D117*F117</f>
        <v>225</v>
      </c>
      <c r="N117" s="1955">
        <f>M117*H117</f>
        <v>1012.5</v>
      </c>
      <c r="O117" s="1937"/>
      <c r="P117" s="1938"/>
    </row>
    <row r="118" spans="1:16" s="37" customFormat="1" ht="15.75" customHeight="1" x14ac:dyDescent="0.2">
      <c r="A118" s="1884"/>
      <c r="B118" s="1949"/>
      <c r="C118" s="1950"/>
      <c r="D118" s="1952"/>
      <c r="E118" s="1952"/>
      <c r="F118" s="1952"/>
      <c r="G118" s="1952"/>
      <c r="H118" s="1952"/>
      <c r="I118" s="1952"/>
      <c r="J118" s="1954"/>
      <c r="K118" s="1954"/>
      <c r="L118" s="1954"/>
      <c r="M118" s="1939"/>
      <c r="N118" s="1956"/>
      <c r="O118" s="1939"/>
      <c r="P118" s="1940"/>
    </row>
    <row r="119" spans="1:16" s="37" customFormat="1" x14ac:dyDescent="0.2">
      <c r="A119" s="1884"/>
      <c r="B119" s="159"/>
      <c r="C119" s="1041"/>
      <c r="D119" s="160" t="s">
        <v>167</v>
      </c>
      <c r="E119" s="160"/>
      <c r="F119" s="85"/>
      <c r="G119" s="85"/>
      <c r="H119" s="85"/>
      <c r="I119" s="85"/>
      <c r="J119" s="85"/>
      <c r="K119" s="85"/>
      <c r="L119" s="85"/>
      <c r="M119" s="85"/>
      <c r="N119" s="85"/>
      <c r="O119" s="145"/>
      <c r="P119" s="161"/>
    </row>
    <row r="120" spans="1:16" s="37" customFormat="1" ht="15.75" x14ac:dyDescent="0.2">
      <c r="A120" s="1884"/>
      <c r="B120" s="1945" t="s">
        <v>202</v>
      </c>
      <c r="C120" s="1946"/>
      <c r="D120" s="1946"/>
      <c r="E120" s="1946"/>
      <c r="F120" s="1946"/>
      <c r="G120" s="1946"/>
      <c r="H120" s="160"/>
      <c r="I120" s="160"/>
      <c r="J120" s="160"/>
      <c r="K120" s="160"/>
      <c r="L120" s="85"/>
      <c r="M120" s="164"/>
      <c r="N120" s="164"/>
      <c r="O120" s="164"/>
      <c r="P120" s="165"/>
    </row>
    <row r="121" spans="1:16" s="37" customFormat="1" ht="24" x14ac:dyDescent="0.2">
      <c r="A121" s="1884"/>
      <c r="B121" s="1927" t="s">
        <v>164</v>
      </c>
      <c r="C121" s="1928"/>
      <c r="D121" s="1929" t="s">
        <v>52</v>
      </c>
      <c r="E121" s="1930"/>
      <c r="F121" s="1929" t="s">
        <v>54</v>
      </c>
      <c r="G121" s="1930"/>
      <c r="H121" s="1931" t="s">
        <v>121</v>
      </c>
      <c r="I121" s="1932"/>
      <c r="J121" s="1896" t="s">
        <v>165</v>
      </c>
      <c r="K121" s="1897"/>
      <c r="L121" s="1897"/>
      <c r="M121" s="876" t="s">
        <v>174</v>
      </c>
      <c r="N121" s="880" t="s">
        <v>175</v>
      </c>
      <c r="O121" s="881" t="s">
        <v>176</v>
      </c>
      <c r="P121" s="169" t="s">
        <v>177</v>
      </c>
    </row>
    <row r="122" spans="1:16" s="37" customFormat="1" ht="18.75" x14ac:dyDescent="0.2">
      <c r="A122" s="1884"/>
      <c r="B122" s="1935">
        <v>1</v>
      </c>
      <c r="C122" s="1936"/>
      <c r="D122" s="1933">
        <v>12</v>
      </c>
      <c r="E122" s="1933"/>
      <c r="F122" s="1933">
        <v>18</v>
      </c>
      <c r="G122" s="1933"/>
      <c r="H122" s="1934">
        <f>H117</f>
        <v>4.5</v>
      </c>
      <c r="I122" s="1934"/>
      <c r="J122" s="1739">
        <f t="shared" ref="J122:J131" si="10">MROUND(L122,1)</f>
        <v>8</v>
      </c>
      <c r="K122" s="1739"/>
      <c r="L122" s="839">
        <f>(J117/M117)*M122</f>
        <v>7.68</v>
      </c>
      <c r="M122" s="173">
        <f t="shared" ref="M122:M131" si="11">(D122*F122)*B122</f>
        <v>216</v>
      </c>
      <c r="N122" s="174">
        <f t="shared" ref="N122:N131" si="12">M122*H122</f>
        <v>972</v>
      </c>
      <c r="O122" s="175">
        <f t="shared" ref="O122:O131" si="13">N122/J122</f>
        <v>121.5</v>
      </c>
      <c r="P122" s="176">
        <f t="shared" ref="P122:P131" si="14">M122/J122</f>
        <v>27</v>
      </c>
    </row>
    <row r="123" spans="1:16" s="37" customFormat="1" ht="18.75" x14ac:dyDescent="0.2">
      <c r="A123" s="1884"/>
      <c r="B123" s="1935">
        <v>1</v>
      </c>
      <c r="C123" s="1936"/>
      <c r="D123" s="1933">
        <v>18</v>
      </c>
      <c r="E123" s="1933"/>
      <c r="F123" s="1933">
        <v>18</v>
      </c>
      <c r="G123" s="1933"/>
      <c r="H123" s="1934">
        <f>H117</f>
        <v>4.5</v>
      </c>
      <c r="I123" s="1934"/>
      <c r="J123" s="1739">
        <f t="shared" si="10"/>
        <v>12</v>
      </c>
      <c r="K123" s="1739"/>
      <c r="L123" s="839">
        <f>(J117/M117)*M123</f>
        <v>11.52</v>
      </c>
      <c r="M123" s="173">
        <f t="shared" si="11"/>
        <v>324</v>
      </c>
      <c r="N123" s="174">
        <f t="shared" si="12"/>
        <v>1458</v>
      </c>
      <c r="O123" s="175">
        <f t="shared" si="13"/>
        <v>121.5</v>
      </c>
      <c r="P123" s="176">
        <f t="shared" si="14"/>
        <v>27</v>
      </c>
    </row>
    <row r="124" spans="1:16" s="37" customFormat="1" ht="18.75" x14ac:dyDescent="0.2">
      <c r="A124" s="1884"/>
      <c r="B124" s="1935">
        <v>1</v>
      </c>
      <c r="C124" s="1936"/>
      <c r="D124" s="1933">
        <v>18</v>
      </c>
      <c r="E124" s="1933"/>
      <c r="F124" s="1933">
        <v>24</v>
      </c>
      <c r="G124" s="1933"/>
      <c r="H124" s="1934">
        <f>H117</f>
        <v>4.5</v>
      </c>
      <c r="I124" s="1934"/>
      <c r="J124" s="1739">
        <f t="shared" si="10"/>
        <v>15</v>
      </c>
      <c r="K124" s="1739"/>
      <c r="L124" s="839">
        <f>(J117/M117)*M124</f>
        <v>15.36</v>
      </c>
      <c r="M124" s="173">
        <f t="shared" si="11"/>
        <v>432</v>
      </c>
      <c r="N124" s="174">
        <f t="shared" si="12"/>
        <v>1944</v>
      </c>
      <c r="O124" s="175">
        <f t="shared" si="13"/>
        <v>129.6</v>
      </c>
      <c r="P124" s="176">
        <f t="shared" si="14"/>
        <v>28.8</v>
      </c>
    </row>
    <row r="125" spans="1:16" s="37" customFormat="1" ht="18.75" x14ac:dyDescent="0.2">
      <c r="A125" s="1884"/>
      <c r="B125" s="1935">
        <v>1</v>
      </c>
      <c r="C125" s="1936"/>
      <c r="D125" s="1933">
        <v>18</v>
      </c>
      <c r="E125" s="1933"/>
      <c r="F125" s="1933">
        <v>24</v>
      </c>
      <c r="G125" s="1933"/>
      <c r="H125" s="1934">
        <f>H117</f>
        <v>4.5</v>
      </c>
      <c r="I125" s="1934"/>
      <c r="J125" s="1739">
        <f t="shared" si="10"/>
        <v>15</v>
      </c>
      <c r="K125" s="1739"/>
      <c r="L125" s="839">
        <f>(J117/M117)*M125</f>
        <v>15.36</v>
      </c>
      <c r="M125" s="173">
        <f t="shared" si="11"/>
        <v>432</v>
      </c>
      <c r="N125" s="174">
        <f t="shared" si="12"/>
        <v>1944</v>
      </c>
      <c r="O125" s="175">
        <f t="shared" si="13"/>
        <v>129.6</v>
      </c>
      <c r="P125" s="176">
        <f t="shared" si="14"/>
        <v>28.8</v>
      </c>
    </row>
    <row r="126" spans="1:16" s="37" customFormat="1" ht="18.75" x14ac:dyDescent="0.2">
      <c r="A126" s="1884"/>
      <c r="B126" s="1935">
        <v>1</v>
      </c>
      <c r="C126" s="1936"/>
      <c r="D126" s="1933">
        <v>22.5</v>
      </c>
      <c r="E126" s="1933"/>
      <c r="F126" s="1933">
        <v>24</v>
      </c>
      <c r="G126" s="1933"/>
      <c r="H126" s="1934">
        <f>H117</f>
        <v>4.5</v>
      </c>
      <c r="I126" s="1934"/>
      <c r="J126" s="1739">
        <f t="shared" si="10"/>
        <v>19</v>
      </c>
      <c r="K126" s="1739"/>
      <c r="L126" s="839">
        <f>(J117/M117)*M126</f>
        <v>19.2</v>
      </c>
      <c r="M126" s="173">
        <f t="shared" si="11"/>
        <v>540</v>
      </c>
      <c r="N126" s="174">
        <f t="shared" si="12"/>
        <v>2430</v>
      </c>
      <c r="O126" s="175">
        <f t="shared" si="13"/>
        <v>127.89473684210526</v>
      </c>
      <c r="P126" s="176">
        <f t="shared" si="14"/>
        <v>28.421052631578949</v>
      </c>
    </row>
    <row r="127" spans="1:16" s="37" customFormat="1" ht="18.75" x14ac:dyDescent="0.2">
      <c r="A127" s="1884"/>
      <c r="B127" s="1935">
        <v>1</v>
      </c>
      <c r="C127" s="1936"/>
      <c r="D127" s="1933">
        <v>24</v>
      </c>
      <c r="E127" s="1933"/>
      <c r="F127" s="1933">
        <v>27</v>
      </c>
      <c r="G127" s="1933"/>
      <c r="H127" s="1934">
        <f>H117</f>
        <v>4.5</v>
      </c>
      <c r="I127" s="1934"/>
      <c r="J127" s="1739">
        <f t="shared" si="10"/>
        <v>23</v>
      </c>
      <c r="K127" s="1739"/>
      <c r="L127" s="839">
        <f>(J117/M117)*M127</f>
        <v>23.04</v>
      </c>
      <c r="M127" s="173">
        <f t="shared" si="11"/>
        <v>648</v>
      </c>
      <c r="N127" s="174">
        <f t="shared" si="12"/>
        <v>2916</v>
      </c>
      <c r="O127" s="175">
        <f t="shared" si="13"/>
        <v>126.78260869565217</v>
      </c>
      <c r="P127" s="176">
        <f t="shared" si="14"/>
        <v>28.173913043478262</v>
      </c>
    </row>
    <row r="128" spans="1:16" s="37" customFormat="1" ht="18.75" x14ac:dyDescent="0.2">
      <c r="A128" s="1884"/>
      <c r="B128" s="1935">
        <v>1</v>
      </c>
      <c r="C128" s="1936"/>
      <c r="D128" s="1933">
        <v>24</v>
      </c>
      <c r="E128" s="1933"/>
      <c r="F128" s="1933">
        <v>31.5</v>
      </c>
      <c r="G128" s="1933"/>
      <c r="H128" s="1934">
        <f>H117</f>
        <v>4.5</v>
      </c>
      <c r="I128" s="1934"/>
      <c r="J128" s="1739">
        <f t="shared" si="10"/>
        <v>27</v>
      </c>
      <c r="K128" s="1739"/>
      <c r="L128" s="839">
        <f>(J117/M117)*M128</f>
        <v>26.88</v>
      </c>
      <c r="M128" s="173">
        <f t="shared" si="11"/>
        <v>756</v>
      </c>
      <c r="N128" s="174">
        <f t="shared" si="12"/>
        <v>3402</v>
      </c>
      <c r="O128" s="175">
        <f t="shared" si="13"/>
        <v>126</v>
      </c>
      <c r="P128" s="176">
        <f t="shared" si="14"/>
        <v>28</v>
      </c>
    </row>
    <row r="129" spans="1:16" s="37" customFormat="1" ht="18.75" x14ac:dyDescent="0.2">
      <c r="A129" s="1884"/>
      <c r="B129" s="1935">
        <v>1</v>
      </c>
      <c r="C129" s="1936"/>
      <c r="D129" s="1933">
        <v>24</v>
      </c>
      <c r="E129" s="1933"/>
      <c r="F129" s="1933">
        <v>36</v>
      </c>
      <c r="G129" s="1933"/>
      <c r="H129" s="1934">
        <f>H117</f>
        <v>4.5</v>
      </c>
      <c r="I129" s="1934"/>
      <c r="J129" s="1739">
        <f t="shared" si="10"/>
        <v>31</v>
      </c>
      <c r="K129" s="1739"/>
      <c r="L129" s="839">
        <f>(J117/M117)*M129</f>
        <v>30.72</v>
      </c>
      <c r="M129" s="173">
        <f t="shared" si="11"/>
        <v>864</v>
      </c>
      <c r="N129" s="174">
        <f t="shared" si="12"/>
        <v>3888</v>
      </c>
      <c r="O129" s="175">
        <f t="shared" si="13"/>
        <v>125.41935483870968</v>
      </c>
      <c r="P129" s="176">
        <f t="shared" si="14"/>
        <v>27.870967741935484</v>
      </c>
    </row>
    <row r="130" spans="1:16" s="37" customFormat="1" ht="18.75" x14ac:dyDescent="0.2">
      <c r="A130" s="1884"/>
      <c r="B130" s="1935">
        <v>1</v>
      </c>
      <c r="C130" s="1936"/>
      <c r="D130" s="1933">
        <v>27</v>
      </c>
      <c r="E130" s="1933"/>
      <c r="F130" s="1933">
        <v>36</v>
      </c>
      <c r="G130" s="1933"/>
      <c r="H130" s="1934">
        <f>H117</f>
        <v>4.5</v>
      </c>
      <c r="I130" s="1934"/>
      <c r="J130" s="1739">
        <f t="shared" si="10"/>
        <v>35</v>
      </c>
      <c r="K130" s="1739"/>
      <c r="L130" s="839">
        <f>(J117/M117)*M130</f>
        <v>34.56</v>
      </c>
      <c r="M130" s="173">
        <f t="shared" si="11"/>
        <v>972</v>
      </c>
      <c r="N130" s="174">
        <f t="shared" si="12"/>
        <v>4374</v>
      </c>
      <c r="O130" s="175">
        <f t="shared" si="13"/>
        <v>124.97142857142858</v>
      </c>
      <c r="P130" s="176">
        <f t="shared" si="14"/>
        <v>27.771428571428572</v>
      </c>
    </row>
    <row r="131" spans="1:16" s="37" customFormat="1" ht="18.75" x14ac:dyDescent="0.2">
      <c r="A131" s="1884"/>
      <c r="B131" s="1935">
        <v>1</v>
      </c>
      <c r="C131" s="1936"/>
      <c r="D131" s="1933">
        <v>27.8</v>
      </c>
      <c r="E131" s="1933"/>
      <c r="F131" s="1933">
        <v>53.5</v>
      </c>
      <c r="G131" s="1933"/>
      <c r="H131" s="1934">
        <v>4.5</v>
      </c>
      <c r="I131" s="1934"/>
      <c r="J131" s="1739">
        <f t="shared" si="10"/>
        <v>53</v>
      </c>
      <c r="K131" s="1739"/>
      <c r="L131" s="839">
        <f>(J117/M117)*M131</f>
        <v>52.881777777777778</v>
      </c>
      <c r="M131" s="173">
        <f t="shared" si="11"/>
        <v>1487.3</v>
      </c>
      <c r="N131" s="174">
        <f t="shared" si="12"/>
        <v>6692.8499999999995</v>
      </c>
      <c r="O131" s="175">
        <f t="shared" si="13"/>
        <v>126.28018867924527</v>
      </c>
      <c r="P131" s="176">
        <f t="shared" si="14"/>
        <v>28.062264150943395</v>
      </c>
    </row>
    <row r="132" spans="1:16" s="37" customFormat="1" ht="18.75" x14ac:dyDescent="0.2">
      <c r="A132" s="1884"/>
      <c r="B132" s="1935"/>
      <c r="C132" s="1936"/>
      <c r="D132" s="1933"/>
      <c r="E132" s="1933"/>
      <c r="F132" s="1933"/>
      <c r="G132" s="1933"/>
      <c r="H132" s="1934"/>
      <c r="I132" s="1934"/>
      <c r="J132" s="1739"/>
      <c r="K132" s="1739"/>
      <c r="L132" s="839"/>
      <c r="M132" s="173"/>
      <c r="N132" s="174"/>
      <c r="O132" s="175"/>
      <c r="P132" s="176"/>
    </row>
    <row r="133" spans="1:16" s="37" customFormat="1" ht="15" customHeight="1" x14ac:dyDescent="0.2">
      <c r="A133" s="1884"/>
      <c r="B133" s="1873" t="s">
        <v>194</v>
      </c>
      <c r="C133" s="1873"/>
      <c r="D133" s="1873"/>
      <c r="E133" s="1873"/>
      <c r="F133" s="1873"/>
      <c r="G133" s="1873"/>
      <c r="H133" s="1873"/>
      <c r="I133" s="1873"/>
      <c r="J133" s="1873"/>
      <c r="K133" s="1873"/>
      <c r="L133" s="1874"/>
      <c r="M133" s="173"/>
      <c r="N133" s="174"/>
      <c r="O133" s="175"/>
      <c r="P133" s="176"/>
    </row>
    <row r="134" spans="1:16" s="37" customFormat="1" ht="15" customHeight="1" x14ac:dyDescent="0.2">
      <c r="A134" s="1884"/>
      <c r="B134" s="1873"/>
      <c r="C134" s="1873"/>
      <c r="D134" s="1873"/>
      <c r="E134" s="1873"/>
      <c r="F134" s="1873"/>
      <c r="G134" s="1873"/>
      <c r="H134" s="1873"/>
      <c r="I134" s="1873"/>
      <c r="J134" s="1873"/>
      <c r="K134" s="1873"/>
      <c r="L134" s="1874"/>
      <c r="M134" s="173"/>
      <c r="N134" s="174"/>
      <c r="O134" s="175"/>
      <c r="P134" s="176"/>
    </row>
    <row r="135" spans="1:16" s="37" customFormat="1" ht="15.75" x14ac:dyDescent="0.2">
      <c r="A135" s="1884"/>
      <c r="B135" s="1957">
        <v>1</v>
      </c>
      <c r="C135" s="1958"/>
      <c r="D135" s="1959">
        <v>4.5</v>
      </c>
      <c r="E135" s="1959"/>
      <c r="F135" s="1959">
        <v>6.5</v>
      </c>
      <c r="G135" s="1959"/>
      <c r="H135" s="1960">
        <f>H117</f>
        <v>4.5</v>
      </c>
      <c r="I135" s="1960"/>
      <c r="J135" s="1961">
        <f>MROUND(L135,1)</f>
        <v>1</v>
      </c>
      <c r="K135" s="1961"/>
      <c r="L135" s="839">
        <f>(J117/M117)*M135</f>
        <v>1.04</v>
      </c>
      <c r="M135" s="173">
        <f>(D135*F135)*B135</f>
        <v>29.25</v>
      </c>
      <c r="N135" s="174">
        <f>M135*H135</f>
        <v>131.625</v>
      </c>
      <c r="O135" s="175">
        <f>N135/J135</f>
        <v>131.625</v>
      </c>
      <c r="P135" s="176">
        <f>M135/J135</f>
        <v>29.25</v>
      </c>
    </row>
    <row r="136" spans="1:16" s="37" customFormat="1" ht="16.5" thickBot="1" x14ac:dyDescent="0.25">
      <c r="A136" s="1884"/>
      <c r="B136" s="179"/>
      <c r="C136" s="525"/>
      <c r="D136" s="180"/>
      <c r="E136" s="181"/>
      <c r="F136" s="181"/>
      <c r="G136" s="181"/>
      <c r="H136" s="171"/>
      <c r="I136" s="171"/>
      <c r="J136" s="182"/>
      <c r="K136" s="182"/>
      <c r="L136" s="839"/>
      <c r="M136" s="173"/>
      <c r="N136" s="174"/>
      <c r="O136" s="175"/>
      <c r="P136" s="176"/>
    </row>
    <row r="137" spans="1:16" s="37" customFormat="1" ht="15.75" x14ac:dyDescent="0.2">
      <c r="A137" s="1884"/>
      <c r="B137" s="183" t="s">
        <v>203</v>
      </c>
      <c r="C137" s="1042"/>
      <c r="D137" s="184"/>
      <c r="E137" s="184"/>
      <c r="F137" s="185"/>
      <c r="G137" s="185"/>
      <c r="H137" s="186"/>
      <c r="I137" s="186"/>
      <c r="J137" s="187"/>
      <c r="K137" s="187"/>
      <c r="L137" s="188"/>
      <c r="M137" s="189"/>
      <c r="N137" s="190"/>
      <c r="O137" s="191"/>
      <c r="P137" s="192"/>
    </row>
    <row r="138" spans="1:16" s="37" customFormat="1" ht="15.75" x14ac:dyDescent="0.2">
      <c r="A138" s="1884"/>
      <c r="B138" s="193" t="s">
        <v>204</v>
      </c>
      <c r="C138" s="195"/>
      <c r="D138" s="194"/>
      <c r="E138" s="194"/>
      <c r="F138" s="181"/>
      <c r="G138" s="181"/>
      <c r="H138" s="171"/>
      <c r="I138" s="171"/>
      <c r="J138" s="182"/>
      <c r="K138" s="182"/>
      <c r="L138" s="839"/>
      <c r="M138" s="195" t="s">
        <v>205</v>
      </c>
      <c r="N138" s="196"/>
      <c r="O138" s="197"/>
      <c r="P138" s="198"/>
    </row>
    <row r="139" spans="1:16" s="37" customFormat="1" ht="15.75" x14ac:dyDescent="0.2">
      <c r="A139" s="1884"/>
      <c r="B139" s="193" t="s">
        <v>206</v>
      </c>
      <c r="C139" s="195"/>
      <c r="D139" s="194"/>
      <c r="E139" s="194"/>
      <c r="F139" s="181"/>
      <c r="G139" s="181"/>
      <c r="H139" s="171"/>
      <c r="I139" s="171"/>
      <c r="J139" s="182"/>
      <c r="K139" s="182"/>
      <c r="L139" s="839"/>
      <c r="M139" s="195" t="s">
        <v>207</v>
      </c>
      <c r="N139" s="196"/>
      <c r="O139" s="197"/>
      <c r="P139" s="198"/>
    </row>
    <row r="140" spans="1:16" s="37" customFormat="1" ht="15.75" x14ac:dyDescent="0.2">
      <c r="A140" s="1884"/>
      <c r="B140" s="193" t="s">
        <v>208</v>
      </c>
      <c r="C140" s="195"/>
      <c r="D140" s="194"/>
      <c r="E140" s="194"/>
      <c r="F140" s="181"/>
      <c r="G140" s="181"/>
      <c r="H140" s="171"/>
      <c r="I140" s="171"/>
      <c r="J140" s="182"/>
      <c r="K140" s="182"/>
      <c r="L140" s="839"/>
      <c r="M140" s="195" t="s">
        <v>209</v>
      </c>
      <c r="N140" s="196"/>
      <c r="O140" s="197"/>
      <c r="P140" s="198"/>
    </row>
    <row r="141" spans="1:16" s="37" customFormat="1" ht="15.75" x14ac:dyDescent="0.2">
      <c r="A141" s="1884"/>
      <c r="B141" s="193" t="s">
        <v>210</v>
      </c>
      <c r="C141" s="195"/>
      <c r="D141" s="194"/>
      <c r="E141" s="194"/>
      <c r="F141" s="181"/>
      <c r="G141" s="181"/>
      <c r="H141" s="171"/>
      <c r="I141" s="171"/>
      <c r="J141" s="182"/>
      <c r="K141" s="182"/>
      <c r="L141" s="839"/>
      <c r="M141" s="195" t="s">
        <v>211</v>
      </c>
      <c r="N141" s="196"/>
      <c r="O141" s="197"/>
      <c r="P141" s="198"/>
    </row>
    <row r="142" spans="1:16" s="37" customFormat="1" ht="15.75" x14ac:dyDescent="0.2">
      <c r="A142" s="1884"/>
      <c r="B142" s="193" t="s">
        <v>212</v>
      </c>
      <c r="C142" s="195"/>
      <c r="D142" s="194"/>
      <c r="E142" s="194"/>
      <c r="F142" s="181"/>
      <c r="G142" s="181"/>
      <c r="H142" s="171"/>
      <c r="I142" s="171"/>
      <c r="J142" s="182"/>
      <c r="K142" s="182"/>
      <c r="L142" s="839"/>
      <c r="M142" s="195" t="s">
        <v>213</v>
      </c>
      <c r="N142" s="196"/>
      <c r="O142" s="197"/>
      <c r="P142" s="198"/>
    </row>
    <row r="143" spans="1:16" s="37" customFormat="1" ht="15.75" x14ac:dyDescent="0.25">
      <c r="A143" s="1884"/>
      <c r="B143" s="199"/>
      <c r="C143" s="29"/>
      <c r="D143" s="194"/>
      <c r="E143" s="194"/>
      <c r="F143" s="181"/>
      <c r="G143" s="181"/>
      <c r="H143" s="171"/>
      <c r="I143" s="171"/>
      <c r="J143" s="182"/>
      <c r="K143" s="182"/>
      <c r="L143" s="839"/>
      <c r="M143" s="200"/>
      <c r="N143" s="196"/>
      <c r="O143" s="197"/>
      <c r="P143" s="198"/>
    </row>
    <row r="144" spans="1:16" s="37" customFormat="1" ht="15.75" x14ac:dyDescent="0.2">
      <c r="A144" s="1884"/>
      <c r="B144" s="193" t="s">
        <v>214</v>
      </c>
      <c r="C144" s="195"/>
      <c r="D144" s="194"/>
      <c r="E144" s="194"/>
      <c r="F144" s="181"/>
      <c r="G144" s="181"/>
      <c r="H144" s="171"/>
      <c r="I144" s="171"/>
      <c r="J144" s="182"/>
      <c r="K144" s="182"/>
      <c r="L144" s="839"/>
      <c r="M144" s="200"/>
      <c r="N144" s="196"/>
      <c r="O144" s="197"/>
      <c r="P144" s="198"/>
    </row>
    <row r="145" spans="1:16" s="37" customFormat="1" ht="15.75" x14ac:dyDescent="0.2">
      <c r="A145" s="1884"/>
      <c r="B145" s="193" t="s">
        <v>215</v>
      </c>
      <c r="C145" s="195"/>
      <c r="D145" s="194"/>
      <c r="E145" s="194"/>
      <c r="F145" s="181"/>
      <c r="G145" s="181"/>
      <c r="H145" s="171"/>
      <c r="I145" s="171"/>
      <c r="J145" s="182"/>
      <c r="K145" s="182"/>
      <c r="L145" s="839"/>
      <c r="M145" s="200"/>
      <c r="N145" s="196"/>
      <c r="O145" s="197"/>
      <c r="P145" s="198"/>
    </row>
    <row r="146" spans="1:16" s="37" customFormat="1" ht="15.75" x14ac:dyDescent="0.2">
      <c r="A146" s="1884"/>
      <c r="B146" s="201"/>
      <c r="C146" s="1043"/>
      <c r="D146" s="202"/>
      <c r="E146" s="202"/>
      <c r="F146" s="203"/>
      <c r="G146" s="203"/>
      <c r="H146" s="204"/>
      <c r="I146" s="204"/>
      <c r="J146" s="205"/>
      <c r="K146" s="205"/>
      <c r="L146" s="206"/>
      <c r="M146" s="207"/>
      <c r="N146" s="208"/>
      <c r="O146" s="209"/>
      <c r="P146" s="210"/>
    </row>
    <row r="147" spans="1:16" s="37" customFormat="1" ht="15.75" x14ac:dyDescent="0.2">
      <c r="A147" s="1884"/>
      <c r="B147" s="1046"/>
      <c r="C147" s="1047"/>
      <c r="D147" s="1048"/>
      <c r="E147" s="1048"/>
      <c r="F147" s="1048"/>
      <c r="G147" s="1048"/>
      <c r="H147" s="1049"/>
      <c r="I147" s="1049"/>
      <c r="J147" s="1050"/>
      <c r="K147" s="1050"/>
      <c r="L147" s="1051"/>
      <c r="M147" s="1052"/>
      <c r="N147" s="1053"/>
      <c r="O147" s="1054"/>
      <c r="P147" s="1055"/>
    </row>
    <row r="148" spans="1:16" s="37" customFormat="1" x14ac:dyDescent="0.2">
      <c r="A148" s="1884"/>
      <c r="B148" s="221" t="s">
        <v>196</v>
      </c>
      <c r="C148" s="223"/>
      <c r="D148" s="222"/>
      <c r="E148" s="222"/>
      <c r="F148" s="223" t="s">
        <v>216</v>
      </c>
      <c r="G148" s="223"/>
      <c r="H148" s="222"/>
      <c r="I148" s="222"/>
      <c r="J148" s="223" t="s">
        <v>197</v>
      </c>
      <c r="K148" s="223"/>
      <c r="L148" s="222"/>
      <c r="M148" s="222"/>
      <c r="N148" s="223" t="s">
        <v>198</v>
      </c>
      <c r="O148" s="222"/>
      <c r="P148" s="224"/>
    </row>
    <row r="149" spans="1:16" s="37" customFormat="1" x14ac:dyDescent="0.2">
      <c r="A149" s="1884"/>
      <c r="B149" s="225"/>
      <c r="C149" s="1044"/>
      <c r="D149" s="226"/>
      <c r="E149" s="1045"/>
      <c r="F149" s="226"/>
      <c r="G149" s="1045"/>
      <c r="H149" s="226"/>
      <c r="I149" s="1045"/>
      <c r="J149" s="226"/>
      <c r="K149" s="1045"/>
      <c r="L149" s="227" t="s">
        <v>199</v>
      </c>
      <c r="M149" s="173">
        <v>0</v>
      </c>
      <c r="N149" s="174">
        <v>0</v>
      </c>
      <c r="O149" s="175">
        <v>0</v>
      </c>
      <c r="P149" s="176">
        <v>0</v>
      </c>
    </row>
    <row r="150" spans="1:16" s="37" customFormat="1" ht="12.75" x14ac:dyDescent="0.2">
      <c r="A150" s="1884"/>
      <c r="B150" s="228"/>
      <c r="C150" s="229"/>
      <c r="D150" s="229"/>
      <c r="E150" s="229"/>
      <c r="F150" s="229"/>
      <c r="G150" s="229"/>
      <c r="H150" s="229"/>
      <c r="I150" s="229"/>
      <c r="J150" s="230" t="s">
        <v>178</v>
      </c>
      <c r="K150" s="230"/>
      <c r="L150" s="231"/>
      <c r="M150" s="229"/>
      <c r="N150" s="229"/>
      <c r="O150" s="229"/>
      <c r="P150" s="232"/>
    </row>
  </sheetData>
  <mergeCells count="204">
    <mergeCell ref="O117:P118"/>
    <mergeCell ref="B114:P115"/>
    <mergeCell ref="B120:G120"/>
    <mergeCell ref="A110:A150"/>
    <mergeCell ref="B117:C118"/>
    <mergeCell ref="D117:E118"/>
    <mergeCell ref="F117:G118"/>
    <mergeCell ref="H117:I118"/>
    <mergeCell ref="J117:L118"/>
    <mergeCell ref="M117:M118"/>
    <mergeCell ref="N117:N118"/>
    <mergeCell ref="B132:C132"/>
    <mergeCell ref="D132:E132"/>
    <mergeCell ref="F132:G132"/>
    <mergeCell ref="H132:I132"/>
    <mergeCell ref="J132:K132"/>
    <mergeCell ref="B133:L134"/>
    <mergeCell ref="B135:C135"/>
    <mergeCell ref="D135:E135"/>
    <mergeCell ref="F135:G135"/>
    <mergeCell ref="H135:I135"/>
    <mergeCell ref="J135:K135"/>
    <mergeCell ref="B130:C130"/>
    <mergeCell ref="D130:E130"/>
    <mergeCell ref="F130:G130"/>
    <mergeCell ref="H130:I130"/>
    <mergeCell ref="J130:K130"/>
    <mergeCell ref="B131:C131"/>
    <mergeCell ref="D131:E131"/>
    <mergeCell ref="F131:G131"/>
    <mergeCell ref="H131:I131"/>
    <mergeCell ref="J131:K131"/>
    <mergeCell ref="B128:C128"/>
    <mergeCell ref="D128:E128"/>
    <mergeCell ref="F128:G128"/>
    <mergeCell ref="H128:I128"/>
    <mergeCell ref="J128:K128"/>
    <mergeCell ref="B129:C129"/>
    <mergeCell ref="D129:E129"/>
    <mergeCell ref="F129:G129"/>
    <mergeCell ref="H129:I129"/>
    <mergeCell ref="J129:K129"/>
    <mergeCell ref="B126:C126"/>
    <mergeCell ref="D126:E126"/>
    <mergeCell ref="F126:G126"/>
    <mergeCell ref="H126:I126"/>
    <mergeCell ref="J126:K126"/>
    <mergeCell ref="B127:C127"/>
    <mergeCell ref="D127:E127"/>
    <mergeCell ref="F127:G127"/>
    <mergeCell ref="H127:I127"/>
    <mergeCell ref="J127:K127"/>
    <mergeCell ref="B124:C124"/>
    <mergeCell ref="D124:E124"/>
    <mergeCell ref="F124:G124"/>
    <mergeCell ref="H124:I124"/>
    <mergeCell ref="J124:K124"/>
    <mergeCell ref="B125:C125"/>
    <mergeCell ref="D125:E125"/>
    <mergeCell ref="F125:G125"/>
    <mergeCell ref="H125:I125"/>
    <mergeCell ref="J125:K125"/>
    <mergeCell ref="H116:I116"/>
    <mergeCell ref="J116:L116"/>
    <mergeCell ref="B121:C121"/>
    <mergeCell ref="D121:E121"/>
    <mergeCell ref="F121:G121"/>
    <mergeCell ref="H121:I121"/>
    <mergeCell ref="J121:L121"/>
    <mergeCell ref="F123:G123"/>
    <mergeCell ref="H123:I123"/>
    <mergeCell ref="J123:K123"/>
    <mergeCell ref="B122:C122"/>
    <mergeCell ref="D122:E122"/>
    <mergeCell ref="F122:G122"/>
    <mergeCell ref="H122:I122"/>
    <mergeCell ref="J122:K122"/>
    <mergeCell ref="B123:C123"/>
    <mergeCell ref="D123:E123"/>
    <mergeCell ref="A3:A44"/>
    <mergeCell ref="D6:E6"/>
    <mergeCell ref="G6:H6"/>
    <mergeCell ref="J6:K6"/>
    <mergeCell ref="B46:G47"/>
    <mergeCell ref="B48:G48"/>
    <mergeCell ref="B49:G49"/>
    <mergeCell ref="G12:H12"/>
    <mergeCell ref="G13:H13"/>
    <mergeCell ref="G14:H14"/>
    <mergeCell ref="G15:H15"/>
    <mergeCell ref="G16:H16"/>
    <mergeCell ref="D16:E16"/>
    <mergeCell ref="D17:E17"/>
    <mergeCell ref="D18:E18"/>
    <mergeCell ref="G10:H10"/>
    <mergeCell ref="G11:H11"/>
    <mergeCell ref="B109:P111"/>
    <mergeCell ref="B112:P113"/>
    <mergeCell ref="B116:C116"/>
    <mergeCell ref="D116:E116"/>
    <mergeCell ref="F116:G116"/>
    <mergeCell ref="M6:N6"/>
    <mergeCell ref="P6:R6"/>
    <mergeCell ref="D7:E8"/>
    <mergeCell ref="G7:H8"/>
    <mergeCell ref="J34:K34"/>
    <mergeCell ref="M34:N34"/>
    <mergeCell ref="P34:R34"/>
    <mergeCell ref="D22:E22"/>
    <mergeCell ref="G22:H22"/>
    <mergeCell ref="J22:K22"/>
    <mergeCell ref="M22:N22"/>
    <mergeCell ref="P22:R22"/>
    <mergeCell ref="P9:R9"/>
    <mergeCell ref="D10:E10"/>
    <mergeCell ref="D11:E11"/>
    <mergeCell ref="D12:E12"/>
    <mergeCell ref="D13:E13"/>
    <mergeCell ref="D14:E14"/>
    <mergeCell ref="D15:E15"/>
    <mergeCell ref="B90:G91"/>
    <mergeCell ref="B68:K70"/>
    <mergeCell ref="A69:A107"/>
    <mergeCell ref="B71:K72"/>
    <mergeCell ref="B73:K73"/>
    <mergeCell ref="F74:G74"/>
    <mergeCell ref="F75:G75"/>
    <mergeCell ref="F78:G78"/>
    <mergeCell ref="B50:G50"/>
    <mergeCell ref="C62:G63"/>
    <mergeCell ref="A47:A63"/>
    <mergeCell ref="W7:W8"/>
    <mergeCell ref="X7:X8"/>
    <mergeCell ref="Y7:Y8"/>
    <mergeCell ref="Z7:Z8"/>
    <mergeCell ref="V7:V8"/>
    <mergeCell ref="D9:E9"/>
    <mergeCell ref="G9:H9"/>
    <mergeCell ref="J9:K9"/>
    <mergeCell ref="M9:N9"/>
    <mergeCell ref="J7:K8"/>
    <mergeCell ref="M7:N8"/>
    <mergeCell ref="P7:R8"/>
    <mergeCell ref="Z35:Z36"/>
    <mergeCell ref="D37:E37"/>
    <mergeCell ref="G37:H37"/>
    <mergeCell ref="J37:K37"/>
    <mergeCell ref="M37:N37"/>
    <mergeCell ref="D19:N19"/>
    <mergeCell ref="X35:X36"/>
    <mergeCell ref="Y35:Y36"/>
    <mergeCell ref="V20:V21"/>
    <mergeCell ref="W20:W21"/>
    <mergeCell ref="X20:X21"/>
    <mergeCell ref="Y20:Y21"/>
    <mergeCell ref="B30:Z31"/>
    <mergeCell ref="B32:Z33"/>
    <mergeCell ref="D34:E34"/>
    <mergeCell ref="G34:H34"/>
    <mergeCell ref="Z20:Z21"/>
    <mergeCell ref="W35:W36"/>
    <mergeCell ref="D35:E36"/>
    <mergeCell ref="G35:H36"/>
    <mergeCell ref="J35:K36"/>
    <mergeCell ref="M35:N36"/>
    <mergeCell ref="P35:R36"/>
    <mergeCell ref="P37:R37"/>
    <mergeCell ref="M13:N13"/>
    <mergeCell ref="M14:N14"/>
    <mergeCell ref="M15:N15"/>
    <mergeCell ref="M16:N16"/>
    <mergeCell ref="G17:H17"/>
    <mergeCell ref="G18:H18"/>
    <mergeCell ref="J10:K10"/>
    <mergeCell ref="J11:K11"/>
    <mergeCell ref="J12:K12"/>
    <mergeCell ref="J13:K13"/>
    <mergeCell ref="J14:K14"/>
    <mergeCell ref="J15:K15"/>
    <mergeCell ref="J16:K16"/>
    <mergeCell ref="B2:AA2"/>
    <mergeCell ref="B65:K66"/>
    <mergeCell ref="B3:T5"/>
    <mergeCell ref="P17:R17"/>
    <mergeCell ref="P18:R18"/>
    <mergeCell ref="D20:E21"/>
    <mergeCell ref="G20:H21"/>
    <mergeCell ref="J20:K21"/>
    <mergeCell ref="M20:N21"/>
    <mergeCell ref="P20:R21"/>
    <mergeCell ref="M17:N17"/>
    <mergeCell ref="M18:N18"/>
    <mergeCell ref="P10:R10"/>
    <mergeCell ref="P11:R11"/>
    <mergeCell ref="P12:R12"/>
    <mergeCell ref="P13:R13"/>
    <mergeCell ref="P14:R14"/>
    <mergeCell ref="P15:R15"/>
    <mergeCell ref="P16:R16"/>
    <mergeCell ref="J17:K17"/>
    <mergeCell ref="J18:K18"/>
    <mergeCell ref="M10:N10"/>
    <mergeCell ref="M11:N11"/>
    <mergeCell ref="M12:N12"/>
  </mergeCells>
  <conditionalFormatting sqref="D10:D18 D20">
    <cfRule type="cellIs" dxfId="145" priority="33" operator="greaterThan">
      <formula>1</formula>
    </cfRule>
  </conditionalFormatting>
  <conditionalFormatting sqref="D22">
    <cfRule type="cellIs" dxfId="144" priority="31" operator="greaterThan">
      <formula>1</formula>
    </cfRule>
  </conditionalFormatting>
  <conditionalFormatting sqref="B82">
    <cfRule type="cellIs" dxfId="143" priority="28" operator="greaterThan">
      <formula>1</formula>
    </cfRule>
  </conditionalFormatting>
  <conditionalFormatting sqref="B104">
    <cfRule type="cellIs" dxfId="142" priority="21" operator="greaterThan">
      <formula>1</formula>
    </cfRule>
  </conditionalFormatting>
  <conditionalFormatting sqref="B81">
    <cfRule type="cellIs" dxfId="141" priority="29" operator="greaterThan">
      <formula>1</formula>
    </cfRule>
  </conditionalFormatting>
  <conditionalFormatting sqref="B80">
    <cfRule type="cellIs" dxfId="140" priority="30" operator="greaterThan">
      <formula>1</formula>
    </cfRule>
  </conditionalFormatting>
  <conditionalFormatting sqref="B85">
    <cfRule type="cellIs" dxfId="139" priority="25" operator="greaterThan">
      <formula>1</formula>
    </cfRule>
  </conditionalFormatting>
  <conditionalFormatting sqref="B83">
    <cfRule type="cellIs" dxfId="138" priority="27" operator="greaterThan">
      <formula>1</formula>
    </cfRule>
  </conditionalFormatting>
  <conditionalFormatting sqref="B84">
    <cfRule type="cellIs" dxfId="137" priority="26" operator="greaterThan">
      <formula>1</formula>
    </cfRule>
  </conditionalFormatting>
  <conditionalFormatting sqref="B86">
    <cfRule type="cellIs" dxfId="136" priority="24" operator="greaterThan">
      <formula>1</formula>
    </cfRule>
  </conditionalFormatting>
  <conditionalFormatting sqref="B87:B89">
    <cfRule type="cellIs" dxfId="135" priority="23" operator="greaterThan">
      <formula>1</formula>
    </cfRule>
  </conditionalFormatting>
  <conditionalFormatting sqref="B92:B93">
    <cfRule type="cellIs" dxfId="134" priority="22" operator="greaterThan">
      <formula>1</formula>
    </cfRule>
  </conditionalFormatting>
  <conditionalFormatting sqref="B75">
    <cfRule type="cellIs" dxfId="133" priority="20" operator="greaterThan">
      <formula>1</formula>
    </cfRule>
  </conditionalFormatting>
  <conditionalFormatting sqref="B79">
    <cfRule type="cellIs" dxfId="132" priority="19" operator="greaterThan">
      <formula>1</formula>
    </cfRule>
  </conditionalFormatting>
  <conditionalFormatting sqref="D9">
    <cfRule type="cellIs" dxfId="131" priority="17" operator="greaterThan">
      <formula>1</formula>
    </cfRule>
  </conditionalFormatting>
  <conditionalFormatting sqref="A68">
    <cfRule type="expression" dxfId="130" priority="18" stopIfTrue="1">
      <formula>OR(ROW()=CELL("ligne"),COLUMN()=CELL("colonne"))</formula>
    </cfRule>
  </conditionalFormatting>
  <conditionalFormatting sqref="A46">
    <cfRule type="expression" dxfId="129" priority="15" stopIfTrue="1">
      <formula>OR(ROW()=CELL("ligne"),COLUMN()=CELL("colonne"))</formula>
    </cfRule>
  </conditionalFormatting>
  <conditionalFormatting sqref="A2">
    <cfRule type="expression" dxfId="128" priority="13" stopIfTrue="1">
      <formula>OR(ROW()=CELL("ligne"),COLUMN()=CELL("colonne"))</formula>
    </cfRule>
  </conditionalFormatting>
  <conditionalFormatting sqref="D37">
    <cfRule type="cellIs" dxfId="127" priority="8" operator="greaterThan">
      <formula>1</formula>
    </cfRule>
  </conditionalFormatting>
  <conditionalFormatting sqref="B135">
    <cfRule type="cellIs" dxfId="126" priority="1" operator="greaterThan">
      <formula>1</formula>
    </cfRule>
  </conditionalFormatting>
  <conditionalFormatting sqref="B147:C147">
    <cfRule type="cellIs" dxfId="125" priority="6" operator="greaterThan">
      <formula>1</formula>
    </cfRule>
  </conditionalFormatting>
  <conditionalFormatting sqref="B136:C136">
    <cfRule type="cellIs" dxfId="124" priority="7" operator="greaterThan">
      <formula>1</formula>
    </cfRule>
  </conditionalFormatting>
  <conditionalFormatting sqref="B117">
    <cfRule type="cellIs" dxfId="123" priority="5" operator="greaterThan">
      <formula>1</formula>
    </cfRule>
  </conditionalFormatting>
  <conditionalFormatting sqref="B122">
    <cfRule type="cellIs" dxfId="122" priority="4" operator="greaterThan">
      <formula>1</formula>
    </cfRule>
  </conditionalFormatting>
  <conditionalFormatting sqref="A109">
    <cfRule type="expression" dxfId="121" priority="3" stopIfTrue="1">
      <formula>OR(ROW()=CELL("ligne"),COLUMN()=CELL("colonne"))</formula>
    </cfRule>
  </conditionalFormatting>
  <conditionalFormatting sqref="B123:B132">
    <cfRule type="cellIs" dxfId="120" priority="2" operator="greaterThan">
      <formula>1</formula>
    </cfRule>
  </conditionalFormatting>
  <hyperlinks>
    <hyperlink ref="F27" r:id="rId1"/>
    <hyperlink ref="C62"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W356"/>
  <sheetViews>
    <sheetView workbookViewId="0">
      <selection activeCell="S257" sqref="S257"/>
    </sheetView>
  </sheetViews>
  <sheetFormatPr baseColWidth="10" defaultRowHeight="15" x14ac:dyDescent="0.25"/>
  <cols>
    <col min="1" max="1" width="3.42578125" style="28" customWidth="1"/>
    <col min="2" max="9" width="9.7109375" style="28" customWidth="1"/>
    <col min="10" max="10" width="9.7109375" style="48" customWidth="1"/>
    <col min="11" max="27" width="9.7109375" style="28" customWidth="1"/>
    <col min="28" max="16384" width="11.42578125" style="28"/>
  </cols>
  <sheetData>
    <row r="1" spans="1:23" x14ac:dyDescent="0.25">
      <c r="A1" s="233"/>
      <c r="B1" s="233"/>
      <c r="C1" s="233"/>
      <c r="D1" s="233"/>
      <c r="E1" s="233"/>
      <c r="F1" s="233"/>
      <c r="G1" s="233"/>
      <c r="H1" s="233"/>
      <c r="I1" s="233"/>
      <c r="J1" s="233"/>
      <c r="K1" s="233"/>
      <c r="L1" s="233"/>
      <c r="M1" s="233"/>
      <c r="N1" s="233"/>
      <c r="O1" s="233"/>
      <c r="P1" s="233"/>
      <c r="Q1" s="233"/>
      <c r="R1" s="233"/>
      <c r="S1" s="233"/>
      <c r="T1" s="233"/>
      <c r="U1" s="233"/>
      <c r="V1" s="233"/>
      <c r="W1" s="233"/>
    </row>
    <row r="2" spans="1:23" ht="26.25" customHeight="1" x14ac:dyDescent="0.25">
      <c r="A2" s="233"/>
      <c r="B2" s="233"/>
      <c r="C2" s="1962" t="s">
        <v>217</v>
      </c>
      <c r="D2" s="1962"/>
      <c r="E2" s="1962"/>
      <c r="F2" s="1962"/>
      <c r="G2" s="1962"/>
      <c r="H2" s="1962"/>
      <c r="I2" s="1962"/>
      <c r="J2" s="1962"/>
      <c r="K2" s="1962"/>
      <c r="L2" s="1962"/>
      <c r="M2" s="1962"/>
      <c r="N2" s="1962"/>
      <c r="O2" s="1962"/>
      <c r="P2" s="1962"/>
      <c r="Q2" s="1962"/>
      <c r="R2" s="1962"/>
      <c r="S2" s="233"/>
      <c r="T2" s="233"/>
      <c r="U2" s="233"/>
      <c r="V2" s="233"/>
      <c r="W2" s="233"/>
    </row>
    <row r="3" spans="1:23" ht="26.25" customHeight="1" x14ac:dyDescent="0.25">
      <c r="A3" s="233"/>
      <c r="B3" s="233"/>
      <c r="C3" s="1962"/>
      <c r="D3" s="1962"/>
      <c r="E3" s="1962"/>
      <c r="F3" s="1962"/>
      <c r="G3" s="1962"/>
      <c r="H3" s="1962"/>
      <c r="I3" s="1962"/>
      <c r="J3" s="1962"/>
      <c r="K3" s="1962"/>
      <c r="L3" s="1962"/>
      <c r="M3" s="1962"/>
      <c r="N3" s="1962"/>
      <c r="O3" s="1962"/>
      <c r="P3" s="1962"/>
      <c r="Q3" s="1962"/>
      <c r="R3" s="1962"/>
      <c r="S3" s="233"/>
      <c r="T3" s="233"/>
      <c r="U3" s="233"/>
      <c r="V3" s="233"/>
      <c r="W3" s="233"/>
    </row>
    <row r="4" spans="1:23" ht="15.75" customHeight="1" x14ac:dyDescent="0.3">
      <c r="A4" s="233"/>
      <c r="B4" s="233"/>
      <c r="C4" s="233"/>
      <c r="D4" s="233"/>
      <c r="E4" s="233"/>
      <c r="F4" s="234"/>
      <c r="G4" s="234"/>
      <c r="H4" s="233"/>
      <c r="I4" s="233"/>
      <c r="J4" s="234"/>
      <c r="K4" s="234"/>
      <c r="L4" s="233"/>
      <c r="M4" s="233"/>
      <c r="N4" s="234"/>
      <c r="O4" s="234"/>
      <c r="P4" s="233"/>
      <c r="Q4" s="233"/>
      <c r="R4" s="233"/>
      <c r="S4" s="233"/>
      <c r="T4" s="233"/>
      <c r="U4" s="233"/>
      <c r="V4" s="233"/>
      <c r="W4" s="233"/>
    </row>
    <row r="5" spans="1:23" ht="18.75" x14ac:dyDescent="0.3">
      <c r="A5" s="233"/>
      <c r="B5" s="233"/>
      <c r="C5" s="233"/>
      <c r="D5" s="233"/>
      <c r="E5" s="233"/>
      <c r="F5" s="234"/>
      <c r="G5" s="234"/>
      <c r="H5" s="233"/>
      <c r="I5" s="233"/>
      <c r="J5" s="234"/>
      <c r="K5" s="234"/>
      <c r="L5" s="233"/>
      <c r="M5" s="233"/>
      <c r="N5" s="1963" t="s">
        <v>5</v>
      </c>
      <c r="O5" s="1963"/>
      <c r="P5" s="233"/>
      <c r="Q5" s="1964" t="s">
        <v>6</v>
      </c>
      <c r="R5" s="1964"/>
      <c r="S5" s="233"/>
      <c r="T5" s="233"/>
      <c r="U5" s="233"/>
      <c r="V5" s="233"/>
      <c r="W5" s="233"/>
    </row>
    <row r="6" spans="1:23" ht="15" customHeight="1" x14ac:dyDescent="0.25">
      <c r="A6" s="233"/>
      <c r="B6" s="1965" t="s">
        <v>1</v>
      </c>
      <c r="C6" s="1965"/>
      <c r="D6" s="1183"/>
      <c r="E6" s="1965" t="s">
        <v>2</v>
      </c>
      <c r="F6" s="1965"/>
      <c r="G6" s="1183"/>
      <c r="H6" s="1965" t="s">
        <v>3</v>
      </c>
      <c r="I6" s="1965"/>
      <c r="J6" s="1183"/>
      <c r="K6" s="1965" t="s">
        <v>4</v>
      </c>
      <c r="L6" s="1965"/>
      <c r="M6" s="233"/>
      <c r="N6" s="1966" t="s">
        <v>221</v>
      </c>
      <c r="O6" s="1966"/>
      <c r="P6" s="233"/>
      <c r="Q6" s="1967" t="s">
        <v>222</v>
      </c>
      <c r="R6" s="1967"/>
      <c r="S6" s="233"/>
      <c r="T6" s="233"/>
      <c r="U6" s="233"/>
      <c r="V6" s="233"/>
      <c r="W6" s="233"/>
    </row>
    <row r="7" spans="1:23" ht="15" customHeight="1" x14ac:dyDescent="0.25">
      <c r="A7" s="233"/>
      <c r="B7" s="1727" t="s">
        <v>120</v>
      </c>
      <c r="C7" s="1727"/>
      <c r="D7" s="233"/>
      <c r="E7" s="1728" t="s">
        <v>119</v>
      </c>
      <c r="F7" s="1728"/>
      <c r="G7" s="233"/>
      <c r="H7" s="1729" t="s">
        <v>121</v>
      </c>
      <c r="I7" s="1729"/>
      <c r="J7" s="233"/>
      <c r="K7" s="1566" t="s">
        <v>220</v>
      </c>
      <c r="L7" s="1566"/>
      <c r="M7" s="233"/>
      <c r="N7" s="1966"/>
      <c r="O7" s="1966"/>
      <c r="P7" s="233"/>
      <c r="Q7" s="1967"/>
      <c r="R7" s="1967"/>
      <c r="S7" s="233"/>
      <c r="T7" s="233"/>
      <c r="U7" s="233"/>
      <c r="V7" s="233"/>
      <c r="W7" s="233"/>
    </row>
    <row r="8" spans="1:23" ht="15" customHeight="1" x14ac:dyDescent="0.25">
      <c r="A8" s="233"/>
      <c r="B8" s="2027">
        <v>1</v>
      </c>
      <c r="C8" s="2027"/>
      <c r="D8" s="233"/>
      <c r="E8" s="1541">
        <v>26</v>
      </c>
      <c r="F8" s="1541"/>
      <c r="G8" s="233"/>
      <c r="H8" s="1541">
        <v>4</v>
      </c>
      <c r="I8" s="1541"/>
      <c r="J8" s="233"/>
      <c r="K8" s="1738">
        <v>8.8000000000000007</v>
      </c>
      <c r="L8" s="1738"/>
      <c r="M8" s="233"/>
      <c r="N8" s="1968">
        <f>H46</f>
        <v>0.47499999999999998</v>
      </c>
      <c r="O8" s="1968"/>
      <c r="P8" s="233"/>
      <c r="Q8" s="1559"/>
      <c r="R8" s="1559"/>
      <c r="S8" s="233"/>
      <c r="T8" s="233"/>
      <c r="U8" s="233"/>
      <c r="V8" s="233"/>
      <c r="W8" s="233"/>
    </row>
    <row r="9" spans="1:23" ht="15" customHeight="1" x14ac:dyDescent="0.25">
      <c r="A9" s="233"/>
      <c r="B9" s="2027"/>
      <c r="C9" s="2027"/>
      <c r="D9" s="233"/>
      <c r="E9" s="1541"/>
      <c r="F9" s="1541"/>
      <c r="G9" s="233"/>
      <c r="H9" s="1541"/>
      <c r="I9" s="1541"/>
      <c r="J9" s="233"/>
      <c r="K9" s="1738"/>
      <c r="L9" s="1738"/>
      <c r="M9" s="233"/>
      <c r="N9" s="1968"/>
      <c r="O9" s="1968"/>
      <c r="P9" s="233"/>
      <c r="Q9" s="1559"/>
      <c r="R9" s="1559"/>
      <c r="S9" s="233"/>
      <c r="T9" s="233"/>
      <c r="U9" s="233"/>
      <c r="V9" s="233"/>
      <c r="W9" s="233"/>
    </row>
    <row r="10" spans="1:23" ht="15" customHeight="1" x14ac:dyDescent="0.25">
      <c r="A10" s="233"/>
      <c r="B10" s="233"/>
      <c r="C10" s="233"/>
      <c r="D10" s="233"/>
      <c r="E10" s="233"/>
      <c r="F10" s="233"/>
      <c r="G10" s="233"/>
      <c r="H10" s="233"/>
      <c r="I10" s="233"/>
      <c r="J10" s="233"/>
      <c r="K10" s="233"/>
      <c r="L10" s="233"/>
      <c r="M10" s="233"/>
      <c r="N10" s="233"/>
      <c r="O10" s="233"/>
      <c r="P10" s="233"/>
      <c r="Q10" s="235">
        <f>B8</f>
        <v>1</v>
      </c>
      <c r="R10" s="236" t="s">
        <v>223</v>
      </c>
      <c r="S10" s="233"/>
      <c r="T10" s="233"/>
      <c r="U10" s="233"/>
      <c r="V10" s="233"/>
      <c r="W10" s="233"/>
    </row>
    <row r="11" spans="1:23" ht="15" customHeight="1" x14ac:dyDescent="0.25">
      <c r="A11" s="233"/>
      <c r="B11" s="233"/>
      <c r="C11" s="233"/>
      <c r="D11" s="233"/>
      <c r="E11" s="233"/>
      <c r="F11" s="233"/>
      <c r="G11" s="233"/>
      <c r="H11" s="233"/>
      <c r="I11" s="233"/>
      <c r="J11" s="233"/>
      <c r="K11" s="233"/>
      <c r="L11" s="233"/>
      <c r="M11" s="233"/>
      <c r="N11" s="233"/>
      <c r="O11" s="233"/>
      <c r="P11" s="233"/>
      <c r="Q11" s="233"/>
      <c r="R11" s="233"/>
      <c r="S11" s="233"/>
      <c r="T11" s="233"/>
      <c r="U11" s="233"/>
      <c r="V11" s="233"/>
      <c r="W11" s="233"/>
    </row>
    <row r="12" spans="1:23" ht="15" customHeight="1" x14ac:dyDescent="0.25">
      <c r="A12" s="233"/>
      <c r="B12" s="233"/>
      <c r="C12" s="233"/>
      <c r="D12" s="233"/>
      <c r="E12" s="233"/>
      <c r="F12" s="233"/>
      <c r="G12" s="233"/>
      <c r="H12" s="1969" t="s">
        <v>165</v>
      </c>
      <c r="I12" s="1969"/>
      <c r="J12" s="233"/>
      <c r="K12" s="1969" t="s">
        <v>653</v>
      </c>
      <c r="L12" s="1969"/>
      <c r="M12" s="233"/>
      <c r="N12" s="1732" t="s">
        <v>218</v>
      </c>
      <c r="O12" s="1732"/>
      <c r="P12" s="233"/>
      <c r="Q12" s="1732" t="s">
        <v>219</v>
      </c>
      <c r="R12" s="1732"/>
      <c r="S12" s="233"/>
      <c r="T12" s="233"/>
      <c r="U12" s="233"/>
      <c r="V12" s="233"/>
      <c r="W12" s="233"/>
    </row>
    <row r="13" spans="1:23" ht="15" customHeight="1" x14ac:dyDescent="0.25">
      <c r="A13" s="233"/>
      <c r="B13" s="233"/>
      <c r="C13" s="233"/>
      <c r="D13" s="233"/>
      <c r="E13" s="233"/>
      <c r="F13" s="233"/>
      <c r="G13" s="233"/>
      <c r="H13" s="1971">
        <f>N46</f>
        <v>8</v>
      </c>
      <c r="I13" s="1971"/>
      <c r="J13" s="233"/>
      <c r="K13" s="1968">
        <f>IF(N8=0,Q8/H13,N8/H13)</f>
        <v>5.9374999999999997E-2</v>
      </c>
      <c r="L13" s="1968"/>
      <c r="M13" s="233"/>
      <c r="N13" s="1970">
        <f>F50</f>
        <v>4.18</v>
      </c>
      <c r="O13" s="1970"/>
      <c r="P13" s="233"/>
      <c r="Q13" s="1970">
        <f>D50</f>
        <v>0.52249999999999996</v>
      </c>
      <c r="R13" s="1970"/>
      <c r="S13" s="233"/>
      <c r="T13" s="233"/>
      <c r="U13" s="233"/>
      <c r="V13" s="233"/>
      <c r="W13" s="233"/>
    </row>
    <row r="14" spans="1:23" ht="15" customHeight="1" x14ac:dyDescent="0.25">
      <c r="A14" s="233"/>
      <c r="B14" s="233"/>
      <c r="C14" s="233"/>
      <c r="D14" s="233"/>
      <c r="E14" s="233"/>
      <c r="F14" s="233"/>
      <c r="G14" s="233"/>
      <c r="H14" s="1971"/>
      <c r="I14" s="1971"/>
      <c r="J14" s="233"/>
      <c r="K14" s="1968"/>
      <c r="L14" s="1968"/>
      <c r="M14" s="233"/>
      <c r="N14" s="1970"/>
      <c r="O14" s="1970"/>
      <c r="P14" s="233"/>
      <c r="Q14" s="1970"/>
      <c r="R14" s="1970"/>
      <c r="S14" s="233"/>
      <c r="T14" s="233"/>
      <c r="U14" s="233"/>
      <c r="V14" s="233"/>
      <c r="W14" s="233"/>
    </row>
    <row r="15" spans="1:23" ht="15.75" customHeight="1" x14ac:dyDescent="0.25">
      <c r="A15" s="233"/>
      <c r="B15" s="233"/>
      <c r="C15" s="233"/>
      <c r="D15" s="233"/>
      <c r="E15" s="233"/>
      <c r="F15" s="233"/>
      <c r="G15" s="233"/>
      <c r="H15" s="233"/>
      <c r="I15" s="233"/>
      <c r="J15" s="233"/>
      <c r="K15" s="233"/>
      <c r="L15" s="233"/>
      <c r="M15" s="233"/>
      <c r="N15" s="233"/>
      <c r="O15" s="233"/>
      <c r="P15" s="233"/>
      <c r="Q15" s="233"/>
      <c r="R15" s="233"/>
      <c r="S15" s="233"/>
      <c r="T15" s="233"/>
      <c r="U15" s="233"/>
      <c r="V15" s="233"/>
      <c r="W15" s="233"/>
    </row>
    <row r="16" spans="1:23" x14ac:dyDescent="0.25">
      <c r="A16" s="233"/>
      <c r="B16" s="233"/>
      <c r="C16" s="233"/>
      <c r="D16" s="233"/>
      <c r="E16" s="233"/>
      <c r="F16" s="233"/>
      <c r="G16" s="233"/>
      <c r="H16" s="233"/>
      <c r="I16" s="233"/>
      <c r="J16" s="233"/>
      <c r="K16" s="233"/>
      <c r="L16" s="233"/>
      <c r="M16" s="233"/>
      <c r="N16" s="233"/>
      <c r="O16" s="233"/>
      <c r="P16" s="233"/>
      <c r="Q16" s="233"/>
      <c r="R16" s="233"/>
      <c r="S16" s="233"/>
      <c r="T16" s="233"/>
      <c r="U16" s="233"/>
      <c r="V16" s="233"/>
      <c r="W16" s="233"/>
    </row>
    <row r="17" spans="1:25" ht="18.75" x14ac:dyDescent="0.25">
      <c r="A17" s="233"/>
      <c r="B17" s="1181" t="s">
        <v>1</v>
      </c>
      <c r="C17" s="1181" t="s">
        <v>2</v>
      </c>
      <c r="D17" s="1181" t="s">
        <v>3</v>
      </c>
      <c r="E17" s="1181" t="s">
        <v>4</v>
      </c>
      <c r="F17" s="1182" t="s">
        <v>70</v>
      </c>
      <c r="G17" s="237"/>
      <c r="H17" s="237"/>
      <c r="I17" s="237"/>
      <c r="J17" s="237"/>
      <c r="K17" s="1076" t="s">
        <v>5</v>
      </c>
      <c r="L17" s="1972" t="s">
        <v>224</v>
      </c>
      <c r="M17" s="1972"/>
      <c r="N17" s="1972"/>
      <c r="O17" s="1972"/>
      <c r="P17" s="1972"/>
      <c r="Q17" s="1972"/>
      <c r="R17" s="1972"/>
      <c r="S17" s="1972"/>
      <c r="T17" s="233"/>
      <c r="U17" s="233"/>
      <c r="V17" s="233"/>
      <c r="W17" s="233"/>
    </row>
    <row r="18" spans="1:25" x14ac:dyDescent="0.25">
      <c r="A18" s="233"/>
      <c r="B18" s="233"/>
      <c r="C18" s="233"/>
      <c r="D18" s="233"/>
      <c r="E18" s="233"/>
      <c r="F18" s="233"/>
      <c r="G18" s="233"/>
      <c r="H18" s="233"/>
      <c r="I18" s="233"/>
      <c r="J18" s="238"/>
      <c r="K18" s="259" t="s">
        <v>6</v>
      </c>
      <c r="L18" s="1972"/>
      <c r="M18" s="1972"/>
      <c r="N18" s="1972"/>
      <c r="O18" s="1972"/>
      <c r="P18" s="1972"/>
      <c r="Q18" s="1972"/>
      <c r="R18" s="1972"/>
      <c r="S18" s="1972"/>
      <c r="T18" s="233"/>
      <c r="U18" s="233"/>
      <c r="V18" s="233"/>
      <c r="W18" s="233"/>
    </row>
    <row r="19" spans="1:25" ht="21" customHeight="1" x14ac:dyDescent="0.25">
      <c r="A19" s="233"/>
      <c r="B19" s="239" t="s">
        <v>71</v>
      </c>
      <c r="C19" s="240">
        <f>A53</f>
        <v>53</v>
      </c>
      <c r="D19" s="241" t="s">
        <v>72</v>
      </c>
      <c r="E19" s="242"/>
      <c r="F19" s="243"/>
      <c r="G19" s="244"/>
      <c r="H19" s="244"/>
      <c r="I19" s="244"/>
      <c r="J19" s="245"/>
      <c r="K19" s="245"/>
      <c r="L19" s="245"/>
      <c r="M19" s="245"/>
      <c r="N19" s="245"/>
      <c r="O19" s="245"/>
      <c r="P19" s="245"/>
      <c r="Q19" s="233"/>
      <c r="R19" s="233"/>
      <c r="S19" s="233"/>
      <c r="T19" s="233"/>
      <c r="U19" s="233"/>
      <c r="V19" s="233"/>
      <c r="W19" s="233"/>
    </row>
    <row r="20" spans="1:25" ht="21" customHeight="1" x14ac:dyDescent="0.25">
      <c r="A20" s="233"/>
      <c r="B20" s="239"/>
      <c r="C20" s="240"/>
      <c r="D20" s="241"/>
      <c r="E20" s="242"/>
      <c r="F20" s="243"/>
      <c r="G20" s="244"/>
      <c r="H20" s="244"/>
      <c r="I20" s="244"/>
      <c r="J20" s="245"/>
      <c r="K20" s="245"/>
      <c r="L20" s="245"/>
      <c r="M20" s="245"/>
      <c r="N20" s="245"/>
      <c r="O20" s="245"/>
      <c r="P20" s="245"/>
      <c r="Q20" s="233"/>
      <c r="R20" s="233"/>
      <c r="S20" s="233"/>
      <c r="T20" s="233"/>
      <c r="U20" s="233"/>
      <c r="V20" s="233"/>
      <c r="W20" s="233"/>
    </row>
    <row r="21" spans="1:25" ht="21" customHeight="1" x14ac:dyDescent="0.25">
      <c r="A21" s="233"/>
      <c r="B21" s="239"/>
      <c r="C21" s="240"/>
      <c r="D21" s="241"/>
      <c r="E21" s="242"/>
      <c r="F21" s="243"/>
      <c r="G21" s="244"/>
      <c r="H21" s="244"/>
      <c r="I21" s="244"/>
      <c r="J21" s="246"/>
      <c r="K21" s="238"/>
      <c r="L21" s="238"/>
      <c r="M21" s="247"/>
      <c r="N21" s="248"/>
      <c r="O21" s="245"/>
      <c r="P21" s="233"/>
      <c r="Q21" s="233"/>
      <c r="R21" s="233"/>
      <c r="S21" s="233"/>
      <c r="T21" s="233"/>
      <c r="U21" s="233"/>
      <c r="V21" s="233"/>
      <c r="W21" s="233"/>
    </row>
    <row r="22" spans="1:25" ht="14.25" customHeight="1" x14ac:dyDescent="0.25">
      <c r="A22" s="233"/>
      <c r="B22" s="1060"/>
      <c r="C22" s="1060"/>
      <c r="D22" s="1060"/>
      <c r="E22" s="1059"/>
      <c r="F22" s="1057"/>
      <c r="G22" s="1057"/>
      <c r="H22" s="1057"/>
      <c r="I22" s="249"/>
      <c r="J22" s="250"/>
      <c r="K22" s="250"/>
      <c r="L22" s="250"/>
      <c r="M22" s="250"/>
      <c r="N22" s="250"/>
      <c r="O22" s="250"/>
      <c r="P22" s="250"/>
      <c r="Q22" s="250"/>
      <c r="R22" s="250"/>
      <c r="S22" s="250"/>
      <c r="T22" s="250"/>
      <c r="U22" s="233"/>
      <c r="V22" s="233"/>
      <c r="W22" s="233"/>
    </row>
    <row r="23" spans="1:25" ht="14.25" customHeight="1" x14ac:dyDescent="0.3">
      <c r="A23" s="233"/>
      <c r="B23" s="1060"/>
      <c r="C23" s="247"/>
      <c r="D23" s="1067" t="s">
        <v>123</v>
      </c>
      <c r="E23" s="1068" t="s">
        <v>124</v>
      </c>
      <c r="F23" s="1069"/>
      <c r="G23" s="247"/>
      <c r="H23" s="247"/>
      <c r="I23" s="249"/>
      <c r="J23" s="250"/>
      <c r="K23" s="250"/>
      <c r="L23" s="250"/>
      <c r="M23" s="250"/>
      <c r="N23" s="250"/>
      <c r="O23" s="250"/>
      <c r="P23" s="250"/>
      <c r="Q23" s="250"/>
      <c r="R23" s="250"/>
      <c r="S23" s="250"/>
      <c r="T23" s="250"/>
      <c r="U23" s="233"/>
      <c r="V23" s="233"/>
      <c r="W23" s="233"/>
    </row>
    <row r="24" spans="1:25" ht="14.25" customHeight="1" x14ac:dyDescent="0.25">
      <c r="A24" s="233"/>
      <c r="B24" s="1060"/>
      <c r="C24" s="247"/>
      <c r="D24" s="248"/>
      <c r="E24" s="238"/>
      <c r="F24" s="247"/>
      <c r="G24" s="247"/>
      <c r="H24" s="247"/>
      <c r="I24" s="249"/>
      <c r="J24" s="250"/>
      <c r="K24" s="250"/>
      <c r="L24" s="250"/>
      <c r="M24" s="250"/>
      <c r="N24" s="250"/>
      <c r="O24" s="250"/>
      <c r="P24" s="250"/>
      <c r="Q24" s="250"/>
      <c r="R24" s="250"/>
      <c r="S24" s="250"/>
      <c r="T24" s="250"/>
      <c r="U24" s="233"/>
      <c r="V24" s="233"/>
      <c r="W24" s="233"/>
    </row>
    <row r="25" spans="1:25" ht="14.25" customHeight="1" x14ac:dyDescent="0.25">
      <c r="A25" s="233"/>
      <c r="B25" s="1060"/>
      <c r="C25" s="1060"/>
      <c r="D25" s="1060"/>
      <c r="E25" s="1058"/>
      <c r="F25" s="1057"/>
      <c r="G25" s="1057"/>
      <c r="H25" s="1057"/>
      <c r="I25" s="249"/>
      <c r="J25" s="233"/>
      <c r="K25" s="233"/>
      <c r="L25" s="233"/>
      <c r="M25" s="233"/>
      <c r="N25" s="233"/>
      <c r="O25" s="233"/>
      <c r="P25" s="233"/>
      <c r="Q25" s="233"/>
      <c r="R25" s="233"/>
      <c r="S25" s="233"/>
      <c r="T25" s="233"/>
      <c r="U25" s="233"/>
      <c r="V25" s="233"/>
      <c r="W25" s="233"/>
    </row>
    <row r="26" spans="1:25" ht="14.25" customHeight="1" x14ac:dyDescent="0.25">
      <c r="A26" s="233"/>
      <c r="B26" s="831"/>
      <c r="C26" s="831"/>
      <c r="D26" s="831"/>
      <c r="E26" s="251"/>
      <c r="F26" s="252"/>
      <c r="G26" s="249"/>
      <c r="H26" s="249"/>
      <c r="I26" s="249"/>
      <c r="J26" s="233"/>
      <c r="K26" s="233"/>
      <c r="L26" s="233"/>
      <c r="M26" s="233"/>
      <c r="N26" s="233"/>
      <c r="O26" s="233"/>
      <c r="P26" s="233"/>
      <c r="Q26" s="233"/>
      <c r="R26" s="233"/>
      <c r="S26" s="233"/>
      <c r="T26" s="233"/>
      <c r="U26" s="233"/>
      <c r="V26" s="233"/>
      <c r="W26" s="233"/>
    </row>
    <row r="27" spans="1:25" ht="14.25" customHeight="1" x14ac:dyDescent="0.25">
      <c r="A27" s="233"/>
      <c r="B27" s="831"/>
      <c r="C27" s="831"/>
      <c r="D27" s="831"/>
      <c r="E27" s="251"/>
      <c r="F27" s="252"/>
      <c r="G27" s="249"/>
      <c r="H27" s="249"/>
      <c r="I27" s="249"/>
      <c r="J27" s="233"/>
      <c r="K27" s="233"/>
      <c r="L27" s="233"/>
      <c r="M27" s="233"/>
      <c r="N27" s="233"/>
      <c r="O27" s="233"/>
      <c r="P27" s="233"/>
      <c r="Q27" s="233"/>
      <c r="R27" s="233"/>
      <c r="S27" s="233"/>
      <c r="T27" s="233"/>
      <c r="U27" s="233"/>
      <c r="V27" s="233"/>
      <c r="W27" s="233"/>
    </row>
    <row r="28" spans="1:25" ht="19.5" thickBot="1" x14ac:dyDescent="0.35">
      <c r="A28" s="1973" t="s">
        <v>651</v>
      </c>
      <c r="B28" s="1973"/>
      <c r="C28" s="1973"/>
      <c r="D28" s="1973"/>
      <c r="E28" s="1973"/>
      <c r="F28" s="1973"/>
      <c r="G28" s="1973"/>
      <c r="H28" s="1973"/>
      <c r="I28" s="1973"/>
      <c r="J28" s="1973"/>
      <c r="K28" s="1973"/>
      <c r="L28" s="1973"/>
      <c r="M28" s="1973"/>
      <c r="N28" s="1973"/>
      <c r="O28" s="1973"/>
    </row>
    <row r="29" spans="1:25" ht="15" customHeight="1" x14ac:dyDescent="0.25">
      <c r="A29" s="1061"/>
      <c r="B29" s="1974" t="s">
        <v>648</v>
      </c>
      <c r="C29" s="1975"/>
      <c r="D29" s="1975"/>
      <c r="E29" s="1975"/>
      <c r="F29" s="1975"/>
      <c r="G29" s="1975"/>
      <c r="H29" s="1975"/>
      <c r="I29" s="1975"/>
      <c r="J29" s="1975"/>
      <c r="K29" s="1975"/>
      <c r="L29" s="1975"/>
      <c r="M29" s="1975"/>
      <c r="N29" s="1975"/>
      <c r="O29" s="1976"/>
      <c r="P29" s="1061"/>
      <c r="Q29" s="1061"/>
      <c r="R29" s="1061"/>
      <c r="S29" s="1061"/>
      <c r="T29" s="1061"/>
      <c r="U29" s="1061"/>
      <c r="V29" s="1061"/>
      <c r="W29" s="1061"/>
      <c r="X29" s="1061"/>
      <c r="Y29" s="1061"/>
    </row>
    <row r="30" spans="1:25" ht="15" customHeight="1" x14ac:dyDescent="0.25">
      <c r="A30" s="1061"/>
      <c r="B30" s="1977"/>
      <c r="C30" s="1978"/>
      <c r="D30" s="1978"/>
      <c r="E30" s="1978"/>
      <c r="F30" s="1978"/>
      <c r="G30" s="1978"/>
      <c r="H30" s="1978"/>
      <c r="I30" s="1978"/>
      <c r="J30" s="1978"/>
      <c r="K30" s="1978"/>
      <c r="L30" s="1978"/>
      <c r="M30" s="1978"/>
      <c r="N30" s="1978"/>
      <c r="O30" s="1979"/>
      <c r="P30" s="1061"/>
      <c r="Q30" s="1061"/>
      <c r="R30" s="1061"/>
      <c r="S30" s="1061"/>
      <c r="T30" s="1061"/>
      <c r="U30" s="1061"/>
      <c r="V30" s="1061"/>
      <c r="W30" s="1061"/>
      <c r="X30" s="1061"/>
      <c r="Y30" s="1061"/>
    </row>
    <row r="31" spans="1:25" ht="15" customHeight="1" x14ac:dyDescent="0.25">
      <c r="A31" s="1061"/>
      <c r="B31" s="1980"/>
      <c r="C31" s="1981"/>
      <c r="D31" s="1981"/>
      <c r="E31" s="1981"/>
      <c r="F31" s="1981"/>
      <c r="G31" s="1981"/>
      <c r="H31" s="1981"/>
      <c r="I31" s="1981"/>
      <c r="J31" s="1981"/>
      <c r="K31" s="1981"/>
      <c r="L31" s="1981"/>
      <c r="M31" s="1981"/>
      <c r="N31" s="1981"/>
      <c r="O31" s="1982"/>
      <c r="P31" s="1061"/>
      <c r="Q31" s="1061"/>
      <c r="R31" s="1061"/>
      <c r="S31" s="1061"/>
      <c r="T31" s="1061"/>
      <c r="U31" s="1061"/>
      <c r="V31" s="1061"/>
      <c r="W31" s="1061"/>
      <c r="X31" s="1061"/>
      <c r="Y31" s="1061"/>
    </row>
    <row r="32" spans="1:25" s="37" customFormat="1" ht="12.75" customHeight="1" x14ac:dyDescent="0.2">
      <c r="B32" s="1983" t="s">
        <v>120</v>
      </c>
      <c r="C32" s="1861"/>
      <c r="D32" s="1861" t="s">
        <v>119</v>
      </c>
      <c r="E32" s="1861"/>
      <c r="F32" s="1861" t="s">
        <v>121</v>
      </c>
      <c r="G32" s="1861"/>
      <c r="H32" s="1984" t="s">
        <v>222</v>
      </c>
      <c r="I32" s="1984"/>
      <c r="J32" s="1861" t="s">
        <v>165</v>
      </c>
      <c r="K32" s="1861"/>
      <c r="L32" s="1985" t="s">
        <v>220</v>
      </c>
      <c r="M32" s="1985"/>
      <c r="N32" s="1986">
        <f>IF(ISBLANK(Q8),H46,Q8)</f>
        <v>0.47499999999999998</v>
      </c>
      <c r="O32" s="1987">
        <f>N32*B46</f>
        <v>0.47499999999999998</v>
      </c>
    </row>
    <row r="33" spans="2:15" s="37" customFormat="1" ht="12.75" customHeight="1" x14ac:dyDescent="0.2">
      <c r="B33" s="1983"/>
      <c r="C33" s="1861"/>
      <c r="D33" s="1861"/>
      <c r="E33" s="1861"/>
      <c r="F33" s="1861"/>
      <c r="G33" s="1861"/>
      <c r="H33" s="1984"/>
      <c r="I33" s="1984"/>
      <c r="J33" s="1861"/>
      <c r="K33" s="1861"/>
      <c r="L33" s="1985"/>
      <c r="M33" s="1985"/>
      <c r="N33" s="1986"/>
      <c r="O33" s="1987"/>
    </row>
    <row r="34" spans="2:15" s="37" customFormat="1" ht="15" customHeight="1" x14ac:dyDescent="0.2">
      <c r="B34" s="1765">
        <v>1</v>
      </c>
      <c r="C34" s="1766"/>
      <c r="D34" s="1767">
        <v>26</v>
      </c>
      <c r="E34" s="1767"/>
      <c r="F34" s="1767">
        <v>4</v>
      </c>
      <c r="G34" s="1767"/>
      <c r="H34" s="1769">
        <v>0.47499999999999998</v>
      </c>
      <c r="I34" s="1769"/>
      <c r="J34" s="1771">
        <v>8</v>
      </c>
      <c r="K34" s="1771"/>
      <c r="L34" s="1988">
        <f>L46</f>
        <v>8.8000000000000007</v>
      </c>
      <c r="M34" s="1988"/>
      <c r="N34" s="1986"/>
      <c r="O34" s="1987"/>
    </row>
    <row r="35" spans="2:15" s="37" customFormat="1" ht="15" customHeight="1" x14ac:dyDescent="0.2">
      <c r="B35" s="1765"/>
      <c r="C35" s="1766"/>
      <c r="D35" s="1767"/>
      <c r="E35" s="1767"/>
      <c r="F35" s="1767"/>
      <c r="G35" s="1767"/>
      <c r="H35" s="1769"/>
      <c r="I35" s="1769"/>
      <c r="J35" s="1771"/>
      <c r="K35" s="1771"/>
      <c r="L35" s="1988"/>
      <c r="M35" s="1988"/>
      <c r="N35" s="1986"/>
      <c r="O35" s="1987"/>
    </row>
    <row r="36" spans="2:15" s="37" customFormat="1" ht="12.75" x14ac:dyDescent="0.2">
      <c r="B36" s="1995" t="s">
        <v>227</v>
      </c>
      <c r="C36" s="1996"/>
      <c r="D36" s="1996" t="s">
        <v>219</v>
      </c>
      <c r="E36" s="1996"/>
      <c r="F36" s="1996" t="s">
        <v>228</v>
      </c>
      <c r="G36" s="1996"/>
      <c r="H36" s="1996" t="s">
        <v>229</v>
      </c>
      <c r="I36" s="1996"/>
      <c r="J36" s="1996" t="s">
        <v>230</v>
      </c>
      <c r="K36" s="1996"/>
      <c r="L36" s="1996" t="s">
        <v>176</v>
      </c>
      <c r="M36" s="1996"/>
      <c r="N36" s="1996" t="s">
        <v>177</v>
      </c>
      <c r="O36" s="2302"/>
    </row>
    <row r="37" spans="2:15" s="37" customFormat="1" ht="12.75" x14ac:dyDescent="0.2">
      <c r="B37" s="1995"/>
      <c r="C37" s="1996"/>
      <c r="D37" s="1996"/>
      <c r="E37" s="1996"/>
      <c r="F37" s="1996"/>
      <c r="G37" s="1996"/>
      <c r="H37" s="1996"/>
      <c r="I37" s="1996"/>
      <c r="J37" s="1996"/>
      <c r="K37" s="1996"/>
      <c r="L37" s="1996"/>
      <c r="M37" s="1996"/>
      <c r="N37" s="1996"/>
      <c r="O37" s="2302"/>
    </row>
    <row r="38" spans="2:15" s="37" customFormat="1" ht="15.75" customHeight="1" x14ac:dyDescent="0.2">
      <c r="B38" s="2303">
        <f>H34/J34</f>
        <v>5.9374999999999997E-2</v>
      </c>
      <c r="C38" s="2304"/>
      <c r="D38" s="2307">
        <f>L34*B38</f>
        <v>0.52249999999999996</v>
      </c>
      <c r="E38" s="2307"/>
      <c r="F38" s="2307">
        <f>L34*H34</f>
        <v>4.18</v>
      </c>
      <c r="G38" s="2307"/>
      <c r="H38" s="1991">
        <f>(((D34/2)*(D34/2)*PI()*B34))</f>
        <v>530.92915845667505</v>
      </c>
      <c r="I38" s="1991"/>
      <c r="J38" s="1989">
        <f>(((D34/2)*(D34/2)*PI()*F34)*B34)</f>
        <v>2123.7166338267002</v>
      </c>
      <c r="K38" s="1989"/>
      <c r="L38" s="1989">
        <f>(((D34/2)*(D34/2)*PI()*F34)*B34)/J34</f>
        <v>265.46457922833753</v>
      </c>
      <c r="M38" s="1989"/>
      <c r="N38" s="1991">
        <f>H38/J34</f>
        <v>66.366144807084382</v>
      </c>
      <c r="O38" s="1992"/>
    </row>
    <row r="39" spans="2:15" s="37" customFormat="1" ht="12.75" x14ac:dyDescent="0.2">
      <c r="B39" s="2305"/>
      <c r="C39" s="2306"/>
      <c r="D39" s="2308"/>
      <c r="E39" s="2308"/>
      <c r="F39" s="2308"/>
      <c r="G39" s="2308"/>
      <c r="H39" s="1993"/>
      <c r="I39" s="1993"/>
      <c r="J39" s="1990"/>
      <c r="K39" s="1990"/>
      <c r="L39" s="1990"/>
      <c r="M39" s="1990"/>
      <c r="N39" s="1993"/>
      <c r="O39" s="1994"/>
    </row>
    <row r="40" spans="2:15" s="37" customFormat="1" ht="12.75" x14ac:dyDescent="0.2">
      <c r="B40" s="2282" t="s">
        <v>235</v>
      </c>
      <c r="C40" s="2283"/>
      <c r="D40" s="2283"/>
      <c r="E40" s="2283"/>
      <c r="F40" s="2283"/>
      <c r="G40" s="2283"/>
      <c r="H40" s="2283"/>
      <c r="I40" s="2283"/>
      <c r="J40" s="2283"/>
      <c r="K40" s="2283"/>
      <c r="L40" s="2283"/>
      <c r="M40" s="2283"/>
      <c r="N40" s="2283"/>
      <c r="O40" s="2284"/>
    </row>
    <row r="41" spans="2:15" s="37" customFormat="1" ht="12.75" x14ac:dyDescent="0.2">
      <c r="B41" s="2282"/>
      <c r="C41" s="2283"/>
      <c r="D41" s="2283"/>
      <c r="E41" s="2283"/>
      <c r="F41" s="2283"/>
      <c r="G41" s="2283"/>
      <c r="H41" s="2283"/>
      <c r="I41" s="2283"/>
      <c r="J41" s="2283"/>
      <c r="K41" s="2283"/>
      <c r="L41" s="2283"/>
      <c r="M41" s="2283"/>
      <c r="N41" s="2283"/>
      <c r="O41" s="2284"/>
    </row>
    <row r="42" spans="2:15" s="37" customFormat="1" ht="15.75" thickBot="1" x14ac:dyDescent="0.25">
      <c r="B42" s="1070"/>
      <c r="C42" s="1071"/>
      <c r="D42" s="1072"/>
      <c r="E42" s="1072"/>
      <c r="F42" s="1072"/>
      <c r="G42" s="1072"/>
      <c r="H42" s="1073"/>
      <c r="I42" s="1073"/>
      <c r="J42" s="1074"/>
      <c r="K42" s="1074"/>
      <c r="L42" s="1074"/>
      <c r="M42" s="1074"/>
      <c r="N42" s="1073"/>
      <c r="O42" s="1075"/>
    </row>
    <row r="43" spans="2:15" s="37" customFormat="1" ht="12.75" customHeight="1" x14ac:dyDescent="0.2">
      <c r="B43" s="2291" t="s">
        <v>652</v>
      </c>
      <c r="C43" s="2292"/>
      <c r="D43" s="2292"/>
      <c r="E43" s="2292"/>
      <c r="F43" s="2292"/>
      <c r="G43" s="2292"/>
      <c r="H43" s="2292"/>
      <c r="I43" s="2292"/>
      <c r="J43" s="2292"/>
      <c r="K43" s="2292"/>
      <c r="L43" s="2292"/>
      <c r="M43" s="2292"/>
      <c r="N43" s="2292"/>
      <c r="O43" s="2293"/>
    </row>
    <row r="44" spans="2:15" s="37" customFormat="1" ht="12.75" customHeight="1" x14ac:dyDescent="0.2">
      <c r="B44" s="2294"/>
      <c r="C44" s="2295"/>
      <c r="D44" s="2295"/>
      <c r="E44" s="2295"/>
      <c r="F44" s="2295"/>
      <c r="G44" s="2295"/>
      <c r="H44" s="2295"/>
      <c r="I44" s="2295"/>
      <c r="J44" s="2295"/>
      <c r="K44" s="2295"/>
      <c r="L44" s="2295"/>
      <c r="M44" s="2295"/>
      <c r="N44" s="2295"/>
      <c r="O44" s="2296"/>
    </row>
    <row r="45" spans="2:15" s="37" customFormat="1" ht="22.5" customHeight="1" x14ac:dyDescent="0.2">
      <c r="B45" s="2297" t="s">
        <v>120</v>
      </c>
      <c r="C45" s="2298"/>
      <c r="D45" s="2299" t="s">
        <v>119</v>
      </c>
      <c r="E45" s="2299"/>
      <c r="F45" s="2299" t="s">
        <v>121</v>
      </c>
      <c r="G45" s="2299"/>
      <c r="H45" s="2300" t="s">
        <v>221</v>
      </c>
      <c r="I45" s="2300"/>
      <c r="J45" s="2301" t="s">
        <v>222</v>
      </c>
      <c r="K45" s="2301"/>
      <c r="L45" s="2301" t="s">
        <v>220</v>
      </c>
      <c r="M45" s="2301"/>
      <c r="N45" s="2289" t="s">
        <v>165</v>
      </c>
      <c r="O45" s="2290"/>
    </row>
    <row r="46" spans="2:15" s="37" customFormat="1" ht="18.75" customHeight="1" x14ac:dyDescent="0.2">
      <c r="B46" s="2286">
        <f>B8</f>
        <v>1</v>
      </c>
      <c r="C46" s="2287"/>
      <c r="D46" s="2288">
        <f>E8</f>
        <v>26</v>
      </c>
      <c r="E46" s="2288"/>
      <c r="F46" s="2288">
        <f>H8</f>
        <v>4</v>
      </c>
      <c r="G46" s="2288"/>
      <c r="H46" s="2285">
        <f>IF(ISBLANK(Q8),(H34/J38)*J50,0)</f>
        <v>0.47499999999999998</v>
      </c>
      <c r="I46" s="2285"/>
      <c r="J46" s="2278">
        <f>Q8</f>
        <v>0</v>
      </c>
      <c r="K46" s="2278"/>
      <c r="L46" s="2279">
        <f>K8</f>
        <v>8.8000000000000007</v>
      </c>
      <c r="M46" s="2279"/>
      <c r="N46" s="2280">
        <f>MROUND(N48,1)</f>
        <v>8</v>
      </c>
      <c r="O46" s="2281"/>
    </row>
    <row r="47" spans="2:15" s="37" customFormat="1" ht="17.25" customHeight="1" x14ac:dyDescent="0.2">
      <c r="B47" s="2286"/>
      <c r="C47" s="2287"/>
      <c r="D47" s="2288"/>
      <c r="E47" s="2288"/>
      <c r="F47" s="2288"/>
      <c r="G47" s="2288"/>
      <c r="H47" s="2285"/>
      <c r="I47" s="2285"/>
      <c r="J47" s="2278"/>
      <c r="K47" s="2278"/>
      <c r="L47" s="2279"/>
      <c r="M47" s="2279"/>
      <c r="N47" s="2280"/>
      <c r="O47" s="2281"/>
    </row>
    <row r="48" spans="2:15" s="37" customFormat="1" ht="12.75" x14ac:dyDescent="0.2">
      <c r="B48" s="2004"/>
      <c r="C48" s="2005"/>
      <c r="D48" s="2006"/>
      <c r="E48" s="2006"/>
      <c r="F48" s="2007" t="str">
        <f>IF(B46&gt;1,B46,"")</f>
        <v/>
      </c>
      <c r="G48" s="2007"/>
      <c r="H48" s="2008" t="str">
        <f>IF(B46&gt;1,"cercles","")</f>
        <v/>
      </c>
      <c r="I48" s="2008"/>
      <c r="J48" s="2009" t="str">
        <f>IF(B46&gt;1,O32,"")</f>
        <v/>
      </c>
      <c r="K48" s="2009"/>
      <c r="L48" s="2010">
        <f>IF(D46&gt;1,L46*D46,"")</f>
        <v>228.8</v>
      </c>
      <c r="M48" s="2010"/>
      <c r="N48" s="1997">
        <f>(J34/H38)*H50</f>
        <v>8</v>
      </c>
      <c r="O48" s="1998"/>
    </row>
    <row r="49" spans="1:1320" s="37" customFormat="1" ht="12.75" customHeight="1" x14ac:dyDescent="0.2">
      <c r="B49" s="1999" t="s">
        <v>227</v>
      </c>
      <c r="C49" s="2000"/>
      <c r="D49" s="2000" t="s">
        <v>219</v>
      </c>
      <c r="E49" s="2000"/>
      <c r="F49" s="2000" t="s">
        <v>228</v>
      </c>
      <c r="G49" s="2000"/>
      <c r="H49" s="2001" t="s">
        <v>229</v>
      </c>
      <c r="I49" s="2001"/>
      <c r="J49" s="2001" t="s">
        <v>230</v>
      </c>
      <c r="K49" s="2001"/>
      <c r="L49" s="2002" t="s">
        <v>176</v>
      </c>
      <c r="M49" s="2002"/>
      <c r="N49" s="2001" t="s">
        <v>177</v>
      </c>
      <c r="O49" s="2003"/>
    </row>
    <row r="50" spans="1:1320" s="37" customFormat="1" ht="15.75" x14ac:dyDescent="0.2">
      <c r="B50" s="2017">
        <f>O32/N46</f>
        <v>5.9374999999999997E-2</v>
      </c>
      <c r="C50" s="2018"/>
      <c r="D50" s="2019">
        <f>L46*B50</f>
        <v>0.52249999999999996</v>
      </c>
      <c r="E50" s="2019"/>
      <c r="F50" s="2019">
        <f>L46*O32</f>
        <v>4.18</v>
      </c>
      <c r="G50" s="2019"/>
      <c r="H50" s="2020">
        <f>(((D46/2)*(D46/2)*PI()*B46))</f>
        <v>530.92915845667505</v>
      </c>
      <c r="I50" s="2020"/>
      <c r="J50" s="2021">
        <f>(((D46/2)*(D46/2)*PI()*F46)*B46)</f>
        <v>2123.7166338267002</v>
      </c>
      <c r="K50" s="2021"/>
      <c r="L50" s="2021">
        <f>(((D46/2)*(D46/2)*PI()*F46)*B46)/N46</f>
        <v>265.46457922833753</v>
      </c>
      <c r="M50" s="2021"/>
      <c r="N50" s="1997">
        <f>H50/N46</f>
        <v>66.366144807084382</v>
      </c>
      <c r="O50" s="1998"/>
    </row>
    <row r="51" spans="1:1320" s="37" customFormat="1" ht="15.75" thickBot="1" x14ac:dyDescent="0.3">
      <c r="B51" s="2014" t="s">
        <v>9</v>
      </c>
      <c r="C51" s="2015"/>
      <c r="D51" s="2015"/>
      <c r="E51" s="2015"/>
      <c r="F51" s="2015"/>
      <c r="G51" s="2015"/>
      <c r="H51" s="2015"/>
      <c r="I51" s="2015"/>
      <c r="J51" s="2015"/>
      <c r="K51" s="2015"/>
      <c r="L51" s="2015"/>
      <c r="M51" s="2015"/>
      <c r="N51" s="2015"/>
      <c r="O51" s="2016"/>
    </row>
    <row r="52" spans="1:1320" s="37" customFormat="1" ht="12.75" x14ac:dyDescent="0.2"/>
    <row r="53" spans="1:1320" s="56" customFormat="1" ht="23.25" customHeight="1" x14ac:dyDescent="0.2">
      <c r="A53" s="1192">
        <f>ROW()</f>
        <v>53</v>
      </c>
      <c r="B53" s="1344" t="s">
        <v>98</v>
      </c>
      <c r="C53" s="1344"/>
      <c r="D53" s="1344"/>
      <c r="E53" s="1344"/>
      <c r="F53" s="1344"/>
      <c r="G53" s="1344"/>
      <c r="H53" s="1344"/>
      <c r="I53" s="1344"/>
      <c r="J53" s="1344"/>
      <c r="K53" s="1344"/>
      <c r="L53" s="1344"/>
      <c r="M53" s="1344"/>
      <c r="N53" s="1344"/>
      <c r="O53" s="1344"/>
      <c r="P53" s="1344"/>
      <c r="Q53" s="1344"/>
      <c r="R53" s="52">
        <v>1</v>
      </c>
      <c r="S53" s="253"/>
      <c r="T53" s="253"/>
      <c r="U53" s="253"/>
      <c r="V53" s="37"/>
      <c r="W53" s="130"/>
      <c r="X53" s="130"/>
      <c r="Y53" s="130"/>
      <c r="Z53" s="130"/>
      <c r="AA53" s="130"/>
      <c r="AB53" s="131"/>
      <c r="AC53" s="131"/>
      <c r="AD53" s="131"/>
      <c r="AE53" s="131"/>
      <c r="AF53" s="55"/>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c r="IV53" s="55"/>
      <c r="IW53" s="55"/>
      <c r="IX53" s="55"/>
      <c r="IY53" s="55"/>
      <c r="IZ53" s="55"/>
      <c r="JA53" s="55"/>
      <c r="JB53" s="55"/>
      <c r="JC53" s="55"/>
      <c r="JD53" s="55"/>
      <c r="JE53" s="55"/>
      <c r="JF53" s="55"/>
      <c r="JG53" s="55"/>
      <c r="JH53" s="55"/>
      <c r="JI53" s="55"/>
      <c r="JJ53" s="55"/>
      <c r="JK53" s="55"/>
      <c r="JL53" s="55"/>
      <c r="JM53" s="55"/>
      <c r="JN53" s="55"/>
      <c r="JO53" s="55"/>
      <c r="JP53" s="55"/>
      <c r="JQ53" s="55"/>
      <c r="JR53" s="55"/>
      <c r="JS53" s="55"/>
      <c r="JT53" s="55"/>
      <c r="JU53" s="55"/>
      <c r="JV53" s="55"/>
      <c r="JW53" s="55"/>
      <c r="JX53" s="55"/>
      <c r="JY53" s="55"/>
      <c r="JZ53" s="55"/>
      <c r="KA53" s="55"/>
      <c r="KB53" s="55"/>
      <c r="KC53" s="55"/>
      <c r="KD53" s="55"/>
      <c r="KE53" s="55"/>
      <c r="KF53" s="55"/>
      <c r="KG53" s="55"/>
      <c r="KH53" s="55"/>
      <c r="KI53" s="55"/>
      <c r="KJ53" s="55"/>
      <c r="KK53" s="55"/>
      <c r="KL53" s="55"/>
      <c r="KM53" s="55"/>
      <c r="KN53" s="55"/>
      <c r="KO53" s="55"/>
      <c r="KP53" s="55"/>
      <c r="KQ53" s="55"/>
      <c r="KR53" s="55"/>
      <c r="KS53" s="55"/>
      <c r="KT53" s="55"/>
      <c r="KU53" s="55"/>
      <c r="KV53" s="55"/>
      <c r="KW53" s="55"/>
      <c r="KX53" s="55"/>
      <c r="KY53" s="55"/>
      <c r="KZ53" s="55"/>
      <c r="LA53" s="55"/>
      <c r="LB53" s="55"/>
      <c r="LC53" s="55"/>
      <c r="LD53" s="55"/>
      <c r="LE53" s="55"/>
      <c r="LF53" s="55"/>
      <c r="LG53" s="55"/>
      <c r="LH53" s="55"/>
      <c r="LI53" s="55"/>
      <c r="LJ53" s="55"/>
      <c r="LK53" s="55"/>
      <c r="LL53" s="55"/>
      <c r="LM53" s="55"/>
      <c r="LN53" s="55"/>
      <c r="LO53" s="55"/>
      <c r="LP53" s="55"/>
      <c r="LQ53" s="55"/>
      <c r="LR53" s="55"/>
      <c r="LS53" s="55"/>
      <c r="LT53" s="55"/>
      <c r="LU53" s="55"/>
      <c r="LV53" s="55"/>
      <c r="LW53" s="55"/>
      <c r="LX53" s="55"/>
      <c r="LY53" s="55"/>
      <c r="LZ53" s="55"/>
      <c r="MA53" s="55"/>
      <c r="MB53" s="55"/>
      <c r="MC53" s="55"/>
      <c r="MD53" s="55"/>
      <c r="ME53" s="55"/>
      <c r="MF53" s="55"/>
      <c r="MG53" s="55"/>
      <c r="MH53" s="55"/>
      <c r="MI53" s="55"/>
      <c r="MJ53" s="55"/>
      <c r="MK53" s="55"/>
      <c r="ML53" s="55"/>
      <c r="MM53" s="55"/>
      <c r="MN53" s="55"/>
      <c r="MO53" s="55"/>
      <c r="MP53" s="55"/>
      <c r="MQ53" s="55"/>
      <c r="MR53" s="55"/>
      <c r="MS53" s="55"/>
      <c r="MT53" s="55"/>
      <c r="MU53" s="55"/>
      <c r="MV53" s="55"/>
      <c r="MW53" s="55"/>
      <c r="MX53" s="55"/>
      <c r="MY53" s="55"/>
      <c r="MZ53" s="55"/>
      <c r="NA53" s="55"/>
      <c r="NB53" s="55"/>
      <c r="NC53" s="55"/>
      <c r="ND53" s="55"/>
      <c r="NE53" s="55"/>
      <c r="NF53" s="55"/>
      <c r="NG53" s="55"/>
      <c r="NH53" s="55"/>
      <c r="NI53" s="55"/>
      <c r="NJ53" s="55"/>
      <c r="NK53" s="55"/>
      <c r="NL53" s="55"/>
      <c r="NM53" s="55"/>
      <c r="NN53" s="55"/>
      <c r="NO53" s="55"/>
      <c r="NP53" s="55"/>
      <c r="NQ53" s="55"/>
      <c r="NR53" s="55"/>
      <c r="NS53" s="55"/>
      <c r="NT53" s="55"/>
      <c r="NU53" s="55"/>
      <c r="NV53" s="55"/>
      <c r="NW53" s="55"/>
      <c r="NX53" s="55"/>
      <c r="NY53" s="55"/>
      <c r="NZ53" s="55"/>
      <c r="OA53" s="55"/>
      <c r="OB53" s="55"/>
      <c r="OC53" s="55"/>
      <c r="OD53" s="55"/>
      <c r="OE53" s="55"/>
      <c r="OF53" s="55"/>
      <c r="OG53" s="55"/>
      <c r="OH53" s="55"/>
      <c r="OI53" s="55"/>
      <c r="OJ53" s="55"/>
      <c r="OK53" s="55"/>
      <c r="OL53" s="55"/>
      <c r="OM53" s="55"/>
      <c r="ON53" s="55"/>
      <c r="OO53" s="55"/>
      <c r="OP53" s="55"/>
      <c r="OQ53" s="55"/>
      <c r="OR53" s="55"/>
      <c r="OS53" s="55"/>
      <c r="OT53" s="55"/>
      <c r="OU53" s="55"/>
      <c r="OV53" s="55"/>
      <c r="OW53" s="55"/>
      <c r="OX53" s="55"/>
      <c r="OY53" s="55"/>
      <c r="OZ53" s="55"/>
      <c r="PA53" s="55"/>
      <c r="PB53" s="55"/>
      <c r="PC53" s="55"/>
      <c r="PD53" s="55"/>
      <c r="PE53" s="55"/>
      <c r="PF53" s="55"/>
      <c r="PG53" s="55"/>
      <c r="PH53" s="55"/>
      <c r="PI53" s="55"/>
      <c r="PJ53" s="55"/>
      <c r="PK53" s="55"/>
      <c r="PL53" s="55"/>
      <c r="PM53" s="55"/>
      <c r="PN53" s="55"/>
      <c r="PO53" s="55"/>
      <c r="PP53" s="55"/>
      <c r="PQ53" s="55"/>
      <c r="PR53" s="55"/>
      <c r="PS53" s="55"/>
      <c r="PT53" s="55"/>
      <c r="PU53" s="55"/>
      <c r="PV53" s="55"/>
      <c r="PW53" s="55"/>
      <c r="PX53" s="55"/>
      <c r="PY53" s="55"/>
      <c r="PZ53" s="55"/>
      <c r="QA53" s="55"/>
      <c r="QB53" s="55"/>
      <c r="QC53" s="55"/>
      <c r="QD53" s="55"/>
      <c r="QE53" s="55"/>
      <c r="QF53" s="55"/>
      <c r="QG53" s="55"/>
      <c r="QH53" s="55"/>
      <c r="QI53" s="55"/>
      <c r="QJ53" s="55"/>
      <c r="QK53" s="55"/>
      <c r="QL53" s="55"/>
      <c r="QM53" s="55"/>
      <c r="QN53" s="55"/>
      <c r="QO53" s="55"/>
      <c r="QP53" s="55"/>
      <c r="QQ53" s="55"/>
      <c r="QR53" s="55"/>
      <c r="QS53" s="55"/>
      <c r="QT53" s="55"/>
      <c r="QU53" s="55"/>
      <c r="QV53" s="55"/>
      <c r="QW53" s="55"/>
      <c r="QX53" s="55"/>
      <c r="QY53" s="55"/>
      <c r="QZ53" s="55"/>
      <c r="RA53" s="55"/>
      <c r="RB53" s="55"/>
      <c r="RC53" s="55"/>
      <c r="RD53" s="55"/>
      <c r="RE53" s="55"/>
      <c r="RF53" s="55"/>
      <c r="RG53" s="55"/>
      <c r="RH53" s="55"/>
      <c r="RI53" s="55"/>
      <c r="RJ53" s="55"/>
      <c r="RK53" s="55"/>
      <c r="RL53" s="55"/>
      <c r="RM53" s="55"/>
      <c r="RN53" s="55"/>
      <c r="RO53" s="55"/>
      <c r="RP53" s="55"/>
      <c r="RQ53" s="55"/>
      <c r="RR53" s="55"/>
      <c r="RS53" s="55"/>
      <c r="RT53" s="55"/>
      <c r="RU53" s="55"/>
      <c r="RV53" s="55"/>
      <c r="RW53" s="55"/>
      <c r="RX53" s="55"/>
      <c r="RY53" s="55"/>
      <c r="RZ53" s="55"/>
      <c r="SA53" s="55"/>
      <c r="SB53" s="55"/>
      <c r="SC53" s="55"/>
      <c r="SD53" s="55"/>
      <c r="SE53" s="55"/>
      <c r="SF53" s="55"/>
      <c r="SG53" s="55"/>
      <c r="SH53" s="55"/>
      <c r="SI53" s="55"/>
      <c r="SJ53" s="55"/>
      <c r="SK53" s="55"/>
      <c r="SL53" s="55"/>
      <c r="SM53" s="55"/>
      <c r="SN53" s="55"/>
      <c r="SO53" s="55"/>
      <c r="SP53" s="55"/>
      <c r="SQ53" s="55"/>
      <c r="SR53" s="55"/>
      <c r="SS53" s="55"/>
      <c r="ST53" s="55"/>
      <c r="SU53" s="55"/>
      <c r="SV53" s="55"/>
      <c r="SW53" s="55"/>
      <c r="SX53" s="55"/>
      <c r="SY53" s="55"/>
      <c r="SZ53" s="55"/>
      <c r="TA53" s="55"/>
      <c r="TB53" s="55"/>
      <c r="TC53" s="55"/>
      <c r="TD53" s="55"/>
      <c r="TE53" s="55"/>
      <c r="TF53" s="55"/>
      <c r="TG53" s="55"/>
      <c r="TH53" s="55"/>
      <c r="TI53" s="55"/>
      <c r="TJ53" s="55"/>
      <c r="TK53" s="55"/>
      <c r="TL53" s="55"/>
      <c r="TM53" s="55"/>
      <c r="TN53" s="55"/>
      <c r="TO53" s="55"/>
      <c r="TP53" s="55"/>
      <c r="TQ53" s="55"/>
      <c r="TR53" s="55"/>
      <c r="TS53" s="55"/>
      <c r="TT53" s="55"/>
      <c r="TU53" s="55"/>
      <c r="TV53" s="55"/>
      <c r="TW53" s="55"/>
      <c r="TX53" s="55"/>
      <c r="TY53" s="55"/>
      <c r="TZ53" s="55"/>
      <c r="UA53" s="55"/>
      <c r="UB53" s="55"/>
      <c r="UC53" s="55"/>
      <c r="UD53" s="55"/>
      <c r="UE53" s="55"/>
      <c r="UF53" s="55"/>
      <c r="UG53" s="55"/>
      <c r="UH53" s="55"/>
      <c r="UI53" s="55"/>
      <c r="UJ53" s="55"/>
      <c r="UK53" s="55"/>
      <c r="UL53" s="55"/>
      <c r="UM53" s="55"/>
      <c r="UN53" s="55"/>
      <c r="UO53" s="55"/>
      <c r="UP53" s="55"/>
      <c r="UQ53" s="55"/>
      <c r="UR53" s="55"/>
      <c r="US53" s="55"/>
      <c r="UT53" s="55"/>
      <c r="UU53" s="55"/>
      <c r="UV53" s="55"/>
      <c r="UW53" s="55"/>
      <c r="UX53" s="55"/>
      <c r="UY53" s="55"/>
      <c r="UZ53" s="55"/>
      <c r="VA53" s="55"/>
      <c r="VB53" s="55"/>
      <c r="VC53" s="55"/>
      <c r="VD53" s="55"/>
      <c r="VE53" s="55"/>
      <c r="VF53" s="55"/>
      <c r="VG53" s="55"/>
      <c r="VH53" s="55"/>
      <c r="VI53" s="55"/>
      <c r="VJ53" s="55"/>
      <c r="VK53" s="55"/>
      <c r="VL53" s="55"/>
      <c r="VM53" s="55"/>
      <c r="VN53" s="55"/>
      <c r="VO53" s="55"/>
      <c r="VP53" s="55"/>
      <c r="VQ53" s="55"/>
      <c r="VR53" s="55"/>
      <c r="VS53" s="55"/>
      <c r="VT53" s="55"/>
      <c r="VU53" s="55"/>
      <c r="VV53" s="55"/>
      <c r="VW53" s="55"/>
      <c r="VX53" s="55"/>
      <c r="VY53" s="55"/>
      <c r="VZ53" s="55"/>
      <c r="WA53" s="55"/>
      <c r="WB53" s="55"/>
      <c r="WC53" s="55"/>
      <c r="WD53" s="55"/>
      <c r="WE53" s="55"/>
      <c r="WF53" s="55"/>
      <c r="WG53" s="55"/>
      <c r="WH53" s="55"/>
      <c r="WI53" s="55"/>
      <c r="WJ53" s="55"/>
      <c r="WK53" s="55"/>
      <c r="WL53" s="55"/>
      <c r="WM53" s="55"/>
      <c r="WN53" s="55"/>
      <c r="WO53" s="55"/>
      <c r="WP53" s="55"/>
      <c r="WQ53" s="55"/>
      <c r="WR53" s="55"/>
      <c r="WS53" s="55"/>
      <c r="WT53" s="55"/>
      <c r="WU53" s="55"/>
      <c r="WV53" s="55"/>
      <c r="WW53" s="55"/>
      <c r="WX53" s="55"/>
      <c r="WY53" s="55"/>
      <c r="WZ53" s="55"/>
      <c r="XA53" s="55"/>
      <c r="XB53" s="55"/>
      <c r="XC53" s="55"/>
      <c r="XD53" s="55"/>
      <c r="XE53" s="55"/>
      <c r="XF53" s="55"/>
      <c r="XG53" s="55"/>
      <c r="XH53" s="55"/>
      <c r="XI53" s="55"/>
      <c r="XJ53" s="55"/>
      <c r="XK53" s="55"/>
      <c r="XL53" s="55"/>
      <c r="XM53" s="55"/>
      <c r="XN53" s="55"/>
      <c r="XO53" s="55"/>
      <c r="XP53" s="55"/>
      <c r="XQ53" s="55"/>
      <c r="XR53" s="55"/>
      <c r="XS53" s="55"/>
      <c r="XT53" s="55"/>
      <c r="XU53" s="55"/>
      <c r="XV53" s="55"/>
      <c r="XW53" s="55"/>
      <c r="XX53" s="55"/>
      <c r="XY53" s="55"/>
      <c r="XZ53" s="55"/>
      <c r="YA53" s="55"/>
      <c r="YB53" s="55"/>
      <c r="YC53" s="55"/>
      <c r="YD53" s="55"/>
      <c r="YE53" s="55"/>
      <c r="YF53" s="55"/>
      <c r="YG53" s="55"/>
      <c r="YH53" s="55"/>
      <c r="YI53" s="55"/>
      <c r="YJ53" s="55"/>
      <c r="YK53" s="55"/>
      <c r="YL53" s="55"/>
      <c r="YM53" s="55"/>
      <c r="YN53" s="55"/>
      <c r="YO53" s="55"/>
      <c r="YP53" s="55"/>
      <c r="YQ53" s="55"/>
      <c r="YR53" s="55"/>
      <c r="YS53" s="55"/>
      <c r="YT53" s="55"/>
      <c r="YU53" s="55"/>
      <c r="YV53" s="55"/>
      <c r="YW53" s="55"/>
      <c r="YX53" s="55"/>
      <c r="YY53" s="55"/>
      <c r="YZ53" s="55"/>
      <c r="ZA53" s="55"/>
      <c r="ZB53" s="55"/>
      <c r="ZC53" s="55"/>
      <c r="ZD53" s="55"/>
      <c r="ZE53" s="55"/>
      <c r="ZF53" s="55"/>
      <c r="ZG53" s="55"/>
      <c r="ZH53" s="55"/>
      <c r="ZI53" s="55"/>
      <c r="ZJ53" s="55"/>
      <c r="ZK53" s="55"/>
      <c r="ZL53" s="55"/>
      <c r="ZM53" s="55"/>
      <c r="ZN53" s="55"/>
      <c r="ZO53" s="55"/>
      <c r="ZP53" s="55"/>
      <c r="ZQ53" s="55"/>
      <c r="ZR53" s="55"/>
      <c r="ZS53" s="55"/>
      <c r="ZT53" s="55"/>
      <c r="ZU53" s="55"/>
      <c r="ZV53" s="55"/>
      <c r="ZW53" s="55"/>
      <c r="ZX53" s="55"/>
      <c r="ZY53" s="55"/>
      <c r="ZZ53" s="55"/>
      <c r="AAA53" s="55"/>
      <c r="AAB53" s="55"/>
      <c r="AAC53" s="55"/>
      <c r="AAD53" s="55"/>
      <c r="AAE53" s="55"/>
      <c r="AAF53" s="55"/>
      <c r="AAG53" s="55"/>
      <c r="AAH53" s="55"/>
      <c r="AAI53" s="55"/>
      <c r="AAJ53" s="55"/>
      <c r="AAK53" s="55"/>
      <c r="AAL53" s="55"/>
      <c r="AAM53" s="55"/>
      <c r="AAN53" s="55"/>
      <c r="AAO53" s="55"/>
      <c r="AAP53" s="55"/>
      <c r="AAQ53" s="55"/>
      <c r="AAR53" s="55"/>
      <c r="AAS53" s="55"/>
      <c r="AAT53" s="55"/>
      <c r="AAU53" s="55"/>
      <c r="AAV53" s="55"/>
      <c r="AAW53" s="55"/>
      <c r="AAX53" s="55"/>
      <c r="AAY53" s="55"/>
      <c r="AAZ53" s="55"/>
      <c r="ABA53" s="55"/>
      <c r="ABB53" s="55"/>
      <c r="ABC53" s="55"/>
      <c r="ABD53" s="55"/>
      <c r="ABE53" s="55"/>
      <c r="ABF53" s="55"/>
      <c r="ABG53" s="55"/>
      <c r="ABH53" s="55"/>
      <c r="ABI53" s="55"/>
      <c r="ABJ53" s="55"/>
      <c r="ABK53" s="55"/>
      <c r="ABL53" s="55"/>
      <c r="ABM53" s="55"/>
      <c r="ABN53" s="55"/>
      <c r="ABO53" s="55"/>
      <c r="ABP53" s="55"/>
      <c r="ABQ53" s="55"/>
      <c r="ABR53" s="55"/>
      <c r="ABS53" s="55"/>
      <c r="ABT53" s="55"/>
      <c r="ABU53" s="55"/>
      <c r="ABV53" s="55"/>
      <c r="ABW53" s="55"/>
      <c r="ABX53" s="55"/>
      <c r="ABY53" s="55"/>
      <c r="ABZ53" s="55"/>
      <c r="ACA53" s="55"/>
      <c r="ACB53" s="55"/>
      <c r="ACC53" s="55"/>
      <c r="ACD53" s="55"/>
      <c r="ACE53" s="55"/>
      <c r="ACF53" s="55"/>
      <c r="ACG53" s="55"/>
      <c r="ACH53" s="55"/>
      <c r="ACI53" s="55"/>
      <c r="ACJ53" s="55"/>
      <c r="ACK53" s="55"/>
      <c r="ACL53" s="55"/>
      <c r="ACM53" s="55"/>
      <c r="ACN53" s="55"/>
      <c r="ACO53" s="55"/>
      <c r="ACP53" s="55"/>
      <c r="ACQ53" s="55"/>
      <c r="ACR53" s="55"/>
      <c r="ACS53" s="55"/>
      <c r="ACT53" s="55"/>
      <c r="ACU53" s="55"/>
      <c r="ACV53" s="55"/>
      <c r="ACW53" s="55"/>
      <c r="ACX53" s="55"/>
      <c r="ACY53" s="55"/>
      <c r="ACZ53" s="55"/>
      <c r="ADA53" s="55"/>
      <c r="ADB53" s="55"/>
      <c r="ADC53" s="55"/>
      <c r="ADD53" s="55"/>
      <c r="ADE53" s="55"/>
      <c r="ADF53" s="55"/>
      <c r="ADG53" s="55"/>
      <c r="ADH53" s="55"/>
      <c r="ADI53" s="55"/>
      <c r="ADJ53" s="55"/>
      <c r="ADK53" s="55"/>
      <c r="ADL53" s="55"/>
      <c r="ADM53" s="55"/>
      <c r="ADN53" s="55"/>
      <c r="ADO53" s="55"/>
      <c r="ADP53" s="55"/>
      <c r="ADQ53" s="55"/>
      <c r="ADR53" s="55"/>
      <c r="ADS53" s="55"/>
      <c r="ADT53" s="55"/>
      <c r="ADU53" s="55"/>
      <c r="ADV53" s="55"/>
      <c r="ADW53" s="55"/>
      <c r="ADX53" s="55"/>
      <c r="ADY53" s="55"/>
      <c r="ADZ53" s="55"/>
      <c r="AEA53" s="55"/>
      <c r="AEB53" s="55"/>
      <c r="AEC53" s="55"/>
      <c r="AED53" s="55"/>
      <c r="AEE53" s="55"/>
      <c r="AEF53" s="55"/>
      <c r="AEG53" s="55"/>
      <c r="AEH53" s="55"/>
      <c r="AEI53" s="55"/>
      <c r="AEJ53" s="55"/>
      <c r="AEK53" s="55"/>
      <c r="AEL53" s="55"/>
      <c r="AEM53" s="55"/>
      <c r="AEN53" s="55"/>
      <c r="AEO53" s="55"/>
      <c r="AEP53" s="55"/>
      <c r="AEQ53" s="55"/>
      <c r="AER53" s="55"/>
      <c r="AES53" s="55"/>
      <c r="AET53" s="55"/>
      <c r="AEU53" s="55"/>
      <c r="AEV53" s="55"/>
      <c r="AEW53" s="55"/>
      <c r="AEX53" s="55"/>
      <c r="AEY53" s="55"/>
      <c r="AEZ53" s="55"/>
      <c r="AFA53" s="55"/>
      <c r="AFB53" s="55"/>
      <c r="AFC53" s="55"/>
      <c r="AFD53" s="55"/>
      <c r="AFE53" s="55"/>
      <c r="AFF53" s="55"/>
      <c r="AFG53" s="55"/>
      <c r="AFH53" s="55"/>
      <c r="AFI53" s="55"/>
      <c r="AFJ53" s="55"/>
      <c r="AFK53" s="55"/>
      <c r="AFL53" s="55"/>
      <c r="AFM53" s="55"/>
      <c r="AFN53" s="55"/>
      <c r="AFO53" s="55"/>
      <c r="AFP53" s="55"/>
      <c r="AFQ53" s="55"/>
      <c r="AFR53" s="55"/>
      <c r="AFS53" s="55"/>
      <c r="AFT53" s="55"/>
      <c r="AFU53" s="55"/>
      <c r="AFV53" s="55"/>
      <c r="AFW53" s="55"/>
      <c r="AFX53" s="55"/>
      <c r="AFY53" s="55"/>
      <c r="AFZ53" s="55"/>
      <c r="AGA53" s="55"/>
      <c r="AGB53" s="55"/>
      <c r="AGC53" s="55"/>
      <c r="AGD53" s="55"/>
      <c r="AGE53" s="55"/>
      <c r="AGF53" s="55"/>
      <c r="AGG53" s="55"/>
      <c r="AGH53" s="55"/>
      <c r="AGI53" s="55"/>
      <c r="AGJ53" s="55"/>
      <c r="AGK53" s="55"/>
      <c r="AGL53" s="55"/>
      <c r="AGM53" s="55"/>
      <c r="AGN53" s="55"/>
      <c r="AGO53" s="55"/>
      <c r="AGP53" s="55"/>
      <c r="AGQ53" s="55"/>
      <c r="AGR53" s="55"/>
      <c r="AGS53" s="55"/>
      <c r="AGT53" s="55"/>
      <c r="AGU53" s="55"/>
      <c r="AGV53" s="55"/>
      <c r="AGW53" s="55"/>
      <c r="AGX53" s="55"/>
      <c r="AGY53" s="55"/>
      <c r="AGZ53" s="55"/>
      <c r="AHA53" s="55"/>
      <c r="AHB53" s="55"/>
      <c r="AHC53" s="55"/>
      <c r="AHD53" s="55"/>
      <c r="AHE53" s="55"/>
      <c r="AHF53" s="55"/>
      <c r="AHG53" s="55"/>
      <c r="AHH53" s="55"/>
      <c r="AHI53" s="55"/>
      <c r="AHJ53" s="55"/>
      <c r="AHK53" s="55"/>
      <c r="AHL53" s="55"/>
      <c r="AHM53" s="55"/>
      <c r="AHN53" s="55"/>
      <c r="AHO53" s="55"/>
      <c r="AHP53" s="55"/>
      <c r="AHQ53" s="55"/>
      <c r="AHR53" s="55"/>
      <c r="AHS53" s="55"/>
      <c r="AHT53" s="55"/>
      <c r="AHU53" s="55"/>
      <c r="AHV53" s="55"/>
      <c r="AHW53" s="55"/>
      <c r="AHX53" s="55"/>
      <c r="AHY53" s="55"/>
      <c r="AHZ53" s="55"/>
      <c r="AIA53" s="55"/>
      <c r="AIB53" s="55"/>
      <c r="AIC53" s="55"/>
      <c r="AID53" s="55"/>
      <c r="AIE53" s="55"/>
      <c r="AIF53" s="55"/>
      <c r="AIG53" s="55"/>
      <c r="AIH53" s="55"/>
      <c r="AII53" s="55"/>
      <c r="AIJ53" s="55"/>
      <c r="AIK53" s="55"/>
      <c r="AIL53" s="55"/>
      <c r="AIM53" s="55"/>
      <c r="AIN53" s="55"/>
      <c r="AIO53" s="55"/>
      <c r="AIP53" s="55"/>
      <c r="AIQ53" s="55"/>
      <c r="AIR53" s="55"/>
      <c r="AIS53" s="55"/>
      <c r="AIT53" s="55"/>
      <c r="AIU53" s="55"/>
      <c r="AIV53" s="55"/>
      <c r="AIW53" s="55"/>
      <c r="AIX53" s="55"/>
      <c r="AIY53" s="55"/>
      <c r="AIZ53" s="55"/>
      <c r="AJA53" s="55"/>
      <c r="AJB53" s="55"/>
      <c r="AJC53" s="55"/>
      <c r="AJD53" s="55"/>
      <c r="AJE53" s="55"/>
      <c r="AJF53" s="55"/>
      <c r="AJG53" s="55"/>
      <c r="AJH53" s="55"/>
      <c r="AJI53" s="55"/>
      <c r="AJJ53" s="55"/>
      <c r="AJK53" s="55"/>
      <c r="AJL53" s="55"/>
      <c r="AJM53" s="55"/>
      <c r="AJN53" s="55"/>
      <c r="AJO53" s="55"/>
      <c r="AJP53" s="55"/>
      <c r="AJQ53" s="55"/>
      <c r="AJR53" s="55"/>
      <c r="AJS53" s="55"/>
      <c r="AJT53" s="55"/>
      <c r="AJU53" s="55"/>
      <c r="AJV53" s="55"/>
      <c r="AJW53" s="55"/>
      <c r="AJX53" s="55"/>
      <c r="AJY53" s="55"/>
      <c r="AJZ53" s="55"/>
      <c r="AKA53" s="55"/>
      <c r="AKB53" s="55"/>
      <c r="AKC53" s="55"/>
      <c r="AKD53" s="55"/>
      <c r="AKE53" s="55"/>
      <c r="AKF53" s="55"/>
      <c r="AKG53" s="55"/>
      <c r="AKH53" s="55"/>
      <c r="AKI53" s="55"/>
      <c r="AKJ53" s="55"/>
      <c r="AKK53" s="55"/>
      <c r="AKL53" s="55"/>
      <c r="AKM53" s="55"/>
      <c r="AKN53" s="55"/>
      <c r="AKO53" s="55"/>
      <c r="AKP53" s="55"/>
      <c r="AKQ53" s="55"/>
      <c r="AKR53" s="55"/>
      <c r="AKS53" s="55"/>
      <c r="AKT53" s="55"/>
      <c r="AKU53" s="55"/>
      <c r="AKV53" s="55"/>
      <c r="AKW53" s="55"/>
      <c r="AKX53" s="55"/>
      <c r="AKY53" s="55"/>
      <c r="AKZ53" s="55"/>
      <c r="ALA53" s="55"/>
      <c r="ALB53" s="55"/>
      <c r="ALC53" s="55"/>
      <c r="ALD53" s="55"/>
      <c r="ALE53" s="55"/>
      <c r="ALF53" s="55"/>
      <c r="ALG53" s="55"/>
      <c r="ALH53" s="55"/>
      <c r="ALI53" s="55"/>
      <c r="ALJ53" s="55"/>
      <c r="ALK53" s="55"/>
      <c r="ALL53" s="55"/>
      <c r="ALM53" s="55"/>
      <c r="ALN53" s="55"/>
      <c r="ALO53" s="55"/>
      <c r="ALP53" s="55"/>
      <c r="ALQ53" s="55"/>
      <c r="ALR53" s="55"/>
      <c r="ALS53" s="55"/>
      <c r="ALT53" s="55"/>
      <c r="ALU53" s="55"/>
      <c r="ALV53" s="55"/>
      <c r="ALW53" s="55"/>
      <c r="ALX53" s="55"/>
      <c r="ALY53" s="55"/>
      <c r="ALZ53" s="55"/>
      <c r="AMA53" s="55"/>
      <c r="AMB53" s="55"/>
      <c r="AMC53" s="55"/>
      <c r="AMD53" s="55"/>
      <c r="AME53" s="55"/>
      <c r="AMF53" s="55"/>
      <c r="AMG53" s="55"/>
      <c r="AMH53" s="55"/>
      <c r="AMI53" s="55"/>
      <c r="AMJ53" s="55"/>
      <c r="AMK53" s="55"/>
      <c r="AML53" s="55"/>
      <c r="AMM53" s="55"/>
      <c r="AMN53" s="55"/>
      <c r="AMO53" s="55"/>
      <c r="AMP53" s="55"/>
      <c r="AMQ53" s="55"/>
      <c r="AMR53" s="55"/>
      <c r="AMS53" s="55"/>
      <c r="AMT53" s="55"/>
      <c r="AMU53" s="55"/>
      <c r="AMV53" s="55"/>
      <c r="AMW53" s="55"/>
      <c r="AMX53" s="55"/>
      <c r="AMY53" s="55"/>
      <c r="AMZ53" s="55"/>
      <c r="ANA53" s="55"/>
      <c r="ANB53" s="55"/>
      <c r="ANC53" s="55"/>
      <c r="AND53" s="55"/>
      <c r="ANE53" s="55"/>
      <c r="ANF53" s="55"/>
      <c r="ANG53" s="55"/>
      <c r="ANH53" s="55"/>
      <c r="ANI53" s="55"/>
      <c r="ANJ53" s="55"/>
      <c r="ANK53" s="55"/>
      <c r="ANL53" s="55"/>
      <c r="ANM53" s="55"/>
      <c r="ANN53" s="55"/>
      <c r="ANO53" s="55"/>
      <c r="ANP53" s="55"/>
      <c r="ANQ53" s="55"/>
      <c r="ANR53" s="55"/>
      <c r="ANS53" s="55"/>
      <c r="ANT53" s="55"/>
      <c r="ANU53" s="55"/>
      <c r="ANV53" s="55"/>
      <c r="ANW53" s="55"/>
      <c r="ANX53" s="55"/>
      <c r="ANY53" s="55"/>
      <c r="ANZ53" s="55"/>
      <c r="AOA53" s="55"/>
      <c r="AOB53" s="55"/>
      <c r="AOC53" s="55"/>
      <c r="AOD53" s="55"/>
      <c r="AOE53" s="55"/>
      <c r="AOF53" s="55"/>
      <c r="AOG53" s="55"/>
      <c r="AOH53" s="55"/>
      <c r="AOI53" s="55"/>
      <c r="AOJ53" s="55"/>
      <c r="AOK53" s="55"/>
      <c r="AOL53" s="55"/>
      <c r="AOM53" s="55"/>
      <c r="AON53" s="55"/>
      <c r="AOO53" s="55"/>
      <c r="AOP53" s="55"/>
      <c r="AOQ53" s="55"/>
      <c r="AOR53" s="55"/>
      <c r="AOS53" s="55"/>
      <c r="AOT53" s="55"/>
      <c r="AOU53" s="55"/>
      <c r="AOV53" s="55"/>
      <c r="AOW53" s="55"/>
      <c r="AOX53" s="55"/>
      <c r="AOY53" s="55"/>
      <c r="AOZ53" s="55"/>
      <c r="APA53" s="55"/>
      <c r="APB53" s="55"/>
      <c r="APC53" s="55"/>
      <c r="APD53" s="55"/>
      <c r="APE53" s="55"/>
      <c r="APF53" s="55"/>
      <c r="APG53" s="55"/>
      <c r="APH53" s="55"/>
      <c r="API53" s="55"/>
      <c r="APJ53" s="55"/>
      <c r="APK53" s="55"/>
      <c r="APL53" s="55"/>
      <c r="APM53" s="55"/>
      <c r="APN53" s="55"/>
      <c r="APO53" s="55"/>
      <c r="APP53" s="55"/>
      <c r="APQ53" s="55"/>
      <c r="APR53" s="55"/>
      <c r="APS53" s="55"/>
      <c r="APT53" s="55"/>
      <c r="APU53" s="55"/>
      <c r="APV53" s="55"/>
      <c r="APW53" s="55"/>
      <c r="APX53" s="55"/>
      <c r="APY53" s="55"/>
      <c r="APZ53" s="55"/>
      <c r="AQA53" s="55"/>
      <c r="AQB53" s="55"/>
      <c r="AQC53" s="55"/>
      <c r="AQD53" s="55"/>
      <c r="AQE53" s="55"/>
      <c r="AQF53" s="55"/>
      <c r="AQG53" s="55"/>
      <c r="AQH53" s="55"/>
      <c r="AQI53" s="55"/>
      <c r="AQJ53" s="55"/>
      <c r="AQK53" s="55"/>
      <c r="AQL53" s="55"/>
      <c r="AQM53" s="55"/>
      <c r="AQN53" s="55"/>
      <c r="AQO53" s="55"/>
      <c r="AQP53" s="55"/>
      <c r="AQQ53" s="55"/>
      <c r="AQR53" s="55"/>
      <c r="AQS53" s="55"/>
      <c r="AQT53" s="55"/>
      <c r="AQU53" s="55"/>
      <c r="AQV53" s="55"/>
      <c r="AQW53" s="55"/>
      <c r="AQX53" s="55"/>
      <c r="AQY53" s="55"/>
      <c r="AQZ53" s="55"/>
      <c r="ARA53" s="55"/>
      <c r="ARB53" s="55"/>
      <c r="ARC53" s="55"/>
      <c r="ARD53" s="55"/>
      <c r="ARE53" s="55"/>
      <c r="ARF53" s="55"/>
      <c r="ARG53" s="55"/>
      <c r="ARH53" s="55"/>
      <c r="ARI53" s="55"/>
      <c r="ARJ53" s="55"/>
      <c r="ARK53" s="55"/>
      <c r="ARL53" s="55"/>
      <c r="ARM53" s="55"/>
      <c r="ARN53" s="55"/>
      <c r="ARO53" s="55"/>
      <c r="ARP53" s="55"/>
      <c r="ARQ53" s="55"/>
      <c r="ARR53" s="55"/>
      <c r="ARS53" s="55"/>
      <c r="ART53" s="55"/>
      <c r="ARU53" s="55"/>
      <c r="ARV53" s="55"/>
      <c r="ARW53" s="55"/>
      <c r="ARX53" s="55"/>
      <c r="ARY53" s="55"/>
      <c r="ARZ53" s="55"/>
      <c r="ASA53" s="55"/>
      <c r="ASB53" s="55"/>
      <c r="ASC53" s="55"/>
      <c r="ASD53" s="55"/>
      <c r="ASE53" s="55"/>
      <c r="ASF53" s="55"/>
      <c r="ASG53" s="55"/>
      <c r="ASH53" s="55"/>
      <c r="ASI53" s="55"/>
      <c r="ASJ53" s="55"/>
      <c r="ASK53" s="55"/>
      <c r="ASL53" s="55"/>
      <c r="ASM53" s="55"/>
      <c r="ASN53" s="55"/>
      <c r="ASO53" s="55"/>
      <c r="ASP53" s="55"/>
      <c r="ASQ53" s="55"/>
      <c r="ASR53" s="55"/>
      <c r="ASS53" s="55"/>
      <c r="AST53" s="55"/>
      <c r="ASU53" s="55"/>
      <c r="ASV53" s="55"/>
      <c r="ASW53" s="55"/>
      <c r="ASX53" s="55"/>
      <c r="ASY53" s="55"/>
      <c r="ASZ53" s="55"/>
      <c r="ATA53" s="55"/>
      <c r="ATB53" s="55"/>
      <c r="ATC53" s="55"/>
      <c r="ATD53" s="55"/>
      <c r="ATE53" s="55"/>
      <c r="ATF53" s="55"/>
      <c r="ATG53" s="55"/>
      <c r="ATH53" s="55"/>
      <c r="ATI53" s="55"/>
      <c r="ATJ53" s="55"/>
      <c r="ATK53" s="55"/>
      <c r="ATL53" s="55"/>
      <c r="ATM53" s="55"/>
      <c r="ATN53" s="55"/>
      <c r="ATO53" s="55"/>
      <c r="ATP53" s="55"/>
      <c r="ATQ53" s="55"/>
      <c r="ATR53" s="55"/>
      <c r="ATS53" s="55"/>
      <c r="ATT53" s="55"/>
      <c r="ATU53" s="55"/>
      <c r="ATV53" s="55"/>
      <c r="ATW53" s="55"/>
      <c r="ATX53" s="55"/>
      <c r="ATY53" s="55"/>
      <c r="ATZ53" s="55"/>
      <c r="AUA53" s="55"/>
      <c r="AUB53" s="55"/>
      <c r="AUC53" s="55"/>
      <c r="AUD53" s="55"/>
      <c r="AUE53" s="55"/>
      <c r="AUF53" s="55"/>
      <c r="AUG53" s="55"/>
      <c r="AUH53" s="55"/>
      <c r="AUI53" s="55"/>
      <c r="AUJ53" s="55"/>
      <c r="AUK53" s="55"/>
      <c r="AUL53" s="55"/>
      <c r="AUM53" s="55"/>
      <c r="AUN53" s="55"/>
      <c r="AUO53" s="55"/>
      <c r="AUP53" s="55"/>
      <c r="AUQ53" s="55"/>
      <c r="AUR53" s="55"/>
      <c r="AUS53" s="55"/>
      <c r="AUT53" s="55"/>
      <c r="AUU53" s="55"/>
      <c r="AUV53" s="55"/>
      <c r="AUW53" s="55"/>
      <c r="AUX53" s="55"/>
      <c r="AUY53" s="55"/>
      <c r="AUZ53" s="55"/>
      <c r="AVA53" s="55"/>
      <c r="AVB53" s="55"/>
      <c r="AVC53" s="55"/>
      <c r="AVD53" s="55"/>
      <c r="AVE53" s="55"/>
      <c r="AVF53" s="55"/>
      <c r="AVG53" s="55"/>
      <c r="AVH53" s="55"/>
      <c r="AVI53" s="55"/>
      <c r="AVJ53" s="55"/>
      <c r="AVK53" s="55"/>
      <c r="AVL53" s="55"/>
      <c r="AVM53" s="55"/>
      <c r="AVN53" s="55"/>
      <c r="AVO53" s="55"/>
      <c r="AVP53" s="55"/>
      <c r="AVQ53" s="55"/>
      <c r="AVR53" s="55"/>
      <c r="AVS53" s="55"/>
      <c r="AVT53" s="55"/>
      <c r="AVU53" s="55"/>
      <c r="AVV53" s="55"/>
      <c r="AVW53" s="55"/>
      <c r="AVX53" s="55"/>
      <c r="AVY53" s="55"/>
      <c r="AVZ53" s="55"/>
      <c r="AWA53" s="55"/>
      <c r="AWB53" s="55"/>
      <c r="AWC53" s="55"/>
      <c r="AWD53" s="55"/>
      <c r="AWE53" s="55"/>
      <c r="AWF53" s="55"/>
      <c r="AWG53" s="55"/>
      <c r="AWH53" s="55"/>
      <c r="AWI53" s="55"/>
      <c r="AWJ53" s="55"/>
      <c r="AWK53" s="55"/>
      <c r="AWL53" s="55"/>
      <c r="AWM53" s="55"/>
      <c r="AWN53" s="55"/>
      <c r="AWO53" s="55"/>
      <c r="AWP53" s="55"/>
      <c r="AWQ53" s="55"/>
      <c r="AWR53" s="55"/>
      <c r="AWS53" s="55"/>
      <c r="AWT53" s="55"/>
      <c r="AWU53" s="55"/>
      <c r="AWV53" s="55"/>
      <c r="AWW53" s="55"/>
      <c r="AWX53" s="55"/>
      <c r="AWY53" s="55"/>
      <c r="AWZ53" s="55"/>
      <c r="AXA53" s="55"/>
      <c r="AXB53" s="55"/>
      <c r="AXC53" s="55"/>
      <c r="AXD53" s="55"/>
      <c r="AXE53" s="55"/>
      <c r="AXF53" s="55"/>
      <c r="AXG53" s="55"/>
      <c r="AXH53" s="55"/>
      <c r="AXI53" s="55"/>
      <c r="AXJ53" s="55"/>
      <c r="AXK53" s="55"/>
      <c r="AXL53" s="55"/>
      <c r="AXM53" s="55"/>
      <c r="AXN53" s="55"/>
      <c r="AXO53" s="55"/>
      <c r="AXP53" s="55"/>
      <c r="AXQ53" s="55"/>
      <c r="AXR53" s="55"/>
      <c r="AXS53" s="55"/>
      <c r="AXT53" s="55"/>
    </row>
    <row r="54" spans="1:1320" ht="15.75" x14ac:dyDescent="0.25">
      <c r="A54" s="57"/>
      <c r="B54" s="57"/>
      <c r="C54" s="57"/>
      <c r="D54" s="57"/>
      <c r="E54" s="57"/>
      <c r="F54" s="57"/>
      <c r="G54" s="57"/>
      <c r="H54" s="57"/>
      <c r="I54" s="57"/>
      <c r="J54" s="57"/>
      <c r="K54" s="57"/>
      <c r="L54" s="57"/>
      <c r="M54" s="57"/>
      <c r="N54" s="57"/>
      <c r="O54" s="57"/>
      <c r="P54" s="57"/>
      <c r="Q54" s="57"/>
      <c r="R54" s="57"/>
      <c r="S54" s="57"/>
      <c r="T54" s="57"/>
      <c r="U54" s="57"/>
    </row>
    <row r="55" spans="1:1320" ht="15.75" x14ac:dyDescent="0.25">
      <c r="A55" s="57"/>
      <c r="B55" s="1345" t="s">
        <v>99</v>
      </c>
      <c r="C55" s="1345"/>
      <c r="D55" s="1345"/>
      <c r="E55" s="1345"/>
      <c r="F55" s="1345"/>
      <c r="G55" s="1345"/>
      <c r="H55" s="1345"/>
      <c r="I55" s="1345"/>
      <c r="J55" s="1345"/>
      <c r="K55" s="1345"/>
      <c r="L55" s="1345"/>
      <c r="M55" s="1345"/>
      <c r="N55" s="1345"/>
      <c r="O55" s="1345"/>
      <c r="P55" s="1345"/>
      <c r="Q55" s="1345"/>
      <c r="R55" s="57"/>
      <c r="S55" s="57"/>
      <c r="T55" s="57"/>
      <c r="U55" s="57"/>
    </row>
    <row r="56" spans="1:1320" ht="15.75" x14ac:dyDescent="0.25">
      <c r="A56" s="57"/>
      <c r="B56" s="1345"/>
      <c r="C56" s="1345"/>
      <c r="D56" s="1345"/>
      <c r="E56" s="1345"/>
      <c r="F56" s="1345"/>
      <c r="G56" s="1345"/>
      <c r="H56" s="1345"/>
      <c r="I56" s="1345"/>
      <c r="J56" s="1345"/>
      <c r="K56" s="1345"/>
      <c r="L56" s="1345"/>
      <c r="M56" s="1345"/>
      <c r="N56" s="1345"/>
      <c r="O56" s="1345"/>
      <c r="P56" s="1345"/>
      <c r="Q56" s="1345"/>
      <c r="R56" s="57"/>
      <c r="S56" s="57"/>
      <c r="T56" s="57"/>
      <c r="U56" s="57"/>
    </row>
    <row r="58" spans="1:1320" s="37" customFormat="1" ht="15" customHeight="1" thickBot="1" x14ac:dyDescent="0.25">
      <c r="A58" s="823"/>
      <c r="B58" s="823"/>
      <c r="C58" s="823"/>
      <c r="D58" s="823"/>
      <c r="E58" s="823"/>
      <c r="F58" s="823"/>
      <c r="G58" s="823"/>
      <c r="H58" s="823"/>
    </row>
    <row r="59" spans="1:1320" s="37" customFormat="1" ht="21" x14ac:dyDescent="0.2">
      <c r="A59" s="10" t="s">
        <v>0</v>
      </c>
      <c r="B59" s="2011" t="s">
        <v>243</v>
      </c>
      <c r="C59" s="2012"/>
      <c r="D59" s="2012"/>
      <c r="E59" s="2012"/>
      <c r="F59" s="2012"/>
      <c r="G59" s="2012"/>
      <c r="H59" s="2012"/>
      <c r="I59" s="2012"/>
      <c r="J59" s="2012"/>
      <c r="K59" s="2012"/>
      <c r="L59" s="2013"/>
      <c r="N59" s="10" t="s">
        <v>0</v>
      </c>
      <c r="O59" s="2022" t="s">
        <v>236</v>
      </c>
      <c r="P59" s="2023"/>
      <c r="Q59" s="2023"/>
      <c r="R59" s="2023"/>
      <c r="S59" s="2023"/>
      <c r="T59" s="2023"/>
      <c r="U59" s="2024"/>
    </row>
    <row r="60" spans="1:1320" s="37" customFormat="1" ht="18.75" customHeight="1" x14ac:dyDescent="0.2">
      <c r="A60" s="49"/>
      <c r="B60" s="1675" t="s">
        <v>17</v>
      </c>
      <c r="C60" s="1396"/>
      <c r="D60" s="1396"/>
      <c r="E60" s="1396"/>
      <c r="F60" s="1396"/>
      <c r="G60" s="1396"/>
      <c r="H60" s="1396"/>
      <c r="I60" s="1396"/>
      <c r="J60" s="1396"/>
      <c r="K60" s="1396"/>
      <c r="L60" s="1676"/>
      <c r="N60" s="2025" t="s">
        <v>236</v>
      </c>
      <c r="O60" s="2421" t="s">
        <v>237</v>
      </c>
      <c r="P60" s="2422">
        <v>8.35</v>
      </c>
      <c r="Q60" s="2423" t="s">
        <v>238</v>
      </c>
      <c r="R60" s="2423"/>
      <c r="S60" s="2422">
        <v>0.125</v>
      </c>
      <c r="T60" s="2424">
        <f>IF(ISBLANK(S61),O64,S61)</f>
        <v>66.8</v>
      </c>
      <c r="U60" s="2425" t="s">
        <v>239</v>
      </c>
    </row>
    <row r="61" spans="1:1320" s="37" customFormat="1" ht="12.75" customHeight="1" x14ac:dyDescent="0.2">
      <c r="A61" s="49"/>
      <c r="B61" s="1675"/>
      <c r="C61" s="1396"/>
      <c r="D61" s="1396"/>
      <c r="E61" s="1396"/>
      <c r="F61" s="1396"/>
      <c r="G61" s="1396"/>
      <c r="H61" s="1396"/>
      <c r="I61" s="1396"/>
      <c r="J61" s="1396"/>
      <c r="K61" s="1396"/>
      <c r="L61" s="1676"/>
      <c r="N61" s="2025"/>
      <c r="O61" s="2421"/>
      <c r="P61" s="2422"/>
      <c r="Q61" s="2423"/>
      <c r="R61" s="2423"/>
      <c r="S61" s="2422"/>
      <c r="T61" s="2424"/>
      <c r="U61" s="2425"/>
    </row>
    <row r="62" spans="1:1320" s="37" customFormat="1" ht="22.5" customHeight="1" x14ac:dyDescent="0.25">
      <c r="A62" s="2025" t="s">
        <v>243</v>
      </c>
      <c r="B62" s="304"/>
      <c r="C62" s="1677" t="s">
        <v>120</v>
      </c>
      <c r="D62" s="1677"/>
      <c r="E62" s="1677" t="s">
        <v>119</v>
      </c>
      <c r="F62" s="1677"/>
      <c r="G62" s="1677" t="s">
        <v>121</v>
      </c>
      <c r="H62" s="1677"/>
      <c r="I62" s="1678" t="s">
        <v>244</v>
      </c>
      <c r="J62" s="1678"/>
      <c r="K62" s="1679" t="s">
        <v>137</v>
      </c>
      <c r="L62" s="1680"/>
      <c r="N62" s="2025"/>
      <c r="O62" s="2421"/>
      <c r="P62" s="2422"/>
      <c r="Q62" s="2447" t="s">
        <v>165</v>
      </c>
      <c r="R62" s="2447"/>
      <c r="S62" s="2448">
        <v>50</v>
      </c>
      <c r="T62" s="1815">
        <f>P60/S62</f>
        <v>0.16699999999999998</v>
      </c>
      <c r="U62" s="2425" t="s">
        <v>240</v>
      </c>
    </row>
    <row r="63" spans="1:1320" s="37" customFormat="1" ht="15.75" customHeight="1" x14ac:dyDescent="0.2">
      <c r="A63" s="2025"/>
      <c r="B63" s="2026" t="s">
        <v>1</v>
      </c>
      <c r="C63" s="2027">
        <v>1</v>
      </c>
      <c r="D63" s="2027"/>
      <c r="E63" s="1541">
        <v>26</v>
      </c>
      <c r="F63" s="1541"/>
      <c r="G63" s="1541">
        <v>4</v>
      </c>
      <c r="H63" s="1541"/>
      <c r="I63" s="2028">
        <f>MROUND(I71,1)</f>
        <v>9</v>
      </c>
      <c r="J63" s="2028"/>
      <c r="K63" s="1682">
        <f>(((E63/2)*(E63/2)*PI())*G63)*C63</f>
        <v>2123.7166338267002</v>
      </c>
      <c r="L63" s="1683"/>
      <c r="N63" s="2025"/>
      <c r="O63" s="2421"/>
      <c r="P63" s="2422"/>
      <c r="Q63" s="2447"/>
      <c r="R63" s="2447"/>
      <c r="S63" s="2448"/>
      <c r="T63" s="1815"/>
      <c r="U63" s="2425"/>
    </row>
    <row r="64" spans="1:1320" s="37" customFormat="1" ht="15.75" customHeight="1" thickBot="1" x14ac:dyDescent="0.3">
      <c r="A64" s="2025"/>
      <c r="B64" s="2026"/>
      <c r="C64" s="2027"/>
      <c r="D64" s="2027"/>
      <c r="E64" s="1541"/>
      <c r="F64" s="1541"/>
      <c r="G64" s="1541"/>
      <c r="H64" s="1541"/>
      <c r="I64" s="2028"/>
      <c r="J64" s="2028"/>
      <c r="K64" s="1682"/>
      <c r="L64" s="1683"/>
      <c r="N64" s="2025"/>
      <c r="O64" s="265">
        <f>IF(ISBLANK(S60),0,P60/S60)</f>
        <v>66.8</v>
      </c>
      <c r="P64" s="1"/>
      <c r="Q64" s="1"/>
      <c r="R64" s="1"/>
      <c r="S64" s="1"/>
      <c r="T64" s="1"/>
      <c r="U64" s="266"/>
    </row>
    <row r="65" spans="1:22" s="37" customFormat="1" ht="15.75" customHeight="1" thickBot="1" x14ac:dyDescent="0.25">
      <c r="A65" s="2025"/>
      <c r="B65" s="837"/>
      <c r="C65" s="305"/>
      <c r="D65" s="305"/>
      <c r="E65" s="306"/>
      <c r="F65" s="306"/>
      <c r="G65" s="306"/>
      <c r="H65" s="306"/>
      <c r="I65" s="307"/>
      <c r="J65" s="307"/>
      <c r="K65" s="832"/>
      <c r="L65" s="836"/>
      <c r="N65" s="2025"/>
      <c r="O65" s="267" t="s">
        <v>97</v>
      </c>
      <c r="P65" s="268"/>
      <c r="Q65" s="269"/>
      <c r="R65" s="269"/>
      <c r="S65" s="269"/>
      <c r="T65" s="269"/>
      <c r="U65" s="270"/>
    </row>
    <row r="66" spans="1:22" s="37" customFormat="1" ht="15.75" customHeight="1" x14ac:dyDescent="0.2">
      <c r="A66" s="2025"/>
      <c r="B66" s="1751" t="s">
        <v>16</v>
      </c>
      <c r="C66" s="1393"/>
      <c r="D66" s="1393"/>
      <c r="E66" s="1393"/>
      <c r="F66" s="1393"/>
      <c r="G66" s="1393"/>
      <c r="H66" s="1393"/>
      <c r="I66" s="1393"/>
      <c r="J66" s="1393"/>
      <c r="K66" s="1393"/>
      <c r="L66" s="1752"/>
      <c r="N66" s="2025"/>
      <c r="O66" s="271" t="s">
        <v>259</v>
      </c>
      <c r="P66" s="272"/>
      <c r="Q66" s="846"/>
      <c r="R66" s="846"/>
      <c r="S66" s="846"/>
      <c r="T66" s="846"/>
      <c r="U66" s="847"/>
    </row>
    <row r="67" spans="1:22" s="37" customFormat="1" ht="15.75" customHeight="1" x14ac:dyDescent="0.2">
      <c r="A67" s="2025"/>
      <c r="B67" s="1675"/>
      <c r="C67" s="1396"/>
      <c r="D67" s="1396"/>
      <c r="E67" s="1396"/>
      <c r="F67" s="1396"/>
      <c r="G67" s="1396"/>
      <c r="H67" s="1396"/>
      <c r="I67" s="1396"/>
      <c r="J67" s="1396"/>
      <c r="K67" s="1396"/>
      <c r="L67" s="1676"/>
      <c r="N67" s="2025"/>
      <c r="O67" s="1330" t="s">
        <v>9</v>
      </c>
      <c r="P67" s="1214"/>
      <c r="Q67" s="1214"/>
      <c r="R67" s="1214"/>
      <c r="S67" s="1214"/>
      <c r="T67" s="1214"/>
      <c r="U67" s="1215"/>
    </row>
    <row r="68" spans="1:22" s="37" customFormat="1" ht="15" customHeight="1" thickBot="1" x14ac:dyDescent="0.25">
      <c r="A68" s="2025"/>
      <c r="B68" s="2029" t="s">
        <v>2</v>
      </c>
      <c r="C68" s="2030">
        <v>1</v>
      </c>
      <c r="D68" s="2030"/>
      <c r="E68" s="2031">
        <v>22</v>
      </c>
      <c r="F68" s="2031"/>
      <c r="G68" s="2031">
        <v>5</v>
      </c>
      <c r="H68" s="2031"/>
      <c r="I68" s="2032">
        <v>8</v>
      </c>
      <c r="J68" s="2032"/>
      <c r="K68" s="1682">
        <f>(((E68/2)*(E68/2)*PI())*G68)*C68</f>
        <v>1900.6635554218249</v>
      </c>
      <c r="L68" s="1683"/>
      <c r="N68" s="2025"/>
      <c r="O68" s="1331"/>
      <c r="P68" s="1216"/>
      <c r="Q68" s="1216"/>
      <c r="R68" s="1216"/>
      <c r="S68" s="1216"/>
      <c r="T68" s="1216"/>
      <c r="U68" s="1217"/>
    </row>
    <row r="69" spans="1:22" s="37" customFormat="1" ht="15" customHeight="1" x14ac:dyDescent="0.2">
      <c r="A69" s="2025"/>
      <c r="B69" s="2029"/>
      <c r="C69" s="2030"/>
      <c r="D69" s="2030"/>
      <c r="E69" s="2031"/>
      <c r="F69" s="2031"/>
      <c r="G69" s="2031"/>
      <c r="H69" s="2031"/>
      <c r="I69" s="2032"/>
      <c r="J69" s="2032"/>
      <c r="K69" s="1682"/>
      <c r="L69" s="1683"/>
    </row>
    <row r="70" spans="1:22" s="37" customFormat="1" x14ac:dyDescent="0.2">
      <c r="A70" s="2025"/>
      <c r="B70" s="838"/>
      <c r="C70" s="308" t="s">
        <v>263</v>
      </c>
      <c r="D70" s="145"/>
      <c r="E70" s="309"/>
      <c r="F70" s="145"/>
      <c r="G70" s="309"/>
      <c r="H70" s="145"/>
      <c r="I70" s="309"/>
      <c r="J70" s="145"/>
      <c r="K70" s="309"/>
      <c r="L70" s="310"/>
    </row>
    <row r="71" spans="1:22" s="37" customFormat="1" x14ac:dyDescent="0.2">
      <c r="A71" s="2025"/>
      <c r="B71" s="838"/>
      <c r="C71" s="311"/>
      <c r="D71" s="311"/>
      <c r="E71" s="311"/>
      <c r="F71" s="311"/>
      <c r="G71" s="311"/>
      <c r="H71" s="311"/>
      <c r="I71" s="2040">
        <f>(I68/K68)*K63</f>
        <v>8.9388429752066116</v>
      </c>
      <c r="J71" s="2040"/>
      <c r="K71" s="312"/>
      <c r="L71" s="143"/>
    </row>
    <row r="72" spans="1:22" s="37" customFormat="1" ht="12.75" customHeight="1" x14ac:dyDescent="0.2">
      <c r="A72" s="2025"/>
      <c r="B72" s="837" t="s">
        <v>1</v>
      </c>
      <c r="C72" s="285" t="s">
        <v>261</v>
      </c>
      <c r="D72" s="85"/>
      <c r="E72" s="313"/>
      <c r="F72" s="85"/>
      <c r="G72" s="313"/>
      <c r="H72" s="85"/>
      <c r="I72" s="313"/>
      <c r="J72" s="85"/>
      <c r="K72" s="313"/>
      <c r="L72" s="280"/>
    </row>
    <row r="73" spans="1:22" s="37" customFormat="1" ht="15.75" thickBot="1" x14ac:dyDescent="0.3">
      <c r="A73" s="2025"/>
      <c r="B73" s="838" t="s">
        <v>2</v>
      </c>
      <c r="C73" s="314" t="s">
        <v>264</v>
      </c>
      <c r="D73" s="85"/>
      <c r="E73" s="29"/>
      <c r="F73" s="85"/>
      <c r="G73" s="29"/>
      <c r="H73" s="85"/>
      <c r="I73" s="29"/>
      <c r="J73" s="85"/>
      <c r="K73" s="29"/>
      <c r="L73" s="280"/>
    </row>
    <row r="74" spans="1:22" s="37" customFormat="1" ht="12.75" customHeight="1" x14ac:dyDescent="0.2">
      <c r="A74" s="2025"/>
      <c r="B74" s="315" t="s">
        <v>97</v>
      </c>
      <c r="C74" s="316"/>
      <c r="D74" s="282"/>
      <c r="E74" s="316"/>
      <c r="F74" s="282"/>
      <c r="G74" s="316"/>
      <c r="H74" s="282"/>
      <c r="I74" s="316"/>
      <c r="J74" s="282"/>
      <c r="K74" s="316"/>
      <c r="L74" s="284"/>
    </row>
    <row r="75" spans="1:22" s="37" customFormat="1" ht="12.75" x14ac:dyDescent="0.2">
      <c r="A75" s="2025"/>
      <c r="B75" s="317" t="s">
        <v>259</v>
      </c>
      <c r="C75" s="272"/>
      <c r="D75" s="85"/>
      <c r="E75" s="846"/>
      <c r="F75" s="85"/>
      <c r="G75" s="846"/>
      <c r="H75" s="85"/>
      <c r="I75" s="846"/>
      <c r="J75" s="85"/>
      <c r="K75" s="846"/>
      <c r="L75" s="280"/>
    </row>
    <row r="76" spans="1:22" s="37" customFormat="1" ht="12.75" customHeight="1" x14ac:dyDescent="0.2">
      <c r="A76" s="2025"/>
      <c r="B76" s="318" t="s">
        <v>9</v>
      </c>
      <c r="C76" s="319"/>
      <c r="D76" s="297"/>
      <c r="E76" s="319"/>
      <c r="F76" s="297"/>
      <c r="G76" s="319"/>
      <c r="H76" s="297"/>
      <c r="I76" s="319"/>
      <c r="J76" s="297"/>
      <c r="K76" s="319"/>
      <c r="L76" s="298"/>
    </row>
    <row r="77" spans="1:22" s="37" customFormat="1" ht="13.5" thickBot="1" x14ac:dyDescent="0.25">
      <c r="A77" s="2025"/>
      <c r="B77" s="320"/>
      <c r="C77" s="321"/>
      <c r="D77" s="150"/>
      <c r="E77" s="321"/>
      <c r="F77" s="150"/>
      <c r="G77" s="321"/>
      <c r="H77" s="150"/>
      <c r="I77" s="321"/>
      <c r="J77" s="150"/>
      <c r="K77" s="321"/>
      <c r="L77" s="322"/>
    </row>
    <row r="78" spans="1:22" s="37" customFormat="1" ht="13.5" thickBot="1" x14ac:dyDescent="0.25">
      <c r="A78" s="323"/>
      <c r="B78" s="323"/>
      <c r="C78" s="323"/>
      <c r="D78" s="85"/>
      <c r="E78" s="323"/>
      <c r="F78" s="85"/>
      <c r="G78" s="323"/>
      <c r="H78" s="85"/>
      <c r="I78" s="323"/>
      <c r="J78" s="85"/>
      <c r="K78" s="323"/>
      <c r="L78" s="85"/>
    </row>
    <row r="79" spans="1:22" s="37" customFormat="1" ht="18" customHeight="1" x14ac:dyDescent="0.2">
      <c r="A79" s="10" t="s">
        <v>0</v>
      </c>
      <c r="B79" s="1712" t="s">
        <v>245</v>
      </c>
      <c r="C79" s="1713"/>
      <c r="D79" s="1713"/>
      <c r="E79" s="1713"/>
      <c r="F79" s="1713"/>
      <c r="G79" s="1713"/>
      <c r="H79" s="1713"/>
      <c r="I79" s="1713"/>
      <c r="J79" s="1713"/>
      <c r="K79" s="1713"/>
      <c r="L79" s="1714"/>
      <c r="N79" s="10" t="s">
        <v>0</v>
      </c>
      <c r="O79" s="2426" t="s">
        <v>351</v>
      </c>
      <c r="P79" s="2427"/>
      <c r="Q79" s="2427"/>
      <c r="R79" s="2427"/>
      <c r="S79" s="2427"/>
      <c r="T79" s="2427"/>
      <c r="U79" s="2427"/>
      <c r="V79" s="2428"/>
    </row>
    <row r="80" spans="1:22" s="37" customFormat="1" ht="18" customHeight="1" x14ac:dyDescent="0.2">
      <c r="A80" s="2041" t="s">
        <v>245</v>
      </c>
      <c r="B80" s="1715"/>
      <c r="C80" s="1716"/>
      <c r="D80" s="1716"/>
      <c r="E80" s="1716"/>
      <c r="F80" s="1716"/>
      <c r="G80" s="1716"/>
      <c r="H80" s="1716"/>
      <c r="I80" s="1716"/>
      <c r="J80" s="1716"/>
      <c r="K80" s="1716"/>
      <c r="L80" s="1717"/>
      <c r="N80" s="2437" t="s">
        <v>351</v>
      </c>
      <c r="O80" s="2429"/>
      <c r="P80" s="2430"/>
      <c r="Q80" s="2430"/>
      <c r="R80" s="2430"/>
      <c r="S80" s="2430"/>
      <c r="T80" s="2430"/>
      <c r="U80" s="2430"/>
      <c r="V80" s="2431"/>
    </row>
    <row r="81" spans="1:22" s="37" customFormat="1" ht="18" customHeight="1" x14ac:dyDescent="0.2">
      <c r="A81" s="2041"/>
      <c r="B81" s="1675" t="s">
        <v>17</v>
      </c>
      <c r="C81" s="1396"/>
      <c r="D81" s="1396"/>
      <c r="E81" s="1396"/>
      <c r="F81" s="1396"/>
      <c r="G81" s="1396"/>
      <c r="H81" s="1396"/>
      <c r="I81" s="1396"/>
      <c r="J81" s="1396"/>
      <c r="K81" s="1396"/>
      <c r="L81" s="1676"/>
      <c r="N81" s="2437"/>
      <c r="O81" s="2433" t="s">
        <v>325</v>
      </c>
      <c r="P81" s="2434"/>
      <c r="Q81" s="2434"/>
      <c r="R81" s="2434"/>
      <c r="S81" s="2434"/>
      <c r="T81" s="2434"/>
      <c r="U81" s="2435"/>
      <c r="V81" s="2436"/>
    </row>
    <row r="82" spans="1:22" s="37" customFormat="1" ht="18" customHeight="1" x14ac:dyDescent="0.2">
      <c r="A82" s="2041"/>
      <c r="B82" s="1675"/>
      <c r="C82" s="1396"/>
      <c r="D82" s="1396"/>
      <c r="E82" s="1396"/>
      <c r="F82" s="1396"/>
      <c r="G82" s="1396"/>
      <c r="H82" s="1396"/>
      <c r="I82" s="1396"/>
      <c r="J82" s="1396"/>
      <c r="K82" s="1396"/>
      <c r="L82" s="1676"/>
      <c r="N82" s="2437"/>
      <c r="O82" s="553"/>
      <c r="P82" s="554" t="s">
        <v>330</v>
      </c>
      <c r="Q82" s="554"/>
      <c r="R82" s="85"/>
      <c r="S82" s="85"/>
      <c r="T82" s="85"/>
      <c r="U82" s="85"/>
      <c r="V82" s="555"/>
    </row>
    <row r="83" spans="1:22" s="37" customFormat="1" ht="15.75" customHeight="1" x14ac:dyDescent="0.2">
      <c r="A83" s="2041"/>
      <c r="B83" s="1474" t="s">
        <v>120</v>
      </c>
      <c r="C83" s="1303"/>
      <c r="D83" s="256"/>
      <c r="E83" s="1475" t="s">
        <v>119</v>
      </c>
      <c r="F83" s="1475"/>
      <c r="G83" s="257"/>
      <c r="H83" s="1894" t="s">
        <v>165</v>
      </c>
      <c r="I83" s="1894"/>
      <c r="J83" s="258"/>
      <c r="K83" s="1305" t="s">
        <v>246</v>
      </c>
      <c r="L83" s="2042"/>
      <c r="N83" s="2437"/>
      <c r="O83" s="556"/>
      <c r="P83" s="137" t="s">
        <v>331</v>
      </c>
      <c r="Q83" s="137"/>
      <c r="R83" s="137"/>
      <c r="S83" s="137"/>
      <c r="T83" s="137"/>
      <c r="U83" s="137"/>
      <c r="V83" s="138"/>
    </row>
    <row r="84" spans="1:22" s="37" customFormat="1" ht="15.75" customHeight="1" x14ac:dyDescent="0.2">
      <c r="A84" s="2041"/>
      <c r="B84" s="1474"/>
      <c r="C84" s="1303"/>
      <c r="D84" s="256"/>
      <c r="E84" s="1475"/>
      <c r="F84" s="1475"/>
      <c r="G84" s="257"/>
      <c r="H84" s="1894"/>
      <c r="I84" s="1894"/>
      <c r="J84" s="258"/>
      <c r="K84" s="1305"/>
      <c r="L84" s="2042"/>
      <c r="N84" s="2437"/>
      <c r="O84" s="556"/>
      <c r="P84" s="137" t="s">
        <v>332</v>
      </c>
      <c r="Q84" s="137"/>
      <c r="R84" s="137"/>
      <c r="S84" s="137"/>
      <c r="T84" s="137"/>
      <c r="U84" s="137"/>
      <c r="V84" s="138"/>
    </row>
    <row r="85" spans="1:22" s="37" customFormat="1" ht="15" customHeight="1" x14ac:dyDescent="0.2">
      <c r="A85" s="2041"/>
      <c r="B85" s="2043" t="s">
        <v>1</v>
      </c>
      <c r="C85" s="2027">
        <v>1</v>
      </c>
      <c r="D85" s="2027"/>
      <c r="E85" s="1486">
        <v>32.5</v>
      </c>
      <c r="F85" s="1486"/>
      <c r="G85" s="260"/>
      <c r="H85" s="2033">
        <f>MROUND(J85,1)</f>
        <v>20</v>
      </c>
      <c r="I85" s="2033"/>
      <c r="J85" s="2034">
        <f>(H93/K93)*K85</f>
        <v>20.28</v>
      </c>
      <c r="K85" s="2035">
        <f>(((E85/2)*(E85/2)*PI()*C85))</f>
        <v>829.57681008855479</v>
      </c>
      <c r="L85" s="2036"/>
      <c r="N85" s="2437"/>
      <c r="O85" s="556"/>
      <c r="P85" s="137" t="s">
        <v>333</v>
      </c>
      <c r="Q85" s="137"/>
      <c r="R85" s="137"/>
      <c r="S85" s="137"/>
      <c r="T85" s="137"/>
      <c r="U85" s="137"/>
      <c r="V85" s="138"/>
    </row>
    <row r="86" spans="1:22" s="37" customFormat="1" ht="15" customHeight="1" x14ac:dyDescent="0.2">
      <c r="A86" s="2041"/>
      <c r="B86" s="2043"/>
      <c r="C86" s="2027"/>
      <c r="D86" s="2027"/>
      <c r="E86" s="1486"/>
      <c r="F86" s="1486"/>
      <c r="G86" s="260"/>
      <c r="H86" s="2033"/>
      <c r="I86" s="2033"/>
      <c r="J86" s="2034"/>
      <c r="K86" s="2035"/>
      <c r="L86" s="2036"/>
      <c r="N86" s="2437"/>
      <c r="O86" s="556"/>
      <c r="P86" s="137" t="s">
        <v>334</v>
      </c>
      <c r="Q86" s="137"/>
      <c r="R86" s="137"/>
      <c r="S86" s="137"/>
      <c r="T86" s="137"/>
      <c r="U86" s="137"/>
      <c r="V86" s="138"/>
    </row>
    <row r="87" spans="1:22" s="37" customFormat="1" ht="15" customHeight="1" x14ac:dyDescent="0.2">
      <c r="A87" s="2041"/>
      <c r="B87" s="144"/>
      <c r="C87" s="85"/>
      <c r="D87" s="85"/>
      <c r="E87" s="324"/>
      <c r="F87" s="85"/>
      <c r="G87" s="324"/>
      <c r="H87" s="325"/>
      <c r="I87" s="85"/>
      <c r="J87" s="326"/>
      <c r="K87" s="327"/>
      <c r="L87" s="280"/>
      <c r="N87" s="2437"/>
      <c r="O87" s="556"/>
      <c r="P87" s="137" t="s">
        <v>335</v>
      </c>
      <c r="Q87" s="137"/>
      <c r="R87" s="137"/>
      <c r="S87" s="137"/>
      <c r="T87" s="137"/>
      <c r="U87" s="137"/>
      <c r="V87" s="138"/>
    </row>
    <row r="88" spans="1:22" s="37" customFormat="1" ht="12.75" customHeight="1" x14ac:dyDescent="0.2">
      <c r="A88" s="2041"/>
      <c r="B88" s="2037" t="s">
        <v>154</v>
      </c>
      <c r="C88" s="2038"/>
      <c r="D88" s="2038"/>
      <c r="E88" s="2038"/>
      <c r="F88" s="2038"/>
      <c r="G88" s="2038"/>
      <c r="H88" s="2038"/>
      <c r="I88" s="2038"/>
      <c r="J88" s="2038"/>
      <c r="K88" s="2038"/>
      <c r="L88" s="2039"/>
      <c r="N88" s="2437"/>
      <c r="O88" s="556"/>
      <c r="P88" s="137" t="s">
        <v>336</v>
      </c>
      <c r="Q88" s="137"/>
      <c r="R88" s="137"/>
      <c r="S88" s="137"/>
      <c r="T88" s="137"/>
      <c r="U88" s="137"/>
      <c r="V88" s="138"/>
    </row>
    <row r="89" spans="1:22" s="37" customFormat="1" ht="12.75" customHeight="1" thickBot="1" x14ac:dyDescent="0.25">
      <c r="A89" s="2041"/>
      <c r="B89" s="840"/>
      <c r="C89" s="841"/>
      <c r="D89" s="841"/>
      <c r="E89" s="841"/>
      <c r="F89" s="841"/>
      <c r="G89" s="841"/>
      <c r="H89" s="841"/>
      <c r="I89" s="841"/>
      <c r="J89" s="841"/>
      <c r="K89" s="841"/>
      <c r="L89" s="842"/>
      <c r="N89" s="2437"/>
      <c r="O89" s="556"/>
      <c r="P89" s="137" t="s">
        <v>337</v>
      </c>
      <c r="Q89" s="137"/>
      <c r="R89" s="137"/>
      <c r="S89" s="137"/>
      <c r="T89" s="137"/>
      <c r="U89" s="137"/>
      <c r="V89" s="138"/>
    </row>
    <row r="90" spans="1:22" s="37" customFormat="1" ht="12.75" customHeight="1" x14ac:dyDescent="0.2">
      <c r="A90" s="2041"/>
      <c r="B90" s="1751" t="s">
        <v>16</v>
      </c>
      <c r="C90" s="1393"/>
      <c r="D90" s="1393"/>
      <c r="E90" s="1393"/>
      <c r="F90" s="1393"/>
      <c r="G90" s="1393"/>
      <c r="H90" s="1393"/>
      <c r="I90" s="1393"/>
      <c r="J90" s="1393"/>
      <c r="K90" s="1393"/>
      <c r="L90" s="1752"/>
      <c r="N90" s="2437"/>
      <c r="O90" s="556"/>
      <c r="P90" s="137" t="s">
        <v>338</v>
      </c>
      <c r="Q90" s="137"/>
      <c r="R90" s="137"/>
      <c r="S90" s="137"/>
      <c r="T90" s="137"/>
      <c r="U90" s="137"/>
      <c r="V90" s="138"/>
    </row>
    <row r="91" spans="1:22" s="37" customFormat="1" ht="16.5" customHeight="1" x14ac:dyDescent="0.2">
      <c r="A91" s="2041"/>
      <c r="B91" s="1675"/>
      <c r="C91" s="1396"/>
      <c r="D91" s="1396"/>
      <c r="E91" s="1396"/>
      <c r="F91" s="1396"/>
      <c r="G91" s="1396"/>
      <c r="H91" s="1396"/>
      <c r="I91" s="1396"/>
      <c r="J91" s="1396"/>
      <c r="K91" s="1396"/>
      <c r="L91" s="1676"/>
      <c r="N91" s="2437"/>
      <c r="O91" s="556"/>
      <c r="P91" s="137" t="s">
        <v>339</v>
      </c>
      <c r="Q91" s="137"/>
      <c r="R91" s="137"/>
      <c r="S91" s="137"/>
      <c r="T91" s="137"/>
      <c r="U91" s="137"/>
      <c r="V91" s="138"/>
    </row>
    <row r="92" spans="1:22" s="37" customFormat="1" ht="16.5" customHeight="1" x14ac:dyDescent="0.2">
      <c r="A92" s="2041"/>
      <c r="B92" s="2055" t="s">
        <v>265</v>
      </c>
      <c r="C92" s="2056"/>
      <c r="D92" s="2056"/>
      <c r="E92" s="2056"/>
      <c r="F92" s="2056"/>
      <c r="G92" s="2056"/>
      <c r="H92" s="2056"/>
      <c r="I92" s="2056"/>
      <c r="J92" s="2056"/>
      <c r="K92" s="2056"/>
      <c r="L92" s="2057"/>
      <c r="N92" s="2437"/>
      <c r="O92" s="556"/>
      <c r="P92" s="137" t="s">
        <v>340</v>
      </c>
      <c r="Q92" s="137"/>
      <c r="R92" s="137"/>
      <c r="S92" s="137"/>
      <c r="T92" s="137"/>
      <c r="U92" s="137"/>
      <c r="V92" s="138"/>
    </row>
    <row r="93" spans="1:22" s="37" customFormat="1" ht="15.75" customHeight="1" x14ac:dyDescent="0.2">
      <c r="A93" s="2041"/>
      <c r="B93" s="2058" t="s">
        <v>2</v>
      </c>
      <c r="C93" s="2059">
        <v>1</v>
      </c>
      <c r="D93" s="2059"/>
      <c r="E93" s="2060">
        <v>12.5</v>
      </c>
      <c r="F93" s="2060"/>
      <c r="G93" s="328"/>
      <c r="H93" s="2061">
        <v>3</v>
      </c>
      <c r="I93" s="2061"/>
      <c r="J93" s="885"/>
      <c r="K93" s="2062">
        <f>(((E93/2)*(E93/2)*PI()*C93))</f>
        <v>122.7184630308513</v>
      </c>
      <c r="L93" s="2063"/>
      <c r="N93" s="2437"/>
      <c r="O93" s="556"/>
      <c r="P93" s="137" t="s">
        <v>341</v>
      </c>
      <c r="Q93" s="137"/>
      <c r="R93" s="137"/>
      <c r="S93" s="137"/>
      <c r="T93" s="137"/>
      <c r="U93" s="137"/>
      <c r="V93" s="138"/>
    </row>
    <row r="94" spans="1:22" s="37" customFormat="1" ht="15.75" customHeight="1" x14ac:dyDescent="0.2">
      <c r="A94" s="2041"/>
      <c r="B94" s="2058"/>
      <c r="C94" s="2059"/>
      <c r="D94" s="2059"/>
      <c r="E94" s="2060"/>
      <c r="F94" s="2060"/>
      <c r="G94" s="328"/>
      <c r="H94" s="2061"/>
      <c r="I94" s="2061"/>
      <c r="J94" s="885"/>
      <c r="K94" s="2062"/>
      <c r="L94" s="2063"/>
      <c r="N94" s="2437"/>
      <c r="O94" s="556"/>
      <c r="P94" s="137" t="s">
        <v>342</v>
      </c>
      <c r="Q94" s="137"/>
      <c r="R94" s="137"/>
      <c r="S94" s="137"/>
      <c r="T94" s="137"/>
      <c r="U94" s="137"/>
      <c r="V94" s="138"/>
    </row>
    <row r="95" spans="1:22" s="37" customFormat="1" ht="12.75" customHeight="1" x14ac:dyDescent="0.2">
      <c r="A95" s="2041"/>
      <c r="B95" s="2044" t="s">
        <v>260</v>
      </c>
      <c r="C95" s="2045"/>
      <c r="D95" s="2045"/>
      <c r="E95" s="2045"/>
      <c r="F95" s="2045"/>
      <c r="G95" s="2045"/>
      <c r="H95" s="2045"/>
      <c r="I95" s="2045"/>
      <c r="J95" s="2045"/>
      <c r="K95" s="329"/>
      <c r="L95" s="280"/>
      <c r="N95" s="2437"/>
      <c r="O95" s="556"/>
      <c r="P95" s="137" t="s">
        <v>343</v>
      </c>
      <c r="Q95" s="137"/>
      <c r="R95" s="137"/>
      <c r="S95" s="137"/>
      <c r="T95" s="137"/>
      <c r="U95" s="137"/>
      <c r="V95" s="138"/>
    </row>
    <row r="96" spans="1:22" s="37" customFormat="1" ht="12.75" customHeight="1" x14ac:dyDescent="0.2">
      <c r="A96" s="2041"/>
      <c r="B96" s="844"/>
      <c r="C96" s="845"/>
      <c r="D96" s="845"/>
      <c r="E96" s="845"/>
      <c r="F96" s="845"/>
      <c r="G96" s="845"/>
      <c r="H96" s="845"/>
      <c r="I96" s="845"/>
      <c r="J96" s="845"/>
      <c r="K96" s="329"/>
      <c r="L96" s="280"/>
      <c r="N96" s="2437"/>
      <c r="O96" s="556"/>
      <c r="P96" s="137" t="s">
        <v>344</v>
      </c>
      <c r="Q96" s="137"/>
      <c r="R96" s="137"/>
      <c r="S96" s="137"/>
      <c r="T96" s="137"/>
      <c r="U96" s="137"/>
      <c r="V96" s="138"/>
    </row>
    <row r="97" spans="1:22" s="37" customFormat="1" ht="12.75" customHeight="1" x14ac:dyDescent="0.2">
      <c r="A97" s="2041"/>
      <c r="B97" s="330" t="s">
        <v>178</v>
      </c>
      <c r="C97" s="331"/>
      <c r="D97" s="85"/>
      <c r="E97" s="331"/>
      <c r="F97" s="85"/>
      <c r="G97" s="331"/>
      <c r="H97" s="331"/>
      <c r="I97" s="85"/>
      <c r="J97" s="331"/>
      <c r="K97" s="331"/>
      <c r="L97" s="280"/>
      <c r="N97" s="2437"/>
      <c r="O97" s="556"/>
      <c r="P97" s="137"/>
      <c r="Q97" s="137"/>
      <c r="R97" s="137"/>
      <c r="S97" s="137"/>
      <c r="T97" s="137"/>
      <c r="U97" s="137"/>
      <c r="V97" s="138"/>
    </row>
    <row r="98" spans="1:22" s="37" customFormat="1" ht="15" customHeight="1" x14ac:dyDescent="0.2">
      <c r="A98" s="2041"/>
      <c r="B98" s="843" t="s">
        <v>1</v>
      </c>
      <c r="C98" s="285" t="s">
        <v>266</v>
      </c>
      <c r="D98" s="332"/>
      <c r="E98" s="332"/>
      <c r="F98" s="332"/>
      <c r="G98" s="332"/>
      <c r="H98" s="332"/>
      <c r="I98" s="332"/>
      <c r="J98" s="332"/>
      <c r="K98" s="332"/>
      <c r="L98" s="333"/>
      <c r="N98" s="2437"/>
      <c r="O98" s="557" t="s">
        <v>200</v>
      </c>
      <c r="P98" s="558"/>
      <c r="Q98" s="558"/>
      <c r="R98" s="559"/>
      <c r="S98" s="559"/>
      <c r="T98" s="559"/>
      <c r="U98" s="559"/>
      <c r="V98" s="560"/>
    </row>
    <row r="99" spans="1:22" s="37" customFormat="1" ht="15" customHeight="1" x14ac:dyDescent="0.2">
      <c r="A99" s="2041"/>
      <c r="B99" s="144"/>
      <c r="C99" s="332"/>
      <c r="D99" s="332"/>
      <c r="E99" s="332"/>
      <c r="F99" s="332"/>
      <c r="G99" s="332"/>
      <c r="H99" s="332"/>
      <c r="I99" s="332"/>
      <c r="J99" s="332"/>
      <c r="K99" s="332"/>
      <c r="L99" s="333"/>
      <c r="N99" s="2437"/>
      <c r="O99" s="2438" t="s">
        <v>201</v>
      </c>
      <c r="P99" s="2164"/>
      <c r="Q99" s="2164"/>
      <c r="R99" s="2164"/>
      <c r="S99" s="2164"/>
      <c r="T99" s="2164"/>
      <c r="U99" s="2164"/>
      <c r="V99" s="2439"/>
    </row>
    <row r="100" spans="1:22" s="37" customFormat="1" ht="12.75" customHeight="1" x14ac:dyDescent="0.2">
      <c r="A100" s="2041"/>
      <c r="B100" s="2046" t="s">
        <v>2</v>
      </c>
      <c r="C100" s="2047" t="s">
        <v>267</v>
      </c>
      <c r="D100" s="2047"/>
      <c r="E100" s="2047"/>
      <c r="F100" s="2047"/>
      <c r="G100" s="2047"/>
      <c r="H100" s="2047"/>
      <c r="I100" s="2047"/>
      <c r="J100" s="2047"/>
      <c r="K100" s="2047"/>
      <c r="L100" s="2048"/>
      <c r="N100" s="2437"/>
      <c r="O100" s="2440"/>
      <c r="P100" s="2441"/>
      <c r="Q100" s="2441"/>
      <c r="R100" s="2441"/>
      <c r="S100" s="2441"/>
      <c r="T100" s="2441"/>
      <c r="U100" s="2442"/>
      <c r="V100" s="2443"/>
    </row>
    <row r="101" spans="1:22" s="37" customFormat="1" ht="12.75" customHeight="1" x14ac:dyDescent="0.2">
      <c r="A101" s="2041"/>
      <c r="B101" s="2046"/>
      <c r="C101" s="2047"/>
      <c r="D101" s="2047"/>
      <c r="E101" s="2047"/>
      <c r="F101" s="2047"/>
      <c r="G101" s="2047"/>
      <c r="H101" s="2047"/>
      <c r="I101" s="2047"/>
      <c r="J101" s="2047"/>
      <c r="K101" s="2047"/>
      <c r="L101" s="2048"/>
    </row>
    <row r="102" spans="1:22" s="37" customFormat="1" ht="12.75" x14ac:dyDescent="0.2">
      <c r="A102" s="2041"/>
      <c r="B102" s="144"/>
      <c r="C102" s="334"/>
      <c r="D102" s="145"/>
      <c r="E102" s="334"/>
      <c r="F102" s="145"/>
      <c r="G102" s="334"/>
      <c r="H102" s="334"/>
      <c r="I102" s="145"/>
      <c r="J102" s="334"/>
      <c r="K102" s="334"/>
      <c r="L102" s="310"/>
    </row>
    <row r="103" spans="1:22" s="37" customFormat="1" ht="12.75" customHeight="1" x14ac:dyDescent="0.2">
      <c r="A103" s="2041"/>
      <c r="B103" s="2049" t="s">
        <v>268</v>
      </c>
      <c r="C103" s="2050"/>
      <c r="D103" s="2050"/>
      <c r="E103" s="2050"/>
      <c r="F103" s="2050"/>
      <c r="G103" s="2050"/>
      <c r="H103" s="2050"/>
      <c r="I103" s="2050"/>
      <c r="J103" s="2050"/>
      <c r="K103" s="2050"/>
      <c r="L103" s="2051"/>
    </row>
    <row r="104" spans="1:22" s="37" customFormat="1" ht="12.75" customHeight="1" x14ac:dyDescent="0.2">
      <c r="A104" s="2041"/>
      <c r="B104" s="1787" t="s">
        <v>269</v>
      </c>
      <c r="C104" s="1788"/>
      <c r="D104" s="1788"/>
      <c r="E104" s="1788"/>
      <c r="F104" s="1788"/>
      <c r="G104" s="1788"/>
      <c r="H104" s="1788"/>
      <c r="I104" s="1788"/>
      <c r="J104" s="1788"/>
      <c r="K104" s="1788"/>
      <c r="L104" s="1789"/>
    </row>
    <row r="105" spans="1:22" s="37" customFormat="1" ht="12.75" customHeight="1" x14ac:dyDescent="0.2">
      <c r="A105" s="2041"/>
      <c r="B105" s="1787"/>
      <c r="C105" s="1788"/>
      <c r="D105" s="1788"/>
      <c r="E105" s="1788"/>
      <c r="F105" s="1788"/>
      <c r="G105" s="1788"/>
      <c r="H105" s="1788"/>
      <c r="I105" s="1788"/>
      <c r="J105" s="1788"/>
      <c r="K105" s="1788"/>
      <c r="L105" s="1789"/>
    </row>
    <row r="106" spans="1:22" s="37" customFormat="1" ht="12.75" customHeight="1" x14ac:dyDescent="0.2">
      <c r="A106" s="2041"/>
      <c r="B106" s="335"/>
      <c r="C106" s="336"/>
      <c r="D106" s="336"/>
      <c r="E106" s="336"/>
      <c r="F106" s="336"/>
      <c r="G106" s="336"/>
      <c r="H106" s="336"/>
      <c r="I106" s="336"/>
      <c r="J106" s="336"/>
      <c r="K106" s="336"/>
      <c r="L106" s="337"/>
    </row>
    <row r="107" spans="1:22" s="37" customFormat="1" ht="12.75" x14ac:dyDescent="0.2">
      <c r="A107" s="2041"/>
      <c r="B107" s="338" t="s">
        <v>200</v>
      </c>
      <c r="C107" s="339"/>
      <c r="D107" s="85"/>
      <c r="E107" s="339"/>
      <c r="F107" s="85"/>
      <c r="G107" s="339"/>
      <c r="H107" s="339"/>
      <c r="I107" s="85"/>
      <c r="J107" s="339"/>
      <c r="K107" s="339"/>
      <c r="L107" s="280"/>
    </row>
    <row r="108" spans="1:22" s="37" customFormat="1" ht="12.75" customHeight="1" x14ac:dyDescent="0.2">
      <c r="A108" s="2041"/>
      <c r="B108" s="2052" t="s">
        <v>201</v>
      </c>
      <c r="C108" s="2053"/>
      <c r="D108" s="2053"/>
      <c r="E108" s="2053"/>
      <c r="F108" s="2053"/>
      <c r="G108" s="2053"/>
      <c r="H108" s="2053"/>
      <c r="I108" s="2053"/>
      <c r="J108" s="2053"/>
      <c r="K108" s="2053"/>
      <c r="L108" s="2054"/>
    </row>
    <row r="109" spans="1:22" s="37" customFormat="1" ht="12.75" customHeight="1" x14ac:dyDescent="0.2">
      <c r="A109" s="2041"/>
      <c r="B109" s="2052"/>
      <c r="C109" s="2053"/>
      <c r="D109" s="2053"/>
      <c r="E109" s="2053"/>
      <c r="F109" s="2053"/>
      <c r="G109" s="2053"/>
      <c r="H109" s="2053"/>
      <c r="I109" s="2053"/>
      <c r="J109" s="2053"/>
      <c r="K109" s="2053"/>
      <c r="L109" s="2054"/>
    </row>
    <row r="110" spans="1:22" s="37" customFormat="1" ht="12.75" x14ac:dyDescent="0.2">
      <c r="A110" s="2041"/>
      <c r="B110" s="317" t="s">
        <v>97</v>
      </c>
      <c r="C110" s="272"/>
      <c r="D110" s="85"/>
      <c r="E110" s="846"/>
      <c r="F110" s="85"/>
      <c r="G110" s="846"/>
      <c r="H110" s="846"/>
      <c r="I110" s="85"/>
      <c r="J110" s="846"/>
      <c r="K110" s="846"/>
      <c r="L110" s="280"/>
    </row>
    <row r="111" spans="1:22" s="37" customFormat="1" ht="12.75" x14ac:dyDescent="0.2">
      <c r="A111" s="2041"/>
      <c r="B111" s="317" t="s">
        <v>259</v>
      </c>
      <c r="C111" s="272"/>
      <c r="D111" s="85"/>
      <c r="E111" s="846"/>
      <c r="F111" s="85"/>
      <c r="G111" s="846"/>
      <c r="H111" s="846"/>
      <c r="I111" s="85"/>
      <c r="J111" s="846"/>
      <c r="K111" s="846"/>
      <c r="L111" s="280"/>
    </row>
    <row r="112" spans="1:22" s="37" customFormat="1" ht="12.75" customHeight="1" x14ac:dyDescent="0.2">
      <c r="A112" s="2041"/>
      <c r="B112" s="1330" t="s">
        <v>9</v>
      </c>
      <c r="C112" s="1214"/>
      <c r="D112" s="1214"/>
      <c r="E112" s="1214"/>
      <c r="F112" s="1214"/>
      <c r="G112" s="1214"/>
      <c r="H112" s="1214"/>
      <c r="I112" s="1214"/>
      <c r="J112" s="1214"/>
      <c r="K112" s="1214"/>
      <c r="L112" s="1215"/>
    </row>
    <row r="113" spans="1:16" s="37" customFormat="1" ht="12.75" customHeight="1" thickBot="1" x14ac:dyDescent="0.25">
      <c r="A113" s="2041"/>
      <c r="B113" s="1331"/>
      <c r="C113" s="1216"/>
      <c r="D113" s="1216"/>
      <c r="E113" s="1216"/>
      <c r="F113" s="1216"/>
      <c r="G113" s="1216"/>
      <c r="H113" s="1216"/>
      <c r="I113" s="1216"/>
      <c r="J113" s="1216"/>
      <c r="K113" s="1216"/>
      <c r="L113" s="1217"/>
    </row>
    <row r="114" spans="1:16" s="37" customFormat="1" ht="13.5" thickBot="1" x14ac:dyDescent="0.25">
      <c r="A114" s="323"/>
      <c r="B114" s="323"/>
      <c r="C114" s="323"/>
      <c r="D114" s="85"/>
      <c r="E114" s="323"/>
      <c r="F114" s="85"/>
      <c r="G114" s="323"/>
      <c r="H114" s="85"/>
      <c r="I114" s="323"/>
      <c r="J114" s="85"/>
      <c r="K114" s="323"/>
      <c r="L114" s="85"/>
    </row>
    <row r="115" spans="1:16" ht="15" customHeight="1" x14ac:dyDescent="0.25">
      <c r="A115" s="10" t="s">
        <v>0</v>
      </c>
      <c r="B115" s="2064" t="s">
        <v>251</v>
      </c>
      <c r="C115" s="1257"/>
      <c r="D115" s="1257"/>
      <c r="E115" s="1257"/>
      <c r="F115" s="1257"/>
      <c r="G115" s="1257"/>
      <c r="I115" s="2311" t="s">
        <v>0</v>
      </c>
      <c r="J115" s="2120" t="s">
        <v>257</v>
      </c>
      <c r="K115" s="2121"/>
      <c r="L115" s="2121"/>
      <c r="M115" s="2121"/>
      <c r="N115" s="2121"/>
      <c r="O115" s="2121"/>
      <c r="P115" s="2122"/>
    </row>
    <row r="116" spans="1:16" ht="15" customHeight="1" x14ac:dyDescent="0.25">
      <c r="A116" s="2065" t="s">
        <v>298</v>
      </c>
      <c r="B116" s="2064"/>
      <c r="C116" s="1257"/>
      <c r="D116" s="1257"/>
      <c r="E116" s="1257"/>
      <c r="F116" s="1257"/>
      <c r="G116" s="1257"/>
      <c r="I116" s="2312"/>
      <c r="J116" s="2313"/>
      <c r="K116" s="2124"/>
      <c r="L116" s="2124"/>
      <c r="M116" s="2124"/>
      <c r="N116" s="2124"/>
      <c r="O116" s="2124"/>
      <c r="P116" s="2125"/>
    </row>
    <row r="117" spans="1:16" ht="15" customHeight="1" x14ac:dyDescent="0.25">
      <c r="A117" s="2065"/>
      <c r="B117" s="2064"/>
      <c r="C117" s="1257"/>
      <c r="D117" s="1257"/>
      <c r="E117" s="1257"/>
      <c r="F117" s="1257"/>
      <c r="G117" s="1257"/>
      <c r="I117" s="1718" t="s">
        <v>257</v>
      </c>
      <c r="J117" s="2123"/>
      <c r="K117" s="2124"/>
      <c r="L117" s="2124"/>
      <c r="M117" s="2124"/>
      <c r="N117" s="2124"/>
      <c r="O117" s="2124"/>
      <c r="P117" s="2125"/>
    </row>
    <row r="118" spans="1:16" ht="15" customHeight="1" x14ac:dyDescent="0.25">
      <c r="A118" s="2065"/>
      <c r="B118" s="2066" t="s">
        <v>120</v>
      </c>
      <c r="C118" s="2067" t="s">
        <v>119</v>
      </c>
      <c r="D118" s="2068" t="s">
        <v>244</v>
      </c>
      <c r="E118" s="2069"/>
      <c r="F118" s="1679" t="s">
        <v>137</v>
      </c>
      <c r="G118" s="1680"/>
      <c r="I118" s="1718"/>
      <c r="J118" s="2314" t="s">
        <v>324</v>
      </c>
      <c r="K118" s="2315"/>
      <c r="L118" s="2315"/>
      <c r="M118" s="2315"/>
      <c r="N118" s="2315"/>
      <c r="O118" s="2315"/>
      <c r="P118" s="2316"/>
    </row>
    <row r="119" spans="1:16" ht="15" customHeight="1" x14ac:dyDescent="0.25">
      <c r="A119" s="2065"/>
      <c r="B119" s="2066"/>
      <c r="C119" s="2067"/>
      <c r="D119" s="2068"/>
      <c r="E119" s="2069"/>
      <c r="F119" s="1679"/>
      <c r="G119" s="1680"/>
      <c r="I119" s="1718"/>
      <c r="J119" s="2314"/>
      <c r="K119" s="2315"/>
      <c r="L119" s="2315"/>
      <c r="M119" s="2315"/>
      <c r="N119" s="2315"/>
      <c r="O119" s="2315"/>
      <c r="P119" s="2316"/>
    </row>
    <row r="120" spans="1:16" ht="15" customHeight="1" x14ac:dyDescent="0.25">
      <c r="A120" s="2065"/>
      <c r="B120" s="2066"/>
      <c r="C120" s="2067"/>
      <c r="D120" s="2070" t="s">
        <v>138</v>
      </c>
      <c r="E120" s="2090" t="s">
        <v>252</v>
      </c>
      <c r="F120" s="2091" t="s">
        <v>139</v>
      </c>
      <c r="G120" s="2092" t="s">
        <v>140</v>
      </c>
      <c r="I120" s="1718"/>
      <c r="J120" s="540" t="s">
        <v>325</v>
      </c>
      <c r="K120" s="541"/>
      <c r="L120" s="541"/>
      <c r="M120" s="541"/>
      <c r="N120" s="541"/>
      <c r="O120" s="541"/>
      <c r="P120" s="542"/>
    </row>
    <row r="121" spans="1:16" ht="15" customHeight="1" x14ac:dyDescent="0.25">
      <c r="A121" s="2065"/>
      <c r="B121" s="2066"/>
      <c r="C121" s="2067"/>
      <c r="D121" s="2070"/>
      <c r="E121" s="2090"/>
      <c r="F121" s="2091"/>
      <c r="G121" s="2092"/>
      <c r="I121" s="1718"/>
      <c r="J121" s="2317" t="s">
        <v>1</v>
      </c>
      <c r="K121" s="2318"/>
      <c r="L121" s="2318"/>
      <c r="M121" s="2318"/>
      <c r="N121" s="2318"/>
      <c r="O121" s="2318"/>
      <c r="P121" s="2319"/>
    </row>
    <row r="122" spans="1:16" ht="15.75" x14ac:dyDescent="0.25">
      <c r="A122" s="2065"/>
      <c r="B122" s="2093" t="s">
        <v>299</v>
      </c>
      <c r="C122" s="2094"/>
      <c r="D122" s="2094"/>
      <c r="E122" s="2094"/>
      <c r="F122" s="2094"/>
      <c r="G122" s="2095"/>
      <c r="I122" s="1718"/>
      <c r="J122" s="2241" t="s">
        <v>120</v>
      </c>
      <c r="K122" s="1475" t="s">
        <v>119</v>
      </c>
      <c r="L122" s="1926" t="s">
        <v>121</v>
      </c>
      <c r="M122" s="1894" t="s">
        <v>165</v>
      </c>
      <c r="N122" s="1894"/>
      <c r="O122" s="1487" t="s">
        <v>246</v>
      </c>
      <c r="P122" s="1521" t="s">
        <v>258</v>
      </c>
    </row>
    <row r="123" spans="1:16" x14ac:dyDescent="0.25">
      <c r="A123" s="2065"/>
      <c r="B123" s="2081">
        <v>1</v>
      </c>
      <c r="C123" s="2085">
        <v>7</v>
      </c>
      <c r="D123" s="2096">
        <v>1</v>
      </c>
      <c r="E123" s="2097">
        <f>(D123/F123)*G123</f>
        <v>1</v>
      </c>
      <c r="F123" s="2088">
        <f>(((C123/2)*(C123/2)*PI()))</f>
        <v>38.484510006474963</v>
      </c>
      <c r="G123" s="2089">
        <f>F123*B123</f>
        <v>38.484510006474963</v>
      </c>
      <c r="I123" s="1718"/>
      <c r="J123" s="2241"/>
      <c r="K123" s="1475"/>
      <c r="L123" s="1926"/>
      <c r="M123" s="1894"/>
      <c r="N123" s="1894"/>
      <c r="O123" s="1487"/>
      <c r="P123" s="1521"/>
    </row>
    <row r="124" spans="1:16" ht="15.75" x14ac:dyDescent="0.25">
      <c r="A124" s="2065"/>
      <c r="B124" s="2081"/>
      <c r="C124" s="2085"/>
      <c r="D124" s="2096"/>
      <c r="E124" s="2097"/>
      <c r="F124" s="2088"/>
      <c r="G124" s="2089"/>
      <c r="I124" s="1718"/>
      <c r="J124" s="2309">
        <v>1</v>
      </c>
      <c r="K124" s="2310">
        <v>12.5</v>
      </c>
      <c r="L124" s="2310">
        <v>4.5</v>
      </c>
      <c r="M124" s="1843">
        <v>3</v>
      </c>
      <c r="N124" s="543"/>
      <c r="O124" s="1937">
        <f>(((K124/2)*(K124/2)*PI()*J124))</f>
        <v>122.7184630308513</v>
      </c>
      <c r="P124" s="2247">
        <f>(((K124/2)*(K124/2)*PI()*L124)*J124)</f>
        <v>552.23308363883086</v>
      </c>
    </row>
    <row r="125" spans="1:16" ht="15.75" x14ac:dyDescent="0.25">
      <c r="A125" s="2065"/>
      <c r="B125" s="2082" t="s">
        <v>300</v>
      </c>
      <c r="C125" s="2083"/>
      <c r="D125" s="2083"/>
      <c r="E125" s="2083"/>
      <c r="F125" s="2083"/>
      <c r="G125" s="2084"/>
      <c r="I125" s="1718"/>
      <c r="J125" s="2309"/>
      <c r="K125" s="2310"/>
      <c r="L125" s="2310"/>
      <c r="M125" s="1843"/>
      <c r="N125" s="543"/>
      <c r="O125" s="1937"/>
      <c r="P125" s="2247"/>
    </row>
    <row r="126" spans="1:16" ht="15.75" x14ac:dyDescent="0.25">
      <c r="A126" s="2065"/>
      <c r="B126" s="2081">
        <v>1</v>
      </c>
      <c r="C126" s="2085">
        <v>9</v>
      </c>
      <c r="D126" s="2086">
        <v>1</v>
      </c>
      <c r="E126" s="2087">
        <f>(D126/F126)*G126</f>
        <v>1</v>
      </c>
      <c r="F126" s="2088">
        <f>(((C126/2)*(C126/2)*PI()))</f>
        <v>63.617251235193308</v>
      </c>
      <c r="G126" s="2089">
        <f>F126*B126</f>
        <v>63.617251235193308</v>
      </c>
      <c r="I126" s="1718"/>
      <c r="J126" s="856"/>
      <c r="K126" s="257"/>
      <c r="L126" s="834"/>
      <c r="M126" s="1894"/>
      <c r="N126" s="1894"/>
      <c r="O126" s="85"/>
      <c r="P126" s="544" t="s">
        <v>349</v>
      </c>
    </row>
    <row r="127" spans="1:16" ht="15" customHeight="1" x14ac:dyDescent="0.25">
      <c r="A127" s="2065"/>
      <c r="B127" s="2081"/>
      <c r="C127" s="2085"/>
      <c r="D127" s="2086"/>
      <c r="E127" s="2087"/>
      <c r="F127" s="2088"/>
      <c r="G127" s="2089"/>
      <c r="I127" s="1718"/>
      <c r="J127" s="856"/>
      <c r="K127" s="257"/>
      <c r="L127" s="834"/>
      <c r="M127" s="829"/>
      <c r="N127" s="829"/>
      <c r="O127" s="85"/>
      <c r="P127" s="544"/>
    </row>
    <row r="128" spans="1:16" ht="15" customHeight="1" x14ac:dyDescent="0.25">
      <c r="A128" s="2065"/>
      <c r="B128" s="2081">
        <v>1</v>
      </c>
      <c r="C128" s="2085">
        <v>12</v>
      </c>
      <c r="D128" s="2086">
        <v>2</v>
      </c>
      <c r="E128" s="2087">
        <f>(D128/F128)*G128</f>
        <v>2</v>
      </c>
      <c r="F128" s="2088">
        <f>(((C128/2)*(C128/2)*PI()))</f>
        <v>113.09733552923255</v>
      </c>
      <c r="G128" s="2089">
        <f>F128*B128</f>
        <v>113.09733552923255</v>
      </c>
      <c r="I128" s="1718"/>
      <c r="J128" s="2081">
        <v>1</v>
      </c>
      <c r="K128" s="1247">
        <v>32.5</v>
      </c>
      <c r="L128" s="1248">
        <v>8</v>
      </c>
      <c r="M128" s="2333">
        <f>MROUND(N128,1)</f>
        <v>20</v>
      </c>
      <c r="N128" s="2034">
        <f>(M124/O124)*O128</f>
        <v>20.28</v>
      </c>
      <c r="O128" s="2334">
        <f>(((K128/2)*(K128/2)*PI()*J128))</f>
        <v>829.57681008855479</v>
      </c>
      <c r="P128" s="2335">
        <f>(((K128/2)*(K128/2)*PI()*L128)*J128)/M128</f>
        <v>331.83072403542189</v>
      </c>
    </row>
    <row r="129" spans="1:16" ht="15" customHeight="1" x14ac:dyDescent="0.25">
      <c r="A129" s="2065"/>
      <c r="B129" s="2081"/>
      <c r="C129" s="2085"/>
      <c r="D129" s="2086"/>
      <c r="E129" s="2087"/>
      <c r="F129" s="2088"/>
      <c r="G129" s="2089"/>
      <c r="I129" s="1718"/>
      <c r="J129" s="2081"/>
      <c r="K129" s="1247"/>
      <c r="L129" s="1248"/>
      <c r="M129" s="2333"/>
      <c r="N129" s="2034"/>
      <c r="O129" s="2334"/>
      <c r="P129" s="2335"/>
    </row>
    <row r="130" spans="1:16" x14ac:dyDescent="0.25">
      <c r="A130" s="2065"/>
      <c r="B130" s="2081">
        <v>1</v>
      </c>
      <c r="C130" s="2085">
        <v>14</v>
      </c>
      <c r="D130" s="2086">
        <v>3</v>
      </c>
      <c r="E130" s="2087">
        <f>(D130/F130)*G130</f>
        <v>2.9999999999999996</v>
      </c>
      <c r="F130" s="2088">
        <f>(((C130/2)*(C130/2)*PI()))</f>
        <v>153.93804002589985</v>
      </c>
      <c r="G130" s="2089">
        <f>F130*B130</f>
        <v>153.93804002589985</v>
      </c>
      <c r="I130" s="1718"/>
      <c r="J130" s="2329" t="s">
        <v>350</v>
      </c>
      <c r="K130" s="2330"/>
      <c r="L130" s="2330"/>
      <c r="M130" s="2330"/>
      <c r="N130" s="2330"/>
      <c r="O130" s="2330"/>
      <c r="P130" s="2331"/>
    </row>
    <row r="131" spans="1:16" x14ac:dyDescent="0.25">
      <c r="A131" s="2065"/>
      <c r="B131" s="2081"/>
      <c r="C131" s="2085"/>
      <c r="D131" s="2086"/>
      <c r="E131" s="2087"/>
      <c r="F131" s="2088"/>
      <c r="G131" s="2089"/>
      <c r="I131" s="1718"/>
      <c r="J131" s="2329"/>
      <c r="K131" s="2330"/>
      <c r="L131" s="2330"/>
      <c r="M131" s="2330"/>
      <c r="N131" s="2330"/>
      <c r="O131" s="2330"/>
      <c r="P131" s="2331"/>
    </row>
    <row r="132" spans="1:16" ht="15" customHeight="1" x14ac:dyDescent="0.25">
      <c r="A132" s="2065"/>
      <c r="B132" s="2081">
        <v>5</v>
      </c>
      <c r="C132" s="2085">
        <v>16</v>
      </c>
      <c r="D132" s="2086">
        <v>4</v>
      </c>
      <c r="E132" s="2087">
        <f>(D132/F132)*G132</f>
        <v>20</v>
      </c>
      <c r="F132" s="2088">
        <f>(((C132/2)*(C132/2)*PI()))</f>
        <v>201.06192982974676</v>
      </c>
      <c r="G132" s="2089">
        <f>F132*B132</f>
        <v>1005.3096491487338</v>
      </c>
      <c r="I132" s="1718"/>
      <c r="J132" s="545" t="s">
        <v>329</v>
      </c>
      <c r="K132" s="503"/>
      <c r="L132" s="504"/>
      <c r="M132" s="160"/>
      <c r="N132" s="85"/>
      <c r="O132" s="164"/>
      <c r="P132" s="505"/>
    </row>
    <row r="133" spans="1:16" x14ac:dyDescent="0.25">
      <c r="A133" s="2065"/>
      <c r="B133" s="2081"/>
      <c r="C133" s="2085"/>
      <c r="D133" s="2086"/>
      <c r="E133" s="2087"/>
      <c r="F133" s="2088"/>
      <c r="G133" s="2089"/>
      <c r="I133" s="1718"/>
      <c r="J133" s="2332" t="s">
        <v>120</v>
      </c>
      <c r="K133" s="2273" t="s">
        <v>119</v>
      </c>
      <c r="L133" s="2274" t="s">
        <v>121</v>
      </c>
      <c r="M133" s="2275" t="s">
        <v>165</v>
      </c>
      <c r="N133" s="2276"/>
      <c r="O133" s="2258" t="s">
        <v>229</v>
      </c>
      <c r="P133" s="2260" t="s">
        <v>176</v>
      </c>
    </row>
    <row r="134" spans="1:16" x14ac:dyDescent="0.25">
      <c r="A134" s="2065"/>
      <c r="B134" s="2081">
        <v>1</v>
      </c>
      <c r="C134" s="2085">
        <v>18</v>
      </c>
      <c r="D134" s="2086">
        <v>5</v>
      </c>
      <c r="E134" s="2087">
        <f>(D134/F134)*G134</f>
        <v>5</v>
      </c>
      <c r="F134" s="2088">
        <f>(((C134/2)*(C134/2)*PI()))</f>
        <v>254.46900494077323</v>
      </c>
      <c r="G134" s="2089">
        <f>F134*B134</f>
        <v>254.46900494077323</v>
      </c>
      <c r="I134" s="1718"/>
      <c r="J134" s="2241"/>
      <c r="K134" s="1728"/>
      <c r="L134" s="1729"/>
      <c r="M134" s="2112"/>
      <c r="N134" s="2277"/>
      <c r="O134" s="2259"/>
      <c r="P134" s="2261"/>
    </row>
    <row r="135" spans="1:16" ht="15.75" x14ac:dyDescent="0.25">
      <c r="A135" s="2065"/>
      <c r="B135" s="2081"/>
      <c r="C135" s="2085"/>
      <c r="D135" s="2086"/>
      <c r="E135" s="2087"/>
      <c r="F135" s="2088"/>
      <c r="G135" s="2089"/>
      <c r="I135" s="1718"/>
      <c r="J135" s="869">
        <v>1</v>
      </c>
      <c r="K135" s="883">
        <v>12.5</v>
      </c>
      <c r="L135" s="512">
        <f>L124</f>
        <v>4.5</v>
      </c>
      <c r="M135" s="172">
        <f t="shared" ref="M135:M148" si="0">MROUND(N135,1)</f>
        <v>3</v>
      </c>
      <c r="N135" s="839">
        <f>(M124/O124)*O135</f>
        <v>3</v>
      </c>
      <c r="O135" s="535">
        <f t="shared" ref="O135:O148" si="1">(((K135/2)*(K135/2)*PI()*J135))</f>
        <v>122.7184630308513</v>
      </c>
      <c r="P135" s="546">
        <f t="shared" ref="P135:P148" si="2">(((K135/2)*(K135/2)*PI()*L135)*J135)/M135</f>
        <v>184.07769454627694</v>
      </c>
    </row>
    <row r="136" spans="1:16" ht="15.75" x14ac:dyDescent="0.25">
      <c r="A136" s="2065"/>
      <c r="B136" s="2081">
        <v>1</v>
      </c>
      <c r="C136" s="2085">
        <v>20</v>
      </c>
      <c r="D136" s="2086">
        <v>6</v>
      </c>
      <c r="E136" s="2087">
        <f>(D136/F136)*G136</f>
        <v>6</v>
      </c>
      <c r="F136" s="2088">
        <f>(((C136/2)*(C136/2)*PI()))</f>
        <v>314.15926535897933</v>
      </c>
      <c r="G136" s="2089">
        <f>F136*B136</f>
        <v>314.15926535897933</v>
      </c>
      <c r="I136" s="1718"/>
      <c r="J136" s="869">
        <v>1</v>
      </c>
      <c r="K136" s="883">
        <v>14.5</v>
      </c>
      <c r="L136" s="512">
        <f>L124</f>
        <v>4.5</v>
      </c>
      <c r="M136" s="172">
        <f t="shared" si="0"/>
        <v>4</v>
      </c>
      <c r="N136" s="839">
        <f>(M124/O124)*O136</f>
        <v>4.0367999999999995</v>
      </c>
      <c r="O136" s="535">
        <f t="shared" si="1"/>
        <v>165.1299638543135</v>
      </c>
      <c r="P136" s="546">
        <f t="shared" si="2"/>
        <v>185.77120933610269</v>
      </c>
    </row>
    <row r="137" spans="1:16" ht="15.75" x14ac:dyDescent="0.25">
      <c r="A137" s="2065"/>
      <c r="B137" s="2081"/>
      <c r="C137" s="2085"/>
      <c r="D137" s="2086"/>
      <c r="E137" s="2087"/>
      <c r="F137" s="2088"/>
      <c r="G137" s="2089"/>
      <c r="I137" s="1718"/>
      <c r="J137" s="869">
        <v>1</v>
      </c>
      <c r="K137" s="883">
        <v>16</v>
      </c>
      <c r="L137" s="512">
        <f>L124</f>
        <v>4.5</v>
      </c>
      <c r="M137" s="172">
        <f t="shared" si="0"/>
        <v>5</v>
      </c>
      <c r="N137" s="839">
        <f>(M124/O124)*O137</f>
        <v>4.9151999999999996</v>
      </c>
      <c r="O137" s="535">
        <f t="shared" si="1"/>
        <v>201.06192982974676</v>
      </c>
      <c r="P137" s="546">
        <f t="shared" si="2"/>
        <v>180.95573684677208</v>
      </c>
    </row>
    <row r="138" spans="1:16" ht="15.75" x14ac:dyDescent="0.25">
      <c r="A138" s="2065"/>
      <c r="B138" s="2081">
        <v>1</v>
      </c>
      <c r="C138" s="2085">
        <v>22</v>
      </c>
      <c r="D138" s="2086">
        <v>7</v>
      </c>
      <c r="E138" s="2087">
        <f>(D138/F138)*G138</f>
        <v>7.0000000000000009</v>
      </c>
      <c r="F138" s="2088">
        <f>(((C138/2)*(C138/2)*PI()))</f>
        <v>380.13271108436498</v>
      </c>
      <c r="G138" s="2089">
        <f>F138*B138</f>
        <v>380.13271108436498</v>
      </c>
      <c r="I138" s="1718"/>
      <c r="J138" s="869">
        <v>1</v>
      </c>
      <c r="K138" s="883">
        <v>17.5</v>
      </c>
      <c r="L138" s="512">
        <f>L124</f>
        <v>4.5</v>
      </c>
      <c r="M138" s="172">
        <f t="shared" si="0"/>
        <v>6</v>
      </c>
      <c r="N138" s="839">
        <f>(M124/O124)*O138</f>
        <v>5.88</v>
      </c>
      <c r="O138" s="535">
        <f t="shared" si="1"/>
        <v>240.52818754046854</v>
      </c>
      <c r="P138" s="546">
        <f t="shared" si="2"/>
        <v>180.39614065535139</v>
      </c>
    </row>
    <row r="139" spans="1:16" ht="15.75" x14ac:dyDescent="0.25">
      <c r="A139" s="2065"/>
      <c r="B139" s="2081"/>
      <c r="C139" s="2085"/>
      <c r="D139" s="2086"/>
      <c r="E139" s="2087"/>
      <c r="F139" s="2088"/>
      <c r="G139" s="2089"/>
      <c r="I139" s="1718"/>
      <c r="J139" s="869">
        <v>1</v>
      </c>
      <c r="K139" s="883">
        <v>19</v>
      </c>
      <c r="L139" s="512">
        <f>L124</f>
        <v>4.5</v>
      </c>
      <c r="M139" s="172">
        <f t="shared" si="0"/>
        <v>7</v>
      </c>
      <c r="N139" s="839">
        <f>(M124/O124)*O139</f>
        <v>6.9311999999999996</v>
      </c>
      <c r="O139" s="535">
        <f t="shared" si="1"/>
        <v>283.5287369864788</v>
      </c>
      <c r="P139" s="546">
        <f t="shared" si="2"/>
        <v>182.26847377702208</v>
      </c>
    </row>
    <row r="140" spans="1:16" ht="15.75" x14ac:dyDescent="0.25">
      <c r="A140" s="2065"/>
      <c r="B140" s="2081">
        <v>1</v>
      </c>
      <c r="C140" s="2085">
        <v>24</v>
      </c>
      <c r="D140" s="2086">
        <v>8</v>
      </c>
      <c r="E140" s="2087">
        <f>(D140/F140)*G140</f>
        <v>8</v>
      </c>
      <c r="F140" s="2088">
        <f>(((C140/2)*(C140/2)*PI()))</f>
        <v>452.38934211693021</v>
      </c>
      <c r="G140" s="2089">
        <f>F140*B140</f>
        <v>452.38934211693021</v>
      </c>
      <c r="I140" s="1718"/>
      <c r="J140" s="869">
        <v>1</v>
      </c>
      <c r="K140" s="883">
        <v>20.5</v>
      </c>
      <c r="L140" s="512">
        <f>L124</f>
        <v>4.5</v>
      </c>
      <c r="M140" s="172">
        <f t="shared" si="0"/>
        <v>8</v>
      </c>
      <c r="N140" s="839">
        <f>(M124/O124)*O140</f>
        <v>8.0687999999999995</v>
      </c>
      <c r="O140" s="535">
        <f t="shared" si="1"/>
        <v>330.06357816777762</v>
      </c>
      <c r="P140" s="546">
        <f t="shared" si="2"/>
        <v>185.6607627193749</v>
      </c>
    </row>
    <row r="141" spans="1:16" ht="15.75" x14ac:dyDescent="0.25">
      <c r="A141" s="2065"/>
      <c r="B141" s="2081"/>
      <c r="C141" s="2085"/>
      <c r="D141" s="2086"/>
      <c r="E141" s="2087"/>
      <c r="F141" s="2088"/>
      <c r="G141" s="2089"/>
      <c r="I141" s="1718"/>
      <c r="J141" s="869">
        <v>1</v>
      </c>
      <c r="K141" s="883">
        <v>21.5</v>
      </c>
      <c r="L141" s="512">
        <f>L124</f>
        <v>4.5</v>
      </c>
      <c r="M141" s="172">
        <f t="shared" si="0"/>
        <v>9</v>
      </c>
      <c r="N141" s="839">
        <f>(M124/O124)*O141</f>
        <v>8.8751999999999995</v>
      </c>
      <c r="O141" s="535">
        <f t="shared" si="1"/>
        <v>363.05030103047045</v>
      </c>
      <c r="P141" s="546">
        <f t="shared" si="2"/>
        <v>181.52515051523523</v>
      </c>
    </row>
    <row r="142" spans="1:16" ht="15.75" x14ac:dyDescent="0.25">
      <c r="A142" s="2065"/>
      <c r="B142" s="2081">
        <v>1</v>
      </c>
      <c r="C142" s="2085">
        <v>26</v>
      </c>
      <c r="D142" s="2086">
        <v>9</v>
      </c>
      <c r="E142" s="2087">
        <f>(D142/F142)*G142</f>
        <v>9</v>
      </c>
      <c r="F142" s="2088">
        <f>(((C142/2)*(C142/2)*PI()))</f>
        <v>530.92915845667505</v>
      </c>
      <c r="G142" s="2089">
        <f>F142*B142</f>
        <v>530.92915845667505</v>
      </c>
      <c r="I142" s="1718"/>
      <c r="J142" s="869">
        <v>1</v>
      </c>
      <c r="K142" s="883">
        <v>23</v>
      </c>
      <c r="L142" s="512">
        <f>L124</f>
        <v>4.5</v>
      </c>
      <c r="M142" s="172">
        <f t="shared" si="0"/>
        <v>10</v>
      </c>
      <c r="N142" s="839">
        <f>(M124/O124)*O142</f>
        <v>10.156799999999999</v>
      </c>
      <c r="O142" s="535">
        <f t="shared" si="1"/>
        <v>415.47562843725012</v>
      </c>
      <c r="P142" s="546">
        <f t="shared" si="2"/>
        <v>186.96403279676255</v>
      </c>
    </row>
    <row r="143" spans="1:16" ht="15.75" x14ac:dyDescent="0.25">
      <c r="A143" s="2065"/>
      <c r="B143" s="2081"/>
      <c r="C143" s="2085"/>
      <c r="D143" s="2086"/>
      <c r="E143" s="2087"/>
      <c r="F143" s="2088"/>
      <c r="G143" s="2089"/>
      <c r="I143" s="1718"/>
      <c r="J143" s="869">
        <v>1</v>
      </c>
      <c r="K143" s="883">
        <v>25</v>
      </c>
      <c r="L143" s="512">
        <f>L124</f>
        <v>4.5</v>
      </c>
      <c r="M143" s="172">
        <f t="shared" si="0"/>
        <v>12</v>
      </c>
      <c r="N143" s="839">
        <f>(M124/O124)*O143</f>
        <v>12</v>
      </c>
      <c r="O143" s="535">
        <f t="shared" si="1"/>
        <v>490.87385212340519</v>
      </c>
      <c r="P143" s="546">
        <f t="shared" si="2"/>
        <v>184.07769454627694</v>
      </c>
    </row>
    <row r="144" spans="1:16" ht="15.75" x14ac:dyDescent="0.25">
      <c r="A144" s="2065"/>
      <c r="B144" s="2081">
        <v>1</v>
      </c>
      <c r="C144" s="2085">
        <v>28</v>
      </c>
      <c r="D144" s="2086">
        <v>10</v>
      </c>
      <c r="E144" s="2087">
        <f>(D144/F144)*G144</f>
        <v>10</v>
      </c>
      <c r="F144" s="2088">
        <f>(((C144/2)*(C144/2)*PI()))</f>
        <v>615.75216010359941</v>
      </c>
      <c r="G144" s="2089">
        <f>F144*B144</f>
        <v>615.75216010359941</v>
      </c>
      <c r="I144" s="1718"/>
      <c r="J144" s="869">
        <v>1</v>
      </c>
      <c r="K144" s="883">
        <v>27</v>
      </c>
      <c r="L144" s="512">
        <f>L124</f>
        <v>4.5</v>
      </c>
      <c r="M144" s="172">
        <f t="shared" si="0"/>
        <v>14</v>
      </c>
      <c r="N144" s="839">
        <f>(M124/O124)*O144</f>
        <v>13.996799999999999</v>
      </c>
      <c r="O144" s="535">
        <f t="shared" si="1"/>
        <v>572.55526111673976</v>
      </c>
      <c r="P144" s="546">
        <f t="shared" si="2"/>
        <v>184.03561964466635</v>
      </c>
    </row>
    <row r="145" spans="1:16" ht="15.75" x14ac:dyDescent="0.25">
      <c r="A145" s="2065"/>
      <c r="B145" s="2081"/>
      <c r="C145" s="2085"/>
      <c r="D145" s="2086"/>
      <c r="E145" s="2087"/>
      <c r="F145" s="2088"/>
      <c r="G145" s="2089"/>
      <c r="I145" s="1718"/>
      <c r="J145" s="869">
        <v>1</v>
      </c>
      <c r="K145" s="883">
        <v>29</v>
      </c>
      <c r="L145" s="512">
        <f>L124</f>
        <v>4.5</v>
      </c>
      <c r="M145" s="172">
        <f t="shared" si="0"/>
        <v>16</v>
      </c>
      <c r="N145" s="839">
        <f>(M124/O124)*O145</f>
        <v>16.147199999999998</v>
      </c>
      <c r="O145" s="535">
        <f t="shared" si="1"/>
        <v>660.51985541725401</v>
      </c>
      <c r="P145" s="546">
        <f t="shared" si="2"/>
        <v>185.77120933610269</v>
      </c>
    </row>
    <row r="146" spans="1:16" ht="15.75" x14ac:dyDescent="0.25">
      <c r="A146" s="2065"/>
      <c r="B146" s="2081">
        <v>1</v>
      </c>
      <c r="C146" s="2085">
        <v>30</v>
      </c>
      <c r="D146" s="2086">
        <v>12</v>
      </c>
      <c r="E146" s="2087">
        <f>(D146/F146)*G146</f>
        <v>12</v>
      </c>
      <c r="F146" s="2088">
        <f>(((C146/2)*(C146/2)*PI()))</f>
        <v>706.85834705770344</v>
      </c>
      <c r="G146" s="2089">
        <f>F146*B146</f>
        <v>706.85834705770344</v>
      </c>
      <c r="I146" s="1718"/>
      <c r="J146" s="869">
        <v>1</v>
      </c>
      <c r="K146" s="883">
        <v>30.5</v>
      </c>
      <c r="L146" s="512">
        <f>L124</f>
        <v>4.5</v>
      </c>
      <c r="M146" s="172">
        <f t="shared" si="0"/>
        <v>18</v>
      </c>
      <c r="N146" s="839">
        <f>(M124/O124)*O146</f>
        <v>17.860799999999998</v>
      </c>
      <c r="O146" s="535">
        <f t="shared" si="1"/>
        <v>730.61664150047625</v>
      </c>
      <c r="P146" s="546">
        <f t="shared" si="2"/>
        <v>182.65416037511906</v>
      </c>
    </row>
    <row r="147" spans="1:16" ht="15.75" x14ac:dyDescent="0.25">
      <c r="A147" s="2065"/>
      <c r="B147" s="2081"/>
      <c r="C147" s="2085"/>
      <c r="D147" s="2086"/>
      <c r="E147" s="2087"/>
      <c r="F147" s="2088"/>
      <c r="G147" s="2089"/>
      <c r="I147" s="1718"/>
      <c r="J147" s="869">
        <v>1</v>
      </c>
      <c r="K147" s="883">
        <v>32</v>
      </c>
      <c r="L147" s="512">
        <f>L124</f>
        <v>4.5</v>
      </c>
      <c r="M147" s="172">
        <f t="shared" si="0"/>
        <v>20</v>
      </c>
      <c r="N147" s="839">
        <f>(M124/O124)*O147</f>
        <v>19.660799999999998</v>
      </c>
      <c r="O147" s="535">
        <f t="shared" si="1"/>
        <v>804.24771931898704</v>
      </c>
      <c r="P147" s="546">
        <f t="shared" si="2"/>
        <v>180.95573684677208</v>
      </c>
    </row>
    <row r="148" spans="1:16" ht="15.75" x14ac:dyDescent="0.25">
      <c r="A148" s="2065"/>
      <c r="B148" s="2081">
        <v>1</v>
      </c>
      <c r="C148" s="2085">
        <v>32</v>
      </c>
      <c r="D148" s="2086">
        <v>14</v>
      </c>
      <c r="E148" s="2087">
        <f>(D148/F148)*G148</f>
        <v>14.000000000000002</v>
      </c>
      <c r="F148" s="2088">
        <f>(((C148/2)*(C148/2)*PI()))</f>
        <v>804.24771931898704</v>
      </c>
      <c r="G148" s="2089">
        <f>F148*B148</f>
        <v>804.24771931898704</v>
      </c>
      <c r="I148" s="1718"/>
      <c r="J148" s="869">
        <v>1</v>
      </c>
      <c r="K148" s="883">
        <v>33.5</v>
      </c>
      <c r="L148" s="512">
        <f>L124</f>
        <v>4.5</v>
      </c>
      <c r="M148" s="172">
        <f t="shared" si="0"/>
        <v>22</v>
      </c>
      <c r="N148" s="839">
        <f>(M124/O124)*O148</f>
        <v>21.5472</v>
      </c>
      <c r="O148" s="535">
        <f t="shared" si="1"/>
        <v>881.41308887278637</v>
      </c>
      <c r="P148" s="546">
        <f t="shared" si="2"/>
        <v>180.28904090579724</v>
      </c>
    </row>
    <row r="149" spans="1:16" x14ac:dyDescent="0.25">
      <c r="A149" s="2065"/>
      <c r="B149" s="2081"/>
      <c r="C149" s="2085"/>
      <c r="D149" s="2086"/>
      <c r="E149" s="2087"/>
      <c r="F149" s="2088"/>
      <c r="G149" s="2089"/>
      <c r="I149" s="1718"/>
      <c r="J149" s="2320" t="s">
        <v>154</v>
      </c>
      <c r="K149" s="2321"/>
      <c r="L149" s="2321"/>
      <c r="M149" s="2321"/>
      <c r="N149" s="2321"/>
      <c r="O149" s="2321"/>
      <c r="P149" s="2322"/>
    </row>
    <row r="150" spans="1:16" ht="15" customHeight="1" x14ac:dyDescent="0.25">
      <c r="A150" s="2065"/>
      <c r="B150" s="2081">
        <v>1</v>
      </c>
      <c r="C150" s="2085">
        <v>34</v>
      </c>
      <c r="D150" s="2086">
        <v>16</v>
      </c>
      <c r="E150" s="2087">
        <f>(D150/F150)*G150</f>
        <v>16</v>
      </c>
      <c r="F150" s="2088">
        <f>(((C150/2)*(C150/2)*PI()))</f>
        <v>907.9202768874502</v>
      </c>
      <c r="G150" s="2089">
        <f>F150*B150</f>
        <v>907.9202768874502</v>
      </c>
      <c r="I150" s="1718"/>
      <c r="J150" s="547" t="s">
        <v>178</v>
      </c>
      <c r="K150" s="548"/>
      <c r="L150" s="548"/>
      <c r="M150" s="548"/>
      <c r="N150" s="548"/>
      <c r="O150" s="548"/>
      <c r="P150" s="549"/>
    </row>
    <row r="151" spans="1:16" x14ac:dyDescent="0.25">
      <c r="A151" s="2065"/>
      <c r="B151" s="2081"/>
      <c r="C151" s="2085"/>
      <c r="D151" s="2086"/>
      <c r="E151" s="2087"/>
      <c r="F151" s="2088"/>
      <c r="G151" s="2089"/>
      <c r="I151" s="1718"/>
      <c r="J151" s="2323" t="s">
        <v>1</v>
      </c>
      <c r="K151" s="2324" t="s">
        <v>348</v>
      </c>
      <c r="L151" s="2324"/>
      <c r="M151" s="2324"/>
      <c r="N151" s="2324"/>
      <c r="O151" s="2324"/>
      <c r="P151" s="2325"/>
    </row>
    <row r="152" spans="1:16" x14ac:dyDescent="0.25">
      <c r="A152" s="2065"/>
      <c r="B152" s="2081">
        <v>1</v>
      </c>
      <c r="C152" s="2085">
        <v>36</v>
      </c>
      <c r="D152" s="2086">
        <v>18</v>
      </c>
      <c r="E152" s="2087">
        <f>(D152/F152)*G152</f>
        <v>18</v>
      </c>
      <c r="F152" s="2088">
        <f>(((C152/2)*(C152/2)*PI()))</f>
        <v>1017.8760197630929</v>
      </c>
      <c r="G152" s="2089">
        <f>F152*B152</f>
        <v>1017.8760197630929</v>
      </c>
      <c r="I152" s="1718"/>
      <c r="J152" s="2323"/>
      <c r="K152" s="2324"/>
      <c r="L152" s="2324"/>
      <c r="M152" s="2324"/>
      <c r="N152" s="2324"/>
      <c r="O152" s="2324"/>
      <c r="P152" s="2325"/>
    </row>
    <row r="153" spans="1:16" ht="15" customHeight="1" x14ac:dyDescent="0.25">
      <c r="A153" s="2065"/>
      <c r="B153" s="2081"/>
      <c r="C153" s="2085"/>
      <c r="D153" s="2086"/>
      <c r="E153" s="2087"/>
      <c r="F153" s="2088"/>
      <c r="G153" s="2089"/>
      <c r="I153" s="1718"/>
      <c r="J153" s="2323"/>
      <c r="K153" s="2324"/>
      <c r="L153" s="2324"/>
      <c r="M153" s="2324"/>
      <c r="N153" s="2324"/>
      <c r="O153" s="2324"/>
      <c r="P153" s="2325"/>
    </row>
    <row r="154" spans="1:16" x14ac:dyDescent="0.25">
      <c r="A154" s="2065"/>
      <c r="B154" s="2081">
        <v>1</v>
      </c>
      <c r="C154" s="2085">
        <v>38</v>
      </c>
      <c r="D154" s="2086">
        <v>21</v>
      </c>
      <c r="E154" s="2087">
        <f>(D154/F154)*G154</f>
        <v>21</v>
      </c>
      <c r="F154" s="2088">
        <f>(((C154/2)*(C154/2)*PI()))</f>
        <v>1134.1149479459152</v>
      </c>
      <c r="G154" s="2089">
        <f>F154*B154</f>
        <v>1134.1149479459152</v>
      </c>
      <c r="I154" s="1718"/>
      <c r="J154" s="2326" t="s">
        <v>347</v>
      </c>
      <c r="K154" s="2327"/>
      <c r="L154" s="2327"/>
      <c r="M154" s="2327"/>
      <c r="N154" s="2327"/>
      <c r="O154" s="2327"/>
      <c r="P154" s="2328"/>
    </row>
    <row r="155" spans="1:16" x14ac:dyDescent="0.25">
      <c r="A155" s="2065"/>
      <c r="B155" s="2081"/>
      <c r="C155" s="2085"/>
      <c r="D155" s="2086"/>
      <c r="E155" s="2087"/>
      <c r="F155" s="2088"/>
      <c r="G155" s="2089"/>
      <c r="I155" s="1718"/>
      <c r="J155" s="2326"/>
      <c r="K155" s="2327"/>
      <c r="L155" s="2327"/>
      <c r="M155" s="2327"/>
      <c r="N155" s="2327"/>
      <c r="O155" s="2327"/>
      <c r="P155" s="2328"/>
    </row>
    <row r="156" spans="1:16" ht="15" customHeight="1" x14ac:dyDescent="0.25">
      <c r="A156" s="2065"/>
      <c r="B156" s="2081">
        <v>1</v>
      </c>
      <c r="C156" s="2085">
        <v>40</v>
      </c>
      <c r="D156" s="2086">
        <v>24</v>
      </c>
      <c r="E156" s="2087">
        <f>(D156/F156)*G156</f>
        <v>24</v>
      </c>
      <c r="F156" s="2088">
        <f>(((C156/2)*(C156/2)*PI()))</f>
        <v>1256.6370614359173</v>
      </c>
      <c r="G156" s="2089">
        <f>F156*B156</f>
        <v>1256.6370614359173</v>
      </c>
      <c r="I156" s="1718"/>
      <c r="J156" s="550"/>
      <c r="K156" s="551"/>
      <c r="L156" s="551"/>
      <c r="M156" s="551"/>
      <c r="N156" s="551"/>
      <c r="O156" s="551"/>
      <c r="P156" s="552"/>
    </row>
    <row r="157" spans="1:16" x14ac:dyDescent="0.25">
      <c r="A157" s="2065"/>
      <c r="B157" s="2081"/>
      <c r="C157" s="2085"/>
      <c r="D157" s="2086"/>
      <c r="E157" s="2087"/>
      <c r="F157" s="2088"/>
      <c r="G157" s="2089"/>
      <c r="I157" s="1718"/>
      <c r="J157" s="2071" t="s">
        <v>269</v>
      </c>
      <c r="K157" s="2072"/>
      <c r="L157" s="2072"/>
      <c r="M157" s="2072"/>
      <c r="N157" s="2072"/>
      <c r="O157" s="2072"/>
      <c r="P157" s="2073"/>
    </row>
    <row r="158" spans="1:16" ht="18.75" x14ac:dyDescent="0.25">
      <c r="A158" s="2065"/>
      <c r="B158" s="416"/>
      <c r="C158" s="417"/>
      <c r="D158" s="418" t="s">
        <v>10</v>
      </c>
      <c r="E158" s="117"/>
      <c r="F158" s="119"/>
      <c r="G158" s="419"/>
      <c r="I158" s="1718"/>
      <c r="J158" s="2071"/>
      <c r="K158" s="2072"/>
      <c r="L158" s="2072"/>
      <c r="M158" s="2072"/>
      <c r="N158" s="2072"/>
      <c r="O158" s="2072"/>
      <c r="P158" s="2073"/>
    </row>
    <row r="159" spans="1:16" ht="15" customHeight="1" x14ac:dyDescent="0.25">
      <c r="A159" s="2065"/>
      <c r="B159" s="2098" t="s">
        <v>154</v>
      </c>
      <c r="C159" s="2099"/>
      <c r="D159" s="2099"/>
      <c r="E159" s="2099"/>
      <c r="F159" s="2099"/>
      <c r="G159" s="2100"/>
      <c r="I159" s="1718"/>
      <c r="J159" s="2074" t="s">
        <v>200</v>
      </c>
      <c r="K159" s="2075"/>
      <c r="L159" s="2075"/>
      <c r="M159" s="2075"/>
      <c r="N159" s="2075"/>
      <c r="O159" s="2075"/>
      <c r="P159" s="2076"/>
    </row>
    <row r="160" spans="1:16" x14ac:dyDescent="0.25">
      <c r="A160" s="2065"/>
      <c r="B160" s="2098"/>
      <c r="C160" s="2099"/>
      <c r="D160" s="2099"/>
      <c r="E160" s="2099"/>
      <c r="F160" s="2099"/>
      <c r="G160" s="2100"/>
      <c r="I160" s="1718"/>
      <c r="J160" s="2077" t="s">
        <v>201</v>
      </c>
      <c r="K160" s="2053"/>
      <c r="L160" s="2053"/>
      <c r="M160" s="2053"/>
      <c r="N160" s="2053"/>
      <c r="O160" s="2053"/>
      <c r="P160" s="2054"/>
    </row>
    <row r="161" spans="1:1349" ht="22.5" customHeight="1" thickBot="1" x14ac:dyDescent="0.3">
      <c r="A161" s="2065"/>
      <c r="B161" s="2101" t="s">
        <v>301</v>
      </c>
      <c r="C161" s="2102"/>
      <c r="D161" s="2102"/>
      <c r="E161" s="2102"/>
      <c r="F161" s="2102"/>
      <c r="G161" s="2103"/>
      <c r="I161" s="1718"/>
      <c r="J161" s="2078"/>
      <c r="K161" s="2079"/>
      <c r="L161" s="2079"/>
      <c r="M161" s="2079"/>
      <c r="N161" s="2079"/>
      <c r="O161" s="2079"/>
      <c r="P161" s="2080"/>
    </row>
    <row r="162" spans="1:1349" ht="22.5" customHeight="1" x14ac:dyDescent="0.25">
      <c r="A162" s="2065"/>
      <c r="B162" s="2101"/>
      <c r="C162" s="2102"/>
      <c r="D162" s="2102"/>
      <c r="E162" s="2102"/>
      <c r="F162" s="2102"/>
      <c r="G162" s="2103"/>
    </row>
    <row r="163" spans="1:1349" ht="15" customHeight="1" x14ac:dyDescent="0.25">
      <c r="A163" s="2065"/>
      <c r="B163" s="420" t="s">
        <v>302</v>
      </c>
      <c r="C163" s="841"/>
      <c r="D163" s="841"/>
      <c r="E163" s="841"/>
      <c r="F163" s="841"/>
      <c r="G163" s="842"/>
    </row>
    <row r="164" spans="1:1349" ht="15" customHeight="1" x14ac:dyDescent="0.25">
      <c r="A164" s="2065"/>
      <c r="B164" s="420" t="s">
        <v>303</v>
      </c>
      <c r="C164" s="841"/>
      <c r="D164" s="841"/>
      <c r="E164" s="841"/>
      <c r="F164" s="841"/>
      <c r="G164" s="842"/>
    </row>
    <row r="165" spans="1:1349" ht="15" customHeight="1" x14ac:dyDescent="0.25">
      <c r="A165" s="2065"/>
      <c r="B165" s="420" t="s">
        <v>304</v>
      </c>
      <c r="C165" s="841"/>
      <c r="D165" s="841"/>
      <c r="E165" s="841"/>
      <c r="F165" s="841"/>
      <c r="G165" s="842"/>
    </row>
    <row r="166" spans="1:1349" ht="15" customHeight="1" x14ac:dyDescent="0.25">
      <c r="A166" s="2065"/>
      <c r="B166" s="420" t="s">
        <v>305</v>
      </c>
      <c r="C166" s="841"/>
      <c r="D166" s="841"/>
      <c r="E166" s="841"/>
      <c r="F166" s="841"/>
      <c r="G166" s="842"/>
    </row>
    <row r="167" spans="1:1349" ht="15" customHeight="1" x14ac:dyDescent="0.25">
      <c r="A167" s="2065"/>
      <c r="B167" s="421"/>
      <c r="C167" s="841"/>
      <c r="D167" s="841"/>
      <c r="E167" s="841"/>
      <c r="F167" s="841"/>
      <c r="G167" s="842"/>
    </row>
    <row r="168" spans="1:1349" s="48" customFormat="1" x14ac:dyDescent="0.25">
      <c r="A168" s="2065"/>
      <c r="B168" s="2104" t="s">
        <v>97</v>
      </c>
      <c r="C168" s="2105"/>
      <c r="D168" s="2105"/>
      <c r="E168" s="2105"/>
      <c r="F168" s="2105"/>
      <c r="G168" s="2106"/>
      <c r="H168" s="28"/>
      <c r="I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28"/>
      <c r="GC168" s="28"/>
      <c r="GD168" s="28"/>
      <c r="GE168" s="28"/>
      <c r="GF168" s="28"/>
      <c r="GG168" s="28"/>
      <c r="GH168" s="28"/>
      <c r="GI168" s="28"/>
      <c r="GJ168" s="28"/>
      <c r="GK168" s="28"/>
      <c r="GL168" s="28"/>
      <c r="GM168" s="28"/>
      <c r="GN168" s="28"/>
      <c r="GO168" s="28"/>
      <c r="GP168" s="28"/>
      <c r="GQ168" s="28"/>
      <c r="GR168" s="28"/>
      <c r="GS168" s="28"/>
      <c r="GT168" s="28"/>
      <c r="GU168" s="28"/>
      <c r="GV168" s="28"/>
      <c r="GW168" s="28"/>
      <c r="GX168" s="28"/>
      <c r="GY168" s="28"/>
      <c r="GZ168" s="28"/>
      <c r="HA168" s="28"/>
      <c r="HB168" s="28"/>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c r="IO168" s="28"/>
      <c r="IP168" s="28"/>
      <c r="IQ168" s="28"/>
      <c r="IR168" s="28"/>
      <c r="IS168" s="28"/>
      <c r="IT168" s="28"/>
      <c r="IU168" s="28"/>
      <c r="IV168" s="28"/>
      <c r="IW168" s="28"/>
      <c r="IX168" s="28"/>
      <c r="IY168" s="28"/>
      <c r="IZ168" s="28"/>
      <c r="JA168" s="28"/>
      <c r="JB168" s="28"/>
      <c r="JC168" s="28"/>
      <c r="JD168" s="28"/>
      <c r="JE168" s="28"/>
      <c r="JF168" s="28"/>
      <c r="JG168" s="28"/>
      <c r="JH168" s="28"/>
      <c r="JI168" s="28"/>
      <c r="JJ168" s="28"/>
      <c r="JK168" s="28"/>
      <c r="JL168" s="28"/>
      <c r="JM168" s="28"/>
      <c r="JN168" s="28"/>
      <c r="JO168" s="28"/>
      <c r="JP168" s="28"/>
      <c r="JQ168" s="28"/>
      <c r="JR168" s="28"/>
      <c r="JS168" s="28"/>
      <c r="JT168" s="28"/>
      <c r="JU168" s="28"/>
      <c r="JV168" s="28"/>
      <c r="JW168" s="28"/>
      <c r="JX168" s="28"/>
      <c r="JY168" s="28"/>
      <c r="JZ168" s="28"/>
      <c r="KA168" s="28"/>
      <c r="KB168" s="28"/>
      <c r="KC168" s="28"/>
      <c r="KD168" s="28"/>
      <c r="KE168" s="28"/>
      <c r="KF168" s="28"/>
      <c r="KG168" s="28"/>
      <c r="KH168" s="28"/>
      <c r="KI168" s="28"/>
      <c r="KJ168" s="28"/>
      <c r="KK168" s="28"/>
      <c r="KL168" s="28"/>
      <c r="KM168" s="28"/>
      <c r="KN168" s="28"/>
      <c r="KO168" s="28"/>
      <c r="KP168" s="28"/>
      <c r="KQ168" s="28"/>
      <c r="KR168" s="28"/>
      <c r="KS168" s="28"/>
      <c r="KT168" s="28"/>
      <c r="KU168" s="28"/>
      <c r="KV168" s="28"/>
      <c r="KW168" s="28"/>
      <c r="KX168" s="28"/>
      <c r="KY168" s="28"/>
      <c r="KZ168" s="28"/>
      <c r="LA168" s="28"/>
      <c r="LB168" s="28"/>
      <c r="LC168" s="28"/>
      <c r="LD168" s="28"/>
      <c r="LE168" s="28"/>
      <c r="LF168" s="28"/>
      <c r="LG168" s="28"/>
      <c r="LH168" s="28"/>
      <c r="LI168" s="28"/>
      <c r="LJ168" s="28"/>
      <c r="LK168" s="28"/>
      <c r="LL168" s="28"/>
      <c r="LM168" s="28"/>
      <c r="LN168" s="28"/>
      <c r="LO168" s="28"/>
      <c r="LP168" s="28"/>
      <c r="LQ168" s="28"/>
      <c r="LR168" s="28"/>
      <c r="LS168" s="28"/>
      <c r="LT168" s="28"/>
      <c r="LU168" s="28"/>
      <c r="LV168" s="28"/>
      <c r="LW168" s="28"/>
      <c r="LX168" s="28"/>
      <c r="LY168" s="28"/>
      <c r="LZ168" s="28"/>
      <c r="MA168" s="28"/>
      <c r="MB168" s="28"/>
      <c r="MC168" s="28"/>
      <c r="MD168" s="28"/>
      <c r="ME168" s="28"/>
      <c r="MF168" s="28"/>
      <c r="MG168" s="28"/>
      <c r="MH168" s="28"/>
      <c r="MI168" s="28"/>
      <c r="MJ168" s="28"/>
      <c r="MK168" s="28"/>
      <c r="ML168" s="28"/>
      <c r="MM168" s="28"/>
      <c r="MN168" s="28"/>
      <c r="MO168" s="28"/>
      <c r="MP168" s="28"/>
      <c r="MQ168" s="28"/>
      <c r="MR168" s="28"/>
      <c r="MS168" s="28"/>
      <c r="MT168" s="28"/>
      <c r="MU168" s="28"/>
      <c r="MV168" s="28"/>
      <c r="MW168" s="28"/>
      <c r="MX168" s="28"/>
      <c r="MY168" s="28"/>
      <c r="MZ168" s="28"/>
      <c r="NA168" s="28"/>
      <c r="NB168" s="28"/>
      <c r="NC168" s="28"/>
      <c r="ND168" s="28"/>
      <c r="NE168" s="28"/>
      <c r="NF168" s="28"/>
      <c r="NG168" s="28"/>
      <c r="NH168" s="28"/>
      <c r="NI168" s="28"/>
      <c r="NJ168" s="28"/>
      <c r="NK168" s="28"/>
      <c r="NL168" s="28"/>
      <c r="NM168" s="28"/>
      <c r="NN168" s="28"/>
      <c r="NO168" s="28"/>
      <c r="NP168" s="28"/>
      <c r="NQ168" s="28"/>
      <c r="NR168" s="28"/>
      <c r="NS168" s="28"/>
      <c r="NT168" s="28"/>
      <c r="NU168" s="28"/>
      <c r="NV168" s="28"/>
      <c r="NW168" s="28"/>
      <c r="NX168" s="28"/>
      <c r="NY168" s="28"/>
      <c r="NZ168" s="28"/>
      <c r="OA168" s="28"/>
      <c r="OB168" s="28"/>
      <c r="OC168" s="28"/>
      <c r="OD168" s="28"/>
      <c r="OE168" s="28"/>
      <c r="OF168" s="28"/>
      <c r="OG168" s="28"/>
      <c r="OH168" s="28"/>
      <c r="OI168" s="28"/>
      <c r="OJ168" s="28"/>
      <c r="OK168" s="28"/>
      <c r="OL168" s="28"/>
      <c r="OM168" s="28"/>
      <c r="ON168" s="28"/>
      <c r="OO168" s="28"/>
      <c r="OP168" s="28"/>
      <c r="OQ168" s="28"/>
      <c r="OR168" s="28"/>
      <c r="OS168" s="28"/>
      <c r="OT168" s="28"/>
      <c r="OU168" s="28"/>
      <c r="OV168" s="28"/>
      <c r="OW168" s="28"/>
      <c r="OX168" s="28"/>
      <c r="OY168" s="28"/>
      <c r="OZ168" s="28"/>
      <c r="PA168" s="28"/>
      <c r="PB168" s="28"/>
      <c r="PC168" s="28"/>
      <c r="PD168" s="28"/>
      <c r="PE168" s="28"/>
      <c r="PF168" s="28"/>
      <c r="PG168" s="28"/>
      <c r="PH168" s="28"/>
      <c r="PI168" s="28"/>
      <c r="PJ168" s="28"/>
      <c r="PK168" s="28"/>
      <c r="PL168" s="28"/>
      <c r="PM168" s="28"/>
      <c r="PN168" s="28"/>
      <c r="PO168" s="28"/>
      <c r="PP168" s="28"/>
      <c r="PQ168" s="28"/>
      <c r="PR168" s="28"/>
      <c r="PS168" s="28"/>
      <c r="PT168" s="28"/>
      <c r="PU168" s="28"/>
      <c r="PV168" s="28"/>
      <c r="PW168" s="28"/>
      <c r="PX168" s="28"/>
      <c r="PY168" s="28"/>
      <c r="PZ168" s="28"/>
      <c r="QA168" s="28"/>
      <c r="QB168" s="28"/>
      <c r="QC168" s="28"/>
      <c r="QD168" s="28"/>
      <c r="QE168" s="28"/>
      <c r="QF168" s="28"/>
      <c r="QG168" s="28"/>
      <c r="QH168" s="28"/>
      <c r="QI168" s="28"/>
      <c r="QJ168" s="28"/>
      <c r="QK168" s="28"/>
      <c r="QL168" s="28"/>
      <c r="QM168" s="28"/>
      <c r="QN168" s="28"/>
      <c r="QO168" s="28"/>
      <c r="QP168" s="28"/>
      <c r="QQ168" s="28"/>
      <c r="QR168" s="28"/>
      <c r="QS168" s="28"/>
      <c r="QT168" s="28"/>
      <c r="QU168" s="28"/>
      <c r="QV168" s="28"/>
      <c r="QW168" s="28"/>
      <c r="QX168" s="28"/>
      <c r="QY168" s="28"/>
      <c r="QZ168" s="28"/>
      <c r="RA168" s="28"/>
      <c r="RB168" s="28"/>
      <c r="RC168" s="28"/>
      <c r="RD168" s="28"/>
      <c r="RE168" s="28"/>
      <c r="RF168" s="28"/>
      <c r="RG168" s="28"/>
      <c r="RH168" s="28"/>
      <c r="RI168" s="28"/>
      <c r="RJ168" s="28"/>
      <c r="RK168" s="28"/>
      <c r="RL168" s="28"/>
      <c r="RM168" s="28"/>
      <c r="RN168" s="28"/>
      <c r="RO168" s="28"/>
      <c r="RP168" s="28"/>
      <c r="RQ168" s="28"/>
      <c r="RR168" s="28"/>
      <c r="RS168" s="28"/>
      <c r="RT168" s="28"/>
      <c r="RU168" s="28"/>
      <c r="RV168" s="28"/>
      <c r="RW168" s="28"/>
      <c r="RX168" s="28"/>
      <c r="RY168" s="28"/>
      <c r="RZ168" s="28"/>
      <c r="SA168" s="28"/>
      <c r="SB168" s="28"/>
      <c r="SC168" s="28"/>
      <c r="SD168" s="28"/>
      <c r="SE168" s="28"/>
      <c r="SF168" s="28"/>
      <c r="SG168" s="28"/>
      <c r="SH168" s="28"/>
      <c r="SI168" s="28"/>
      <c r="SJ168" s="28"/>
      <c r="SK168" s="28"/>
      <c r="SL168" s="28"/>
      <c r="SM168" s="28"/>
      <c r="SN168" s="28"/>
      <c r="SO168" s="28"/>
      <c r="SP168" s="28"/>
      <c r="SQ168" s="28"/>
      <c r="SR168" s="28"/>
      <c r="SS168" s="28"/>
      <c r="ST168" s="28"/>
      <c r="SU168" s="28"/>
      <c r="SV168" s="28"/>
      <c r="SW168" s="28"/>
      <c r="SX168" s="28"/>
      <c r="SY168" s="28"/>
      <c r="SZ168" s="28"/>
      <c r="TA168" s="28"/>
      <c r="TB168" s="28"/>
      <c r="TC168" s="28"/>
      <c r="TD168" s="28"/>
      <c r="TE168" s="28"/>
      <c r="TF168" s="28"/>
      <c r="TG168" s="28"/>
      <c r="TH168" s="28"/>
      <c r="TI168" s="28"/>
      <c r="TJ168" s="28"/>
      <c r="TK168" s="28"/>
      <c r="TL168" s="28"/>
      <c r="TM168" s="28"/>
      <c r="TN168" s="28"/>
      <c r="TO168" s="28"/>
      <c r="TP168" s="28"/>
      <c r="TQ168" s="28"/>
      <c r="TR168" s="28"/>
      <c r="TS168" s="28"/>
      <c r="TT168" s="28"/>
      <c r="TU168" s="28"/>
      <c r="TV168" s="28"/>
      <c r="TW168" s="28"/>
      <c r="TX168" s="28"/>
      <c r="TY168" s="28"/>
      <c r="TZ168" s="28"/>
      <c r="UA168" s="28"/>
      <c r="UB168" s="28"/>
      <c r="UC168" s="28"/>
      <c r="UD168" s="28"/>
      <c r="UE168" s="28"/>
      <c r="UF168" s="28"/>
      <c r="UG168" s="28"/>
      <c r="UH168" s="28"/>
      <c r="UI168" s="28"/>
      <c r="UJ168" s="28"/>
      <c r="UK168" s="28"/>
      <c r="UL168" s="28"/>
      <c r="UM168" s="28"/>
      <c r="UN168" s="28"/>
      <c r="UO168" s="28"/>
      <c r="UP168" s="28"/>
      <c r="UQ168" s="28"/>
      <c r="UR168" s="28"/>
      <c r="US168" s="28"/>
      <c r="UT168" s="28"/>
      <c r="UU168" s="28"/>
      <c r="UV168" s="28"/>
      <c r="UW168" s="28"/>
      <c r="UX168" s="28"/>
      <c r="UY168" s="28"/>
      <c r="UZ168" s="28"/>
      <c r="VA168" s="28"/>
      <c r="VB168" s="28"/>
      <c r="VC168" s="28"/>
      <c r="VD168" s="28"/>
      <c r="VE168" s="28"/>
      <c r="VF168" s="28"/>
      <c r="VG168" s="28"/>
      <c r="VH168" s="28"/>
      <c r="VI168" s="28"/>
      <c r="VJ168" s="28"/>
      <c r="VK168" s="28"/>
      <c r="VL168" s="28"/>
      <c r="VM168" s="28"/>
      <c r="VN168" s="28"/>
      <c r="VO168" s="28"/>
      <c r="VP168" s="28"/>
      <c r="VQ168" s="28"/>
      <c r="VR168" s="28"/>
      <c r="VS168" s="28"/>
      <c r="VT168" s="28"/>
      <c r="VU168" s="28"/>
      <c r="VV168" s="28"/>
      <c r="VW168" s="28"/>
      <c r="VX168" s="28"/>
      <c r="VY168" s="28"/>
      <c r="VZ168" s="28"/>
      <c r="WA168" s="28"/>
      <c r="WB168" s="28"/>
      <c r="WC168" s="28"/>
      <c r="WD168" s="28"/>
      <c r="WE168" s="28"/>
      <c r="WF168" s="28"/>
      <c r="WG168" s="28"/>
      <c r="WH168" s="28"/>
      <c r="WI168" s="28"/>
      <c r="WJ168" s="28"/>
      <c r="WK168" s="28"/>
      <c r="WL168" s="28"/>
      <c r="WM168" s="28"/>
      <c r="WN168" s="28"/>
      <c r="WO168" s="28"/>
      <c r="WP168" s="28"/>
      <c r="WQ168" s="28"/>
      <c r="WR168" s="28"/>
      <c r="WS168" s="28"/>
      <c r="WT168" s="28"/>
      <c r="WU168" s="28"/>
      <c r="WV168" s="28"/>
      <c r="WW168" s="28"/>
      <c r="WX168" s="28"/>
      <c r="WY168" s="28"/>
      <c r="WZ168" s="28"/>
      <c r="XA168" s="28"/>
      <c r="XB168" s="28"/>
      <c r="XC168" s="28"/>
      <c r="XD168" s="28"/>
      <c r="XE168" s="28"/>
      <c r="XF168" s="28"/>
      <c r="XG168" s="28"/>
      <c r="XH168" s="28"/>
      <c r="XI168" s="28"/>
      <c r="XJ168" s="28"/>
      <c r="XK168" s="28"/>
      <c r="XL168" s="28"/>
      <c r="XM168" s="28"/>
      <c r="XN168" s="28"/>
      <c r="XO168" s="28"/>
      <c r="XP168" s="28"/>
      <c r="XQ168" s="28"/>
      <c r="XR168" s="28"/>
      <c r="XS168" s="28"/>
      <c r="XT168" s="28"/>
      <c r="XU168" s="28"/>
      <c r="XV168" s="28"/>
      <c r="XW168" s="28"/>
      <c r="XX168" s="28"/>
      <c r="XY168" s="28"/>
      <c r="XZ168" s="28"/>
      <c r="YA168" s="28"/>
      <c r="YB168" s="28"/>
      <c r="YC168" s="28"/>
      <c r="YD168" s="28"/>
      <c r="YE168" s="28"/>
      <c r="YF168" s="28"/>
      <c r="YG168" s="28"/>
      <c r="YH168" s="28"/>
      <c r="YI168" s="28"/>
      <c r="YJ168" s="28"/>
      <c r="YK168" s="28"/>
      <c r="YL168" s="28"/>
      <c r="YM168" s="28"/>
      <c r="YN168" s="28"/>
      <c r="YO168" s="28"/>
      <c r="YP168" s="28"/>
      <c r="YQ168" s="28"/>
      <c r="YR168" s="28"/>
      <c r="YS168" s="28"/>
      <c r="YT168" s="28"/>
      <c r="YU168" s="28"/>
      <c r="YV168" s="28"/>
      <c r="YW168" s="28"/>
      <c r="YX168" s="28"/>
      <c r="YY168" s="28"/>
      <c r="YZ168" s="28"/>
      <c r="ZA168" s="28"/>
      <c r="ZB168" s="28"/>
      <c r="ZC168" s="28"/>
      <c r="ZD168" s="28"/>
      <c r="ZE168" s="28"/>
      <c r="ZF168" s="28"/>
      <c r="ZG168" s="28"/>
      <c r="ZH168" s="28"/>
      <c r="ZI168" s="28"/>
      <c r="ZJ168" s="28"/>
      <c r="ZK168" s="28"/>
      <c r="ZL168" s="28"/>
      <c r="ZM168" s="28"/>
      <c r="ZN168" s="28"/>
      <c r="ZO168" s="28"/>
      <c r="ZP168" s="28"/>
      <c r="ZQ168" s="28"/>
      <c r="ZR168" s="28"/>
      <c r="ZS168" s="28"/>
      <c r="ZT168" s="28"/>
      <c r="ZU168" s="28"/>
      <c r="ZV168" s="28"/>
      <c r="ZW168" s="28"/>
      <c r="ZX168" s="28"/>
      <c r="ZY168" s="28"/>
      <c r="ZZ168" s="28"/>
      <c r="AAA168" s="28"/>
      <c r="AAB168" s="28"/>
      <c r="AAC168" s="28"/>
      <c r="AAD168" s="28"/>
      <c r="AAE168" s="28"/>
      <c r="AAF168" s="28"/>
      <c r="AAG168" s="28"/>
      <c r="AAH168" s="28"/>
      <c r="AAI168" s="28"/>
      <c r="AAJ168" s="28"/>
      <c r="AAK168" s="28"/>
      <c r="AAL168" s="28"/>
      <c r="AAM168" s="28"/>
      <c r="AAN168" s="28"/>
      <c r="AAO168" s="28"/>
      <c r="AAP168" s="28"/>
      <c r="AAQ168" s="28"/>
      <c r="AAR168" s="28"/>
      <c r="AAS168" s="28"/>
      <c r="AAT168" s="28"/>
      <c r="AAU168" s="28"/>
      <c r="AAV168" s="28"/>
      <c r="AAW168" s="28"/>
      <c r="AAX168" s="28"/>
      <c r="AAY168" s="28"/>
      <c r="AAZ168" s="28"/>
      <c r="ABA168" s="28"/>
      <c r="ABB168" s="28"/>
      <c r="ABC168" s="28"/>
      <c r="ABD168" s="28"/>
      <c r="ABE168" s="28"/>
      <c r="ABF168" s="28"/>
      <c r="ABG168" s="28"/>
      <c r="ABH168" s="28"/>
      <c r="ABI168" s="28"/>
      <c r="ABJ168" s="28"/>
      <c r="ABK168" s="28"/>
      <c r="ABL168" s="28"/>
      <c r="ABM168" s="28"/>
      <c r="ABN168" s="28"/>
      <c r="ABO168" s="28"/>
      <c r="ABP168" s="28"/>
      <c r="ABQ168" s="28"/>
      <c r="ABR168" s="28"/>
      <c r="ABS168" s="28"/>
      <c r="ABT168" s="28"/>
      <c r="ABU168" s="28"/>
      <c r="ABV168" s="28"/>
      <c r="ABW168" s="28"/>
      <c r="ABX168" s="28"/>
      <c r="ABY168" s="28"/>
      <c r="ABZ168" s="28"/>
      <c r="ACA168" s="28"/>
      <c r="ACB168" s="28"/>
      <c r="ACC168" s="28"/>
      <c r="ACD168" s="28"/>
      <c r="ACE168" s="28"/>
      <c r="ACF168" s="28"/>
      <c r="ACG168" s="28"/>
      <c r="ACH168" s="28"/>
      <c r="ACI168" s="28"/>
      <c r="ACJ168" s="28"/>
      <c r="ACK168" s="28"/>
      <c r="ACL168" s="28"/>
      <c r="ACM168" s="28"/>
      <c r="ACN168" s="28"/>
      <c r="ACO168" s="28"/>
      <c r="ACP168" s="28"/>
      <c r="ACQ168" s="28"/>
      <c r="ACR168" s="28"/>
      <c r="ACS168" s="28"/>
      <c r="ACT168" s="28"/>
      <c r="ACU168" s="28"/>
      <c r="ACV168" s="28"/>
      <c r="ACW168" s="28"/>
      <c r="ACX168" s="28"/>
      <c r="ACY168" s="28"/>
      <c r="ACZ168" s="28"/>
      <c r="ADA168" s="28"/>
      <c r="ADB168" s="28"/>
      <c r="ADC168" s="28"/>
      <c r="ADD168" s="28"/>
      <c r="ADE168" s="28"/>
      <c r="ADF168" s="28"/>
      <c r="ADG168" s="28"/>
      <c r="ADH168" s="28"/>
      <c r="ADI168" s="28"/>
      <c r="ADJ168" s="28"/>
      <c r="ADK168" s="28"/>
      <c r="ADL168" s="28"/>
      <c r="ADM168" s="28"/>
      <c r="ADN168" s="28"/>
      <c r="ADO168" s="28"/>
      <c r="ADP168" s="28"/>
      <c r="ADQ168" s="28"/>
      <c r="ADR168" s="28"/>
      <c r="ADS168" s="28"/>
      <c r="ADT168" s="28"/>
      <c r="ADU168" s="28"/>
      <c r="ADV168" s="28"/>
      <c r="ADW168" s="28"/>
      <c r="ADX168" s="28"/>
      <c r="ADY168" s="28"/>
      <c r="ADZ168" s="28"/>
      <c r="AEA168" s="28"/>
      <c r="AEB168" s="28"/>
      <c r="AEC168" s="28"/>
      <c r="AED168" s="28"/>
      <c r="AEE168" s="28"/>
      <c r="AEF168" s="28"/>
      <c r="AEG168" s="28"/>
      <c r="AEH168" s="28"/>
      <c r="AEI168" s="28"/>
      <c r="AEJ168" s="28"/>
      <c r="AEK168" s="28"/>
      <c r="AEL168" s="28"/>
      <c r="AEM168" s="28"/>
      <c r="AEN168" s="28"/>
      <c r="AEO168" s="28"/>
      <c r="AEP168" s="28"/>
      <c r="AEQ168" s="28"/>
      <c r="AER168" s="28"/>
      <c r="AES168" s="28"/>
      <c r="AET168" s="28"/>
      <c r="AEU168" s="28"/>
      <c r="AEV168" s="28"/>
      <c r="AEW168" s="28"/>
      <c r="AEX168" s="28"/>
      <c r="AEY168" s="28"/>
      <c r="AEZ168" s="28"/>
      <c r="AFA168" s="28"/>
      <c r="AFB168" s="28"/>
      <c r="AFC168" s="28"/>
      <c r="AFD168" s="28"/>
      <c r="AFE168" s="28"/>
      <c r="AFF168" s="28"/>
      <c r="AFG168" s="28"/>
      <c r="AFH168" s="28"/>
      <c r="AFI168" s="28"/>
      <c r="AFJ168" s="28"/>
      <c r="AFK168" s="28"/>
      <c r="AFL168" s="28"/>
      <c r="AFM168" s="28"/>
      <c r="AFN168" s="28"/>
      <c r="AFO168" s="28"/>
      <c r="AFP168" s="28"/>
      <c r="AFQ168" s="28"/>
      <c r="AFR168" s="28"/>
      <c r="AFS168" s="28"/>
      <c r="AFT168" s="28"/>
      <c r="AFU168" s="28"/>
      <c r="AFV168" s="28"/>
      <c r="AFW168" s="28"/>
      <c r="AFX168" s="28"/>
      <c r="AFY168" s="28"/>
      <c r="AFZ168" s="28"/>
      <c r="AGA168" s="28"/>
      <c r="AGB168" s="28"/>
      <c r="AGC168" s="28"/>
      <c r="AGD168" s="28"/>
      <c r="AGE168" s="28"/>
      <c r="AGF168" s="28"/>
      <c r="AGG168" s="28"/>
      <c r="AGH168" s="28"/>
      <c r="AGI168" s="28"/>
      <c r="AGJ168" s="28"/>
      <c r="AGK168" s="28"/>
      <c r="AGL168" s="28"/>
      <c r="AGM168" s="28"/>
      <c r="AGN168" s="28"/>
      <c r="AGO168" s="28"/>
      <c r="AGP168" s="28"/>
      <c r="AGQ168" s="28"/>
      <c r="AGR168" s="28"/>
      <c r="AGS168" s="28"/>
      <c r="AGT168" s="28"/>
      <c r="AGU168" s="28"/>
      <c r="AGV168" s="28"/>
      <c r="AGW168" s="28"/>
      <c r="AGX168" s="28"/>
      <c r="AGY168" s="28"/>
      <c r="AGZ168" s="28"/>
      <c r="AHA168" s="28"/>
      <c r="AHB168" s="28"/>
      <c r="AHC168" s="28"/>
      <c r="AHD168" s="28"/>
      <c r="AHE168" s="28"/>
      <c r="AHF168" s="28"/>
      <c r="AHG168" s="28"/>
      <c r="AHH168" s="28"/>
      <c r="AHI168" s="28"/>
      <c r="AHJ168" s="28"/>
      <c r="AHK168" s="28"/>
      <c r="AHL168" s="28"/>
      <c r="AHM168" s="28"/>
      <c r="AHN168" s="28"/>
      <c r="AHO168" s="28"/>
      <c r="AHP168" s="28"/>
      <c r="AHQ168" s="28"/>
      <c r="AHR168" s="28"/>
      <c r="AHS168" s="28"/>
      <c r="AHT168" s="28"/>
      <c r="AHU168" s="28"/>
      <c r="AHV168" s="28"/>
      <c r="AHW168" s="28"/>
      <c r="AHX168" s="28"/>
      <c r="AHY168" s="28"/>
      <c r="AHZ168" s="28"/>
      <c r="AIA168" s="28"/>
      <c r="AIB168" s="28"/>
      <c r="AIC168" s="28"/>
      <c r="AID168" s="28"/>
      <c r="AIE168" s="28"/>
      <c r="AIF168" s="28"/>
      <c r="AIG168" s="28"/>
      <c r="AIH168" s="28"/>
      <c r="AII168" s="28"/>
      <c r="AIJ168" s="28"/>
      <c r="AIK168" s="28"/>
      <c r="AIL168" s="28"/>
      <c r="AIM168" s="28"/>
      <c r="AIN168" s="28"/>
      <c r="AIO168" s="28"/>
      <c r="AIP168" s="28"/>
      <c r="AIQ168" s="28"/>
      <c r="AIR168" s="28"/>
      <c r="AIS168" s="28"/>
      <c r="AIT168" s="28"/>
      <c r="AIU168" s="28"/>
      <c r="AIV168" s="28"/>
      <c r="AIW168" s="28"/>
      <c r="AIX168" s="28"/>
      <c r="AIY168" s="28"/>
      <c r="AIZ168" s="28"/>
      <c r="AJA168" s="28"/>
      <c r="AJB168" s="28"/>
      <c r="AJC168" s="28"/>
      <c r="AJD168" s="28"/>
      <c r="AJE168" s="28"/>
      <c r="AJF168" s="28"/>
      <c r="AJG168" s="28"/>
      <c r="AJH168" s="28"/>
      <c r="AJI168" s="28"/>
      <c r="AJJ168" s="28"/>
      <c r="AJK168" s="28"/>
      <c r="AJL168" s="28"/>
      <c r="AJM168" s="28"/>
      <c r="AJN168" s="28"/>
      <c r="AJO168" s="28"/>
      <c r="AJP168" s="28"/>
      <c r="AJQ168" s="28"/>
      <c r="AJR168" s="28"/>
      <c r="AJS168" s="28"/>
      <c r="AJT168" s="28"/>
      <c r="AJU168" s="28"/>
      <c r="AJV168" s="28"/>
      <c r="AJW168" s="28"/>
      <c r="AJX168" s="28"/>
      <c r="AJY168" s="28"/>
      <c r="AJZ168" s="28"/>
      <c r="AKA168" s="28"/>
      <c r="AKB168" s="28"/>
      <c r="AKC168" s="28"/>
      <c r="AKD168" s="28"/>
      <c r="AKE168" s="28"/>
      <c r="AKF168" s="28"/>
      <c r="AKG168" s="28"/>
      <c r="AKH168" s="28"/>
      <c r="AKI168" s="28"/>
      <c r="AKJ168" s="28"/>
      <c r="AKK168" s="28"/>
      <c r="AKL168" s="28"/>
      <c r="AKM168" s="28"/>
      <c r="AKN168" s="28"/>
      <c r="AKO168" s="28"/>
      <c r="AKP168" s="28"/>
      <c r="AKQ168" s="28"/>
      <c r="AKR168" s="28"/>
      <c r="AKS168" s="28"/>
      <c r="AKT168" s="28"/>
      <c r="AKU168" s="28"/>
      <c r="AKV168" s="28"/>
      <c r="AKW168" s="28"/>
      <c r="AKX168" s="28"/>
      <c r="AKY168" s="28"/>
      <c r="AKZ168" s="28"/>
      <c r="ALA168" s="28"/>
      <c r="ALB168" s="28"/>
      <c r="ALC168" s="28"/>
      <c r="ALD168" s="28"/>
      <c r="ALE168" s="28"/>
      <c r="ALF168" s="28"/>
      <c r="ALG168" s="28"/>
      <c r="ALH168" s="28"/>
      <c r="ALI168" s="28"/>
      <c r="ALJ168" s="28"/>
      <c r="ALK168" s="28"/>
      <c r="ALL168" s="28"/>
      <c r="ALM168" s="28"/>
      <c r="ALN168" s="28"/>
      <c r="ALO168" s="28"/>
      <c r="ALP168" s="28"/>
      <c r="ALQ168" s="28"/>
      <c r="ALR168" s="28"/>
      <c r="ALS168" s="28"/>
      <c r="ALT168" s="28"/>
      <c r="ALU168" s="28"/>
      <c r="ALV168" s="28"/>
      <c r="ALW168" s="28"/>
      <c r="ALX168" s="28"/>
      <c r="ALY168" s="28"/>
      <c r="ALZ168" s="28"/>
      <c r="AMA168" s="28"/>
      <c r="AMB168" s="28"/>
      <c r="AMC168" s="28"/>
      <c r="AMD168" s="28"/>
      <c r="AME168" s="28"/>
      <c r="AMF168" s="28"/>
      <c r="AMG168" s="28"/>
      <c r="AMH168" s="28"/>
      <c r="AMI168" s="28"/>
      <c r="AMJ168" s="28"/>
      <c r="AMK168" s="28"/>
      <c r="AML168" s="28"/>
      <c r="AMM168" s="28"/>
      <c r="AMN168" s="28"/>
      <c r="AMO168" s="28"/>
      <c r="AMP168" s="28"/>
      <c r="AMQ168" s="28"/>
      <c r="AMR168" s="28"/>
      <c r="AMS168" s="28"/>
      <c r="AMT168" s="28"/>
      <c r="AMU168" s="28"/>
      <c r="AMV168" s="28"/>
      <c r="AMW168" s="28"/>
      <c r="AMX168" s="28"/>
      <c r="AMY168" s="28"/>
      <c r="AMZ168" s="28"/>
      <c r="ANA168" s="28"/>
      <c r="ANB168" s="28"/>
      <c r="ANC168" s="28"/>
      <c r="AND168" s="28"/>
      <c r="ANE168" s="28"/>
      <c r="ANF168" s="28"/>
      <c r="ANG168" s="28"/>
      <c r="ANH168" s="28"/>
      <c r="ANI168" s="28"/>
      <c r="ANJ168" s="28"/>
      <c r="ANK168" s="28"/>
      <c r="ANL168" s="28"/>
      <c r="ANM168" s="28"/>
      <c r="ANN168" s="28"/>
      <c r="ANO168" s="28"/>
      <c r="ANP168" s="28"/>
      <c r="ANQ168" s="28"/>
      <c r="ANR168" s="28"/>
      <c r="ANS168" s="28"/>
      <c r="ANT168" s="28"/>
      <c r="ANU168" s="28"/>
      <c r="ANV168" s="28"/>
      <c r="ANW168" s="28"/>
      <c r="ANX168" s="28"/>
      <c r="ANY168" s="28"/>
      <c r="ANZ168" s="28"/>
      <c r="AOA168" s="28"/>
      <c r="AOB168" s="28"/>
      <c r="AOC168" s="28"/>
      <c r="AOD168" s="28"/>
      <c r="AOE168" s="28"/>
      <c r="AOF168" s="28"/>
      <c r="AOG168" s="28"/>
      <c r="AOH168" s="28"/>
      <c r="AOI168" s="28"/>
      <c r="AOJ168" s="28"/>
      <c r="AOK168" s="28"/>
      <c r="AOL168" s="28"/>
      <c r="AOM168" s="28"/>
      <c r="AON168" s="28"/>
      <c r="AOO168" s="28"/>
      <c r="AOP168" s="28"/>
      <c r="AOQ168" s="28"/>
      <c r="AOR168" s="28"/>
      <c r="AOS168" s="28"/>
      <c r="AOT168" s="28"/>
      <c r="AOU168" s="28"/>
      <c r="AOV168" s="28"/>
      <c r="AOW168" s="28"/>
      <c r="AOX168" s="28"/>
      <c r="AOY168" s="28"/>
      <c r="AOZ168" s="28"/>
      <c r="APA168" s="28"/>
      <c r="APB168" s="28"/>
      <c r="APC168" s="28"/>
      <c r="APD168" s="28"/>
      <c r="APE168" s="28"/>
      <c r="APF168" s="28"/>
      <c r="APG168" s="28"/>
      <c r="APH168" s="28"/>
      <c r="API168" s="28"/>
      <c r="APJ168" s="28"/>
      <c r="APK168" s="28"/>
      <c r="APL168" s="28"/>
      <c r="APM168" s="28"/>
      <c r="APN168" s="28"/>
      <c r="APO168" s="28"/>
      <c r="APP168" s="28"/>
      <c r="APQ168" s="28"/>
      <c r="APR168" s="28"/>
      <c r="APS168" s="28"/>
      <c r="APT168" s="28"/>
      <c r="APU168" s="28"/>
      <c r="APV168" s="28"/>
      <c r="APW168" s="28"/>
      <c r="APX168" s="28"/>
      <c r="APY168" s="28"/>
      <c r="APZ168" s="28"/>
      <c r="AQA168" s="28"/>
      <c r="AQB168" s="28"/>
      <c r="AQC168" s="28"/>
      <c r="AQD168" s="28"/>
      <c r="AQE168" s="28"/>
      <c r="AQF168" s="28"/>
      <c r="AQG168" s="28"/>
      <c r="AQH168" s="28"/>
      <c r="AQI168" s="28"/>
      <c r="AQJ168" s="28"/>
      <c r="AQK168" s="28"/>
      <c r="AQL168" s="28"/>
      <c r="AQM168" s="28"/>
      <c r="AQN168" s="28"/>
      <c r="AQO168" s="28"/>
      <c r="AQP168" s="28"/>
      <c r="AQQ168" s="28"/>
      <c r="AQR168" s="28"/>
      <c r="AQS168" s="28"/>
      <c r="AQT168" s="28"/>
      <c r="AQU168" s="28"/>
      <c r="AQV168" s="28"/>
      <c r="AQW168" s="28"/>
      <c r="AQX168" s="28"/>
      <c r="AQY168" s="28"/>
      <c r="AQZ168" s="28"/>
      <c r="ARA168" s="28"/>
      <c r="ARB168" s="28"/>
      <c r="ARC168" s="28"/>
      <c r="ARD168" s="28"/>
      <c r="ARE168" s="28"/>
      <c r="ARF168" s="28"/>
      <c r="ARG168" s="28"/>
      <c r="ARH168" s="28"/>
      <c r="ARI168" s="28"/>
      <c r="ARJ168" s="28"/>
      <c r="ARK168" s="28"/>
      <c r="ARL168" s="28"/>
      <c r="ARM168" s="28"/>
      <c r="ARN168" s="28"/>
      <c r="ARO168" s="28"/>
      <c r="ARP168" s="28"/>
      <c r="ARQ168" s="28"/>
      <c r="ARR168" s="28"/>
      <c r="ARS168" s="28"/>
      <c r="ART168" s="28"/>
      <c r="ARU168" s="28"/>
      <c r="ARV168" s="28"/>
      <c r="ARW168" s="28"/>
      <c r="ARX168" s="28"/>
      <c r="ARY168" s="28"/>
      <c r="ARZ168" s="28"/>
      <c r="ASA168" s="28"/>
      <c r="ASB168" s="28"/>
      <c r="ASC168" s="28"/>
      <c r="ASD168" s="28"/>
      <c r="ASE168" s="28"/>
      <c r="ASF168" s="28"/>
      <c r="ASG168" s="28"/>
      <c r="ASH168" s="28"/>
      <c r="ASI168" s="28"/>
      <c r="ASJ168" s="28"/>
      <c r="ASK168" s="28"/>
      <c r="ASL168" s="28"/>
      <c r="ASM168" s="28"/>
      <c r="ASN168" s="28"/>
      <c r="ASO168" s="28"/>
      <c r="ASP168" s="28"/>
      <c r="ASQ168" s="28"/>
      <c r="ASR168" s="28"/>
      <c r="ASS168" s="28"/>
      <c r="AST168" s="28"/>
      <c r="ASU168" s="28"/>
      <c r="ASV168" s="28"/>
      <c r="ASW168" s="28"/>
      <c r="ASX168" s="28"/>
      <c r="ASY168" s="28"/>
      <c r="ASZ168" s="28"/>
      <c r="ATA168" s="28"/>
      <c r="ATB168" s="28"/>
      <c r="ATC168" s="28"/>
      <c r="ATD168" s="28"/>
      <c r="ATE168" s="28"/>
      <c r="ATF168" s="28"/>
      <c r="ATG168" s="28"/>
      <c r="ATH168" s="28"/>
      <c r="ATI168" s="28"/>
      <c r="ATJ168" s="28"/>
      <c r="ATK168" s="28"/>
      <c r="ATL168" s="28"/>
      <c r="ATM168" s="28"/>
      <c r="ATN168" s="28"/>
      <c r="ATO168" s="28"/>
      <c r="ATP168" s="28"/>
      <c r="ATQ168" s="28"/>
      <c r="ATR168" s="28"/>
      <c r="ATS168" s="28"/>
      <c r="ATT168" s="28"/>
      <c r="ATU168" s="28"/>
      <c r="ATV168" s="28"/>
      <c r="ATW168" s="28"/>
      <c r="ATX168" s="28"/>
      <c r="ATY168" s="28"/>
      <c r="ATZ168" s="28"/>
      <c r="AUA168" s="28"/>
      <c r="AUB168" s="28"/>
      <c r="AUC168" s="28"/>
      <c r="AUD168" s="28"/>
      <c r="AUE168" s="28"/>
      <c r="AUF168" s="28"/>
      <c r="AUG168" s="28"/>
      <c r="AUH168" s="28"/>
      <c r="AUI168" s="28"/>
      <c r="AUJ168" s="28"/>
      <c r="AUK168" s="28"/>
      <c r="AUL168" s="28"/>
      <c r="AUM168" s="28"/>
      <c r="AUN168" s="28"/>
      <c r="AUO168" s="28"/>
      <c r="AUP168" s="28"/>
      <c r="AUQ168" s="28"/>
      <c r="AUR168" s="28"/>
      <c r="AUS168" s="28"/>
      <c r="AUT168" s="28"/>
      <c r="AUU168" s="28"/>
      <c r="AUV168" s="28"/>
      <c r="AUW168" s="28"/>
      <c r="AUX168" s="28"/>
      <c r="AUY168" s="28"/>
      <c r="AUZ168" s="28"/>
      <c r="AVA168" s="28"/>
      <c r="AVB168" s="28"/>
      <c r="AVC168" s="28"/>
      <c r="AVD168" s="28"/>
      <c r="AVE168" s="28"/>
      <c r="AVF168" s="28"/>
      <c r="AVG168" s="28"/>
      <c r="AVH168" s="28"/>
      <c r="AVI168" s="28"/>
      <c r="AVJ168" s="28"/>
      <c r="AVK168" s="28"/>
      <c r="AVL168" s="28"/>
      <c r="AVM168" s="28"/>
      <c r="AVN168" s="28"/>
      <c r="AVO168" s="28"/>
      <c r="AVP168" s="28"/>
      <c r="AVQ168" s="28"/>
      <c r="AVR168" s="28"/>
      <c r="AVS168" s="28"/>
      <c r="AVT168" s="28"/>
      <c r="AVU168" s="28"/>
      <c r="AVV168" s="28"/>
      <c r="AVW168" s="28"/>
      <c r="AVX168" s="28"/>
      <c r="AVY168" s="28"/>
      <c r="AVZ168" s="28"/>
      <c r="AWA168" s="28"/>
      <c r="AWB168" s="28"/>
      <c r="AWC168" s="28"/>
      <c r="AWD168" s="28"/>
      <c r="AWE168" s="28"/>
      <c r="AWF168" s="28"/>
      <c r="AWG168" s="28"/>
      <c r="AWH168" s="28"/>
      <c r="AWI168" s="28"/>
      <c r="AWJ168" s="28"/>
      <c r="AWK168" s="28"/>
      <c r="AWL168" s="28"/>
      <c r="AWM168" s="28"/>
      <c r="AWN168" s="28"/>
      <c r="AWO168" s="28"/>
      <c r="AWP168" s="28"/>
      <c r="AWQ168" s="28"/>
      <c r="AWR168" s="28"/>
      <c r="AWS168" s="28"/>
      <c r="AWT168" s="28"/>
      <c r="AWU168" s="28"/>
      <c r="AWV168" s="28"/>
      <c r="AWW168" s="28"/>
      <c r="AWX168" s="28"/>
      <c r="AWY168" s="28"/>
      <c r="AWZ168" s="28"/>
      <c r="AXA168" s="28"/>
      <c r="AXB168" s="28"/>
      <c r="AXC168" s="28"/>
      <c r="AXD168" s="28"/>
      <c r="AXE168" s="28"/>
      <c r="AXF168" s="28"/>
      <c r="AXG168" s="28"/>
      <c r="AXH168" s="28"/>
      <c r="AXI168" s="28"/>
      <c r="AXJ168" s="28"/>
      <c r="AXK168" s="28"/>
      <c r="AXL168" s="28"/>
      <c r="AXM168" s="28"/>
      <c r="AXN168" s="28"/>
      <c r="AXO168" s="28"/>
      <c r="AXP168" s="28"/>
      <c r="AXQ168" s="28"/>
      <c r="AXR168" s="28"/>
      <c r="AXS168" s="28"/>
      <c r="AXT168" s="28"/>
      <c r="AXU168" s="28"/>
      <c r="AXV168" s="28"/>
      <c r="AXW168" s="28"/>
      <c r="AXX168" s="28"/>
      <c r="AXY168" s="28"/>
      <c r="AXZ168" s="28"/>
      <c r="AYA168" s="28"/>
      <c r="AYB168" s="28"/>
      <c r="AYC168" s="28"/>
      <c r="AYD168" s="28"/>
      <c r="AYE168" s="28"/>
      <c r="AYF168" s="28"/>
      <c r="AYG168" s="28"/>
      <c r="AYH168" s="28"/>
      <c r="AYI168" s="28"/>
      <c r="AYJ168" s="28"/>
      <c r="AYK168" s="28"/>
      <c r="AYL168" s="28"/>
      <c r="AYM168" s="28"/>
      <c r="AYN168" s="28"/>
      <c r="AYO168" s="28"/>
      <c r="AYP168" s="28"/>
      <c r="AYQ168" s="28"/>
      <c r="AYR168" s="28"/>
      <c r="AYS168" s="28"/>
      <c r="AYT168" s="28"/>
      <c r="AYU168" s="28"/>
      <c r="AYV168" s="28"/>
      <c r="AYW168" s="28"/>
    </row>
    <row r="169" spans="1:1349" s="48" customFormat="1" x14ac:dyDescent="0.25">
      <c r="A169" s="2065"/>
      <c r="B169" s="2104"/>
      <c r="C169" s="2105"/>
      <c r="D169" s="2105"/>
      <c r="E169" s="2105"/>
      <c r="F169" s="2105"/>
      <c r="G169" s="2106"/>
      <c r="H169" s="28"/>
      <c r="I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c r="FJ169" s="28"/>
      <c r="FK169" s="28"/>
      <c r="FL169" s="28"/>
      <c r="FM169" s="28"/>
      <c r="FN169" s="28"/>
      <c r="FO169" s="28"/>
      <c r="FP169" s="28"/>
      <c r="FQ169" s="28"/>
      <c r="FR169" s="28"/>
      <c r="FS169" s="28"/>
      <c r="FT169" s="28"/>
      <c r="FU169" s="28"/>
      <c r="FV169" s="28"/>
      <c r="FW169" s="28"/>
      <c r="FX169" s="28"/>
      <c r="FY169" s="28"/>
      <c r="FZ169" s="28"/>
      <c r="GA169" s="28"/>
      <c r="GB169" s="28"/>
      <c r="GC169" s="28"/>
      <c r="GD169" s="28"/>
      <c r="GE169" s="28"/>
      <c r="GF169" s="28"/>
      <c r="GG169" s="28"/>
      <c r="GH169" s="28"/>
      <c r="GI169" s="28"/>
      <c r="GJ169" s="28"/>
      <c r="GK169" s="28"/>
      <c r="GL169" s="28"/>
      <c r="GM169" s="28"/>
      <c r="GN169" s="28"/>
      <c r="GO169" s="28"/>
      <c r="GP169" s="28"/>
      <c r="GQ169" s="28"/>
      <c r="GR169" s="28"/>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28"/>
      <c r="HV169" s="28"/>
      <c r="HW169" s="28"/>
      <c r="HX169" s="28"/>
      <c r="HY169" s="28"/>
      <c r="HZ169" s="28"/>
      <c r="IA169" s="28"/>
      <c r="IB169" s="28"/>
      <c r="IC169" s="28"/>
      <c r="ID169" s="28"/>
      <c r="IE169" s="28"/>
      <c r="IF169" s="28"/>
      <c r="IG169" s="28"/>
      <c r="IH169" s="28"/>
      <c r="II169" s="28"/>
      <c r="IJ169" s="28"/>
      <c r="IK169" s="28"/>
      <c r="IL169" s="28"/>
      <c r="IM169" s="28"/>
      <c r="IN169" s="28"/>
      <c r="IO169" s="28"/>
      <c r="IP169" s="28"/>
      <c r="IQ169" s="28"/>
      <c r="IR169" s="28"/>
      <c r="IS169" s="28"/>
      <c r="IT169" s="28"/>
      <c r="IU169" s="28"/>
      <c r="IV169" s="28"/>
      <c r="IW169" s="28"/>
      <c r="IX169" s="28"/>
      <c r="IY169" s="28"/>
      <c r="IZ169" s="28"/>
      <c r="JA169" s="28"/>
      <c r="JB169" s="28"/>
      <c r="JC169" s="28"/>
      <c r="JD169" s="28"/>
      <c r="JE169" s="28"/>
      <c r="JF169" s="28"/>
      <c r="JG169" s="28"/>
      <c r="JH169" s="28"/>
      <c r="JI169" s="28"/>
      <c r="JJ169" s="28"/>
      <c r="JK169" s="28"/>
      <c r="JL169" s="28"/>
      <c r="JM169" s="28"/>
      <c r="JN169" s="28"/>
      <c r="JO169" s="28"/>
      <c r="JP169" s="28"/>
      <c r="JQ169" s="28"/>
      <c r="JR169" s="28"/>
      <c r="JS169" s="28"/>
      <c r="JT169" s="28"/>
      <c r="JU169" s="28"/>
      <c r="JV169" s="28"/>
      <c r="JW169" s="28"/>
      <c r="JX169" s="28"/>
      <c r="JY169" s="28"/>
      <c r="JZ169" s="28"/>
      <c r="KA169" s="28"/>
      <c r="KB169" s="28"/>
      <c r="KC169" s="28"/>
      <c r="KD169" s="28"/>
      <c r="KE169" s="28"/>
      <c r="KF169" s="28"/>
      <c r="KG169" s="28"/>
      <c r="KH169" s="28"/>
      <c r="KI169" s="28"/>
      <c r="KJ169" s="28"/>
      <c r="KK169" s="28"/>
      <c r="KL169" s="28"/>
      <c r="KM169" s="28"/>
      <c r="KN169" s="28"/>
      <c r="KO169" s="28"/>
      <c r="KP169" s="28"/>
      <c r="KQ169" s="28"/>
      <c r="KR169" s="28"/>
      <c r="KS169" s="28"/>
      <c r="KT169" s="28"/>
      <c r="KU169" s="28"/>
      <c r="KV169" s="28"/>
      <c r="KW169" s="28"/>
      <c r="KX169" s="28"/>
      <c r="KY169" s="28"/>
      <c r="KZ169" s="28"/>
      <c r="LA169" s="28"/>
      <c r="LB169" s="28"/>
      <c r="LC169" s="28"/>
      <c r="LD169" s="28"/>
      <c r="LE169" s="28"/>
      <c r="LF169" s="28"/>
      <c r="LG169" s="28"/>
      <c r="LH169" s="28"/>
      <c r="LI169" s="28"/>
      <c r="LJ169" s="28"/>
      <c r="LK169" s="28"/>
      <c r="LL169" s="28"/>
      <c r="LM169" s="28"/>
      <c r="LN169" s="28"/>
      <c r="LO169" s="28"/>
      <c r="LP169" s="28"/>
      <c r="LQ169" s="28"/>
      <c r="LR169" s="28"/>
      <c r="LS169" s="28"/>
      <c r="LT169" s="28"/>
      <c r="LU169" s="28"/>
      <c r="LV169" s="28"/>
      <c r="LW169" s="28"/>
      <c r="LX169" s="28"/>
      <c r="LY169" s="28"/>
      <c r="LZ169" s="28"/>
      <c r="MA169" s="28"/>
      <c r="MB169" s="28"/>
      <c r="MC169" s="28"/>
      <c r="MD169" s="28"/>
      <c r="ME169" s="28"/>
      <c r="MF169" s="28"/>
      <c r="MG169" s="28"/>
      <c r="MH169" s="28"/>
      <c r="MI169" s="28"/>
      <c r="MJ169" s="28"/>
      <c r="MK169" s="28"/>
      <c r="ML169" s="28"/>
      <c r="MM169" s="28"/>
      <c r="MN169" s="28"/>
      <c r="MO169" s="28"/>
      <c r="MP169" s="28"/>
      <c r="MQ169" s="28"/>
      <c r="MR169" s="28"/>
      <c r="MS169" s="28"/>
      <c r="MT169" s="28"/>
      <c r="MU169" s="28"/>
      <c r="MV169" s="28"/>
      <c r="MW169" s="28"/>
      <c r="MX169" s="28"/>
      <c r="MY169" s="28"/>
      <c r="MZ169" s="28"/>
      <c r="NA169" s="28"/>
      <c r="NB169" s="28"/>
      <c r="NC169" s="28"/>
      <c r="ND169" s="28"/>
      <c r="NE169" s="28"/>
      <c r="NF169" s="28"/>
      <c r="NG169" s="28"/>
      <c r="NH169" s="28"/>
      <c r="NI169" s="28"/>
      <c r="NJ169" s="28"/>
      <c r="NK169" s="28"/>
      <c r="NL169" s="28"/>
      <c r="NM169" s="28"/>
      <c r="NN169" s="28"/>
      <c r="NO169" s="28"/>
      <c r="NP169" s="28"/>
      <c r="NQ169" s="28"/>
      <c r="NR169" s="28"/>
      <c r="NS169" s="28"/>
      <c r="NT169" s="28"/>
      <c r="NU169" s="28"/>
      <c r="NV169" s="28"/>
      <c r="NW169" s="28"/>
      <c r="NX169" s="28"/>
      <c r="NY169" s="28"/>
      <c r="NZ169" s="28"/>
      <c r="OA169" s="28"/>
      <c r="OB169" s="28"/>
      <c r="OC169" s="28"/>
      <c r="OD169" s="28"/>
      <c r="OE169" s="28"/>
      <c r="OF169" s="28"/>
      <c r="OG169" s="28"/>
      <c r="OH169" s="28"/>
      <c r="OI169" s="28"/>
      <c r="OJ169" s="28"/>
      <c r="OK169" s="28"/>
      <c r="OL169" s="28"/>
      <c r="OM169" s="28"/>
      <c r="ON169" s="28"/>
      <c r="OO169" s="28"/>
      <c r="OP169" s="28"/>
      <c r="OQ169" s="28"/>
      <c r="OR169" s="28"/>
      <c r="OS169" s="28"/>
      <c r="OT169" s="28"/>
      <c r="OU169" s="28"/>
      <c r="OV169" s="28"/>
      <c r="OW169" s="28"/>
      <c r="OX169" s="28"/>
      <c r="OY169" s="28"/>
      <c r="OZ169" s="28"/>
      <c r="PA169" s="28"/>
      <c r="PB169" s="28"/>
      <c r="PC169" s="28"/>
      <c r="PD169" s="28"/>
      <c r="PE169" s="28"/>
      <c r="PF169" s="28"/>
      <c r="PG169" s="28"/>
      <c r="PH169" s="28"/>
      <c r="PI169" s="28"/>
      <c r="PJ169" s="28"/>
      <c r="PK169" s="28"/>
      <c r="PL169" s="28"/>
      <c r="PM169" s="28"/>
      <c r="PN169" s="28"/>
      <c r="PO169" s="28"/>
      <c r="PP169" s="28"/>
      <c r="PQ169" s="28"/>
      <c r="PR169" s="28"/>
      <c r="PS169" s="28"/>
      <c r="PT169" s="28"/>
      <c r="PU169" s="28"/>
      <c r="PV169" s="28"/>
      <c r="PW169" s="28"/>
      <c r="PX169" s="28"/>
      <c r="PY169" s="28"/>
      <c r="PZ169" s="28"/>
      <c r="QA169" s="28"/>
      <c r="QB169" s="28"/>
      <c r="QC169" s="28"/>
      <c r="QD169" s="28"/>
      <c r="QE169" s="28"/>
      <c r="QF169" s="28"/>
      <c r="QG169" s="28"/>
      <c r="QH169" s="28"/>
      <c r="QI169" s="28"/>
      <c r="QJ169" s="28"/>
      <c r="QK169" s="28"/>
      <c r="QL169" s="28"/>
      <c r="QM169" s="28"/>
      <c r="QN169" s="28"/>
      <c r="QO169" s="28"/>
      <c r="QP169" s="28"/>
      <c r="QQ169" s="28"/>
      <c r="QR169" s="28"/>
      <c r="QS169" s="28"/>
      <c r="QT169" s="28"/>
      <c r="QU169" s="28"/>
      <c r="QV169" s="28"/>
      <c r="QW169" s="28"/>
      <c r="QX169" s="28"/>
      <c r="QY169" s="28"/>
      <c r="QZ169" s="28"/>
      <c r="RA169" s="28"/>
      <c r="RB169" s="28"/>
      <c r="RC169" s="28"/>
      <c r="RD169" s="28"/>
      <c r="RE169" s="28"/>
      <c r="RF169" s="28"/>
      <c r="RG169" s="28"/>
      <c r="RH169" s="28"/>
      <c r="RI169" s="28"/>
      <c r="RJ169" s="28"/>
      <c r="RK169" s="28"/>
      <c r="RL169" s="28"/>
      <c r="RM169" s="28"/>
      <c r="RN169" s="28"/>
      <c r="RO169" s="28"/>
      <c r="RP169" s="28"/>
      <c r="RQ169" s="28"/>
      <c r="RR169" s="28"/>
      <c r="RS169" s="28"/>
      <c r="RT169" s="28"/>
      <c r="RU169" s="28"/>
      <c r="RV169" s="28"/>
      <c r="RW169" s="28"/>
      <c r="RX169" s="28"/>
      <c r="RY169" s="28"/>
      <c r="RZ169" s="28"/>
      <c r="SA169" s="28"/>
      <c r="SB169" s="28"/>
      <c r="SC169" s="28"/>
      <c r="SD169" s="28"/>
      <c r="SE169" s="28"/>
      <c r="SF169" s="28"/>
      <c r="SG169" s="28"/>
      <c r="SH169" s="28"/>
      <c r="SI169" s="28"/>
      <c r="SJ169" s="28"/>
      <c r="SK169" s="28"/>
      <c r="SL169" s="28"/>
      <c r="SM169" s="28"/>
      <c r="SN169" s="28"/>
      <c r="SO169" s="28"/>
      <c r="SP169" s="28"/>
      <c r="SQ169" s="28"/>
      <c r="SR169" s="28"/>
      <c r="SS169" s="28"/>
      <c r="ST169" s="28"/>
      <c r="SU169" s="28"/>
      <c r="SV169" s="28"/>
      <c r="SW169" s="28"/>
      <c r="SX169" s="28"/>
      <c r="SY169" s="28"/>
      <c r="SZ169" s="28"/>
      <c r="TA169" s="28"/>
      <c r="TB169" s="28"/>
      <c r="TC169" s="28"/>
      <c r="TD169" s="28"/>
      <c r="TE169" s="28"/>
      <c r="TF169" s="28"/>
      <c r="TG169" s="28"/>
      <c r="TH169" s="28"/>
      <c r="TI169" s="28"/>
      <c r="TJ169" s="28"/>
      <c r="TK169" s="28"/>
      <c r="TL169" s="28"/>
      <c r="TM169" s="28"/>
      <c r="TN169" s="28"/>
      <c r="TO169" s="28"/>
      <c r="TP169" s="28"/>
      <c r="TQ169" s="28"/>
      <c r="TR169" s="28"/>
      <c r="TS169" s="28"/>
      <c r="TT169" s="28"/>
      <c r="TU169" s="28"/>
      <c r="TV169" s="28"/>
      <c r="TW169" s="28"/>
      <c r="TX169" s="28"/>
      <c r="TY169" s="28"/>
      <c r="TZ169" s="28"/>
      <c r="UA169" s="28"/>
      <c r="UB169" s="28"/>
      <c r="UC169" s="28"/>
      <c r="UD169" s="28"/>
      <c r="UE169" s="28"/>
      <c r="UF169" s="28"/>
      <c r="UG169" s="28"/>
      <c r="UH169" s="28"/>
      <c r="UI169" s="28"/>
      <c r="UJ169" s="28"/>
      <c r="UK169" s="28"/>
      <c r="UL169" s="28"/>
      <c r="UM169" s="28"/>
      <c r="UN169" s="28"/>
      <c r="UO169" s="28"/>
      <c r="UP169" s="28"/>
      <c r="UQ169" s="28"/>
      <c r="UR169" s="28"/>
      <c r="US169" s="28"/>
      <c r="UT169" s="28"/>
      <c r="UU169" s="28"/>
      <c r="UV169" s="28"/>
      <c r="UW169" s="28"/>
      <c r="UX169" s="28"/>
      <c r="UY169" s="28"/>
      <c r="UZ169" s="28"/>
      <c r="VA169" s="28"/>
      <c r="VB169" s="28"/>
      <c r="VC169" s="28"/>
      <c r="VD169" s="28"/>
      <c r="VE169" s="28"/>
      <c r="VF169" s="28"/>
      <c r="VG169" s="28"/>
      <c r="VH169" s="28"/>
      <c r="VI169" s="28"/>
      <c r="VJ169" s="28"/>
      <c r="VK169" s="28"/>
      <c r="VL169" s="28"/>
      <c r="VM169" s="28"/>
      <c r="VN169" s="28"/>
      <c r="VO169" s="28"/>
      <c r="VP169" s="28"/>
      <c r="VQ169" s="28"/>
      <c r="VR169" s="28"/>
      <c r="VS169" s="28"/>
      <c r="VT169" s="28"/>
      <c r="VU169" s="28"/>
      <c r="VV169" s="28"/>
      <c r="VW169" s="28"/>
      <c r="VX169" s="28"/>
      <c r="VY169" s="28"/>
      <c r="VZ169" s="28"/>
      <c r="WA169" s="28"/>
      <c r="WB169" s="28"/>
      <c r="WC169" s="28"/>
      <c r="WD169" s="28"/>
      <c r="WE169" s="28"/>
      <c r="WF169" s="28"/>
      <c r="WG169" s="28"/>
      <c r="WH169" s="28"/>
      <c r="WI169" s="28"/>
      <c r="WJ169" s="28"/>
      <c r="WK169" s="28"/>
      <c r="WL169" s="28"/>
      <c r="WM169" s="28"/>
      <c r="WN169" s="28"/>
      <c r="WO169" s="28"/>
      <c r="WP169" s="28"/>
      <c r="WQ169" s="28"/>
      <c r="WR169" s="28"/>
      <c r="WS169" s="28"/>
      <c r="WT169" s="28"/>
      <c r="WU169" s="28"/>
      <c r="WV169" s="28"/>
      <c r="WW169" s="28"/>
      <c r="WX169" s="28"/>
      <c r="WY169" s="28"/>
      <c r="WZ169" s="28"/>
      <c r="XA169" s="28"/>
      <c r="XB169" s="28"/>
      <c r="XC169" s="28"/>
      <c r="XD169" s="28"/>
      <c r="XE169" s="28"/>
      <c r="XF169" s="28"/>
      <c r="XG169" s="28"/>
      <c r="XH169" s="28"/>
      <c r="XI169" s="28"/>
      <c r="XJ169" s="28"/>
      <c r="XK169" s="28"/>
      <c r="XL169" s="28"/>
      <c r="XM169" s="28"/>
      <c r="XN169" s="28"/>
      <c r="XO169" s="28"/>
      <c r="XP169" s="28"/>
      <c r="XQ169" s="28"/>
      <c r="XR169" s="28"/>
      <c r="XS169" s="28"/>
      <c r="XT169" s="28"/>
      <c r="XU169" s="28"/>
      <c r="XV169" s="28"/>
      <c r="XW169" s="28"/>
      <c r="XX169" s="28"/>
      <c r="XY169" s="28"/>
      <c r="XZ169" s="28"/>
      <c r="YA169" s="28"/>
      <c r="YB169" s="28"/>
      <c r="YC169" s="28"/>
      <c r="YD169" s="28"/>
      <c r="YE169" s="28"/>
      <c r="YF169" s="28"/>
      <c r="YG169" s="28"/>
      <c r="YH169" s="28"/>
      <c r="YI169" s="28"/>
      <c r="YJ169" s="28"/>
      <c r="YK169" s="28"/>
      <c r="YL169" s="28"/>
      <c r="YM169" s="28"/>
      <c r="YN169" s="28"/>
      <c r="YO169" s="28"/>
      <c r="YP169" s="28"/>
      <c r="YQ169" s="28"/>
      <c r="YR169" s="28"/>
      <c r="YS169" s="28"/>
      <c r="YT169" s="28"/>
      <c r="YU169" s="28"/>
      <c r="YV169" s="28"/>
      <c r="YW169" s="28"/>
      <c r="YX169" s="28"/>
      <c r="YY169" s="28"/>
      <c r="YZ169" s="28"/>
      <c r="ZA169" s="28"/>
      <c r="ZB169" s="28"/>
      <c r="ZC169" s="28"/>
      <c r="ZD169" s="28"/>
      <c r="ZE169" s="28"/>
      <c r="ZF169" s="28"/>
      <c r="ZG169" s="28"/>
      <c r="ZH169" s="28"/>
      <c r="ZI169" s="28"/>
      <c r="ZJ169" s="28"/>
      <c r="ZK169" s="28"/>
      <c r="ZL169" s="28"/>
      <c r="ZM169" s="28"/>
      <c r="ZN169" s="28"/>
      <c r="ZO169" s="28"/>
      <c r="ZP169" s="28"/>
      <c r="ZQ169" s="28"/>
      <c r="ZR169" s="28"/>
      <c r="ZS169" s="28"/>
      <c r="ZT169" s="28"/>
      <c r="ZU169" s="28"/>
      <c r="ZV169" s="28"/>
      <c r="ZW169" s="28"/>
      <c r="ZX169" s="28"/>
      <c r="ZY169" s="28"/>
      <c r="ZZ169" s="28"/>
      <c r="AAA169" s="28"/>
      <c r="AAB169" s="28"/>
      <c r="AAC169" s="28"/>
      <c r="AAD169" s="28"/>
      <c r="AAE169" s="28"/>
      <c r="AAF169" s="28"/>
      <c r="AAG169" s="28"/>
      <c r="AAH169" s="28"/>
      <c r="AAI169" s="28"/>
      <c r="AAJ169" s="28"/>
      <c r="AAK169" s="28"/>
      <c r="AAL169" s="28"/>
      <c r="AAM169" s="28"/>
      <c r="AAN169" s="28"/>
      <c r="AAO169" s="28"/>
      <c r="AAP169" s="28"/>
      <c r="AAQ169" s="28"/>
      <c r="AAR169" s="28"/>
      <c r="AAS169" s="28"/>
      <c r="AAT169" s="28"/>
      <c r="AAU169" s="28"/>
      <c r="AAV169" s="28"/>
      <c r="AAW169" s="28"/>
      <c r="AAX169" s="28"/>
      <c r="AAY169" s="28"/>
      <c r="AAZ169" s="28"/>
      <c r="ABA169" s="28"/>
      <c r="ABB169" s="28"/>
      <c r="ABC169" s="28"/>
      <c r="ABD169" s="28"/>
      <c r="ABE169" s="28"/>
      <c r="ABF169" s="28"/>
      <c r="ABG169" s="28"/>
      <c r="ABH169" s="28"/>
      <c r="ABI169" s="28"/>
      <c r="ABJ169" s="28"/>
      <c r="ABK169" s="28"/>
      <c r="ABL169" s="28"/>
      <c r="ABM169" s="28"/>
      <c r="ABN169" s="28"/>
      <c r="ABO169" s="28"/>
      <c r="ABP169" s="28"/>
      <c r="ABQ169" s="28"/>
      <c r="ABR169" s="28"/>
      <c r="ABS169" s="28"/>
      <c r="ABT169" s="28"/>
      <c r="ABU169" s="28"/>
      <c r="ABV169" s="28"/>
      <c r="ABW169" s="28"/>
      <c r="ABX169" s="28"/>
      <c r="ABY169" s="28"/>
      <c r="ABZ169" s="28"/>
      <c r="ACA169" s="28"/>
      <c r="ACB169" s="28"/>
      <c r="ACC169" s="28"/>
      <c r="ACD169" s="28"/>
      <c r="ACE169" s="28"/>
      <c r="ACF169" s="28"/>
      <c r="ACG169" s="28"/>
      <c r="ACH169" s="28"/>
      <c r="ACI169" s="28"/>
      <c r="ACJ169" s="28"/>
      <c r="ACK169" s="28"/>
      <c r="ACL169" s="28"/>
      <c r="ACM169" s="28"/>
      <c r="ACN169" s="28"/>
      <c r="ACO169" s="28"/>
      <c r="ACP169" s="28"/>
      <c r="ACQ169" s="28"/>
      <c r="ACR169" s="28"/>
      <c r="ACS169" s="28"/>
      <c r="ACT169" s="28"/>
      <c r="ACU169" s="28"/>
      <c r="ACV169" s="28"/>
      <c r="ACW169" s="28"/>
      <c r="ACX169" s="28"/>
      <c r="ACY169" s="28"/>
      <c r="ACZ169" s="28"/>
      <c r="ADA169" s="28"/>
      <c r="ADB169" s="28"/>
      <c r="ADC169" s="28"/>
      <c r="ADD169" s="28"/>
      <c r="ADE169" s="28"/>
      <c r="ADF169" s="28"/>
      <c r="ADG169" s="28"/>
      <c r="ADH169" s="28"/>
      <c r="ADI169" s="28"/>
      <c r="ADJ169" s="28"/>
      <c r="ADK169" s="28"/>
      <c r="ADL169" s="28"/>
      <c r="ADM169" s="28"/>
      <c r="ADN169" s="28"/>
      <c r="ADO169" s="28"/>
      <c r="ADP169" s="28"/>
      <c r="ADQ169" s="28"/>
      <c r="ADR169" s="28"/>
      <c r="ADS169" s="28"/>
      <c r="ADT169" s="28"/>
      <c r="ADU169" s="28"/>
      <c r="ADV169" s="28"/>
      <c r="ADW169" s="28"/>
      <c r="ADX169" s="28"/>
      <c r="ADY169" s="28"/>
      <c r="ADZ169" s="28"/>
      <c r="AEA169" s="28"/>
      <c r="AEB169" s="28"/>
      <c r="AEC169" s="28"/>
      <c r="AED169" s="28"/>
      <c r="AEE169" s="28"/>
      <c r="AEF169" s="28"/>
      <c r="AEG169" s="28"/>
      <c r="AEH169" s="28"/>
      <c r="AEI169" s="28"/>
      <c r="AEJ169" s="28"/>
      <c r="AEK169" s="28"/>
      <c r="AEL169" s="28"/>
      <c r="AEM169" s="28"/>
      <c r="AEN169" s="28"/>
      <c r="AEO169" s="28"/>
      <c r="AEP169" s="28"/>
      <c r="AEQ169" s="28"/>
      <c r="AER169" s="28"/>
      <c r="AES169" s="28"/>
      <c r="AET169" s="28"/>
      <c r="AEU169" s="28"/>
      <c r="AEV169" s="28"/>
      <c r="AEW169" s="28"/>
      <c r="AEX169" s="28"/>
      <c r="AEY169" s="28"/>
      <c r="AEZ169" s="28"/>
      <c r="AFA169" s="28"/>
      <c r="AFB169" s="28"/>
      <c r="AFC169" s="28"/>
      <c r="AFD169" s="28"/>
      <c r="AFE169" s="28"/>
      <c r="AFF169" s="28"/>
      <c r="AFG169" s="28"/>
      <c r="AFH169" s="28"/>
      <c r="AFI169" s="28"/>
      <c r="AFJ169" s="28"/>
      <c r="AFK169" s="28"/>
      <c r="AFL169" s="28"/>
      <c r="AFM169" s="28"/>
      <c r="AFN169" s="28"/>
      <c r="AFO169" s="28"/>
      <c r="AFP169" s="28"/>
      <c r="AFQ169" s="28"/>
      <c r="AFR169" s="28"/>
      <c r="AFS169" s="28"/>
      <c r="AFT169" s="28"/>
      <c r="AFU169" s="28"/>
      <c r="AFV169" s="28"/>
      <c r="AFW169" s="28"/>
      <c r="AFX169" s="28"/>
      <c r="AFY169" s="28"/>
      <c r="AFZ169" s="28"/>
      <c r="AGA169" s="28"/>
      <c r="AGB169" s="28"/>
      <c r="AGC169" s="28"/>
      <c r="AGD169" s="28"/>
      <c r="AGE169" s="28"/>
      <c r="AGF169" s="28"/>
      <c r="AGG169" s="28"/>
      <c r="AGH169" s="28"/>
      <c r="AGI169" s="28"/>
      <c r="AGJ169" s="28"/>
      <c r="AGK169" s="28"/>
      <c r="AGL169" s="28"/>
      <c r="AGM169" s="28"/>
      <c r="AGN169" s="28"/>
      <c r="AGO169" s="28"/>
      <c r="AGP169" s="28"/>
      <c r="AGQ169" s="28"/>
      <c r="AGR169" s="28"/>
      <c r="AGS169" s="28"/>
      <c r="AGT169" s="28"/>
      <c r="AGU169" s="28"/>
      <c r="AGV169" s="28"/>
      <c r="AGW169" s="28"/>
      <c r="AGX169" s="28"/>
      <c r="AGY169" s="28"/>
      <c r="AGZ169" s="28"/>
      <c r="AHA169" s="28"/>
      <c r="AHB169" s="28"/>
      <c r="AHC169" s="28"/>
      <c r="AHD169" s="28"/>
      <c r="AHE169" s="28"/>
      <c r="AHF169" s="28"/>
      <c r="AHG169" s="28"/>
      <c r="AHH169" s="28"/>
      <c r="AHI169" s="28"/>
      <c r="AHJ169" s="28"/>
      <c r="AHK169" s="28"/>
      <c r="AHL169" s="28"/>
      <c r="AHM169" s="28"/>
      <c r="AHN169" s="28"/>
      <c r="AHO169" s="28"/>
      <c r="AHP169" s="28"/>
      <c r="AHQ169" s="28"/>
      <c r="AHR169" s="28"/>
      <c r="AHS169" s="28"/>
      <c r="AHT169" s="28"/>
      <c r="AHU169" s="28"/>
      <c r="AHV169" s="28"/>
      <c r="AHW169" s="28"/>
      <c r="AHX169" s="28"/>
      <c r="AHY169" s="28"/>
      <c r="AHZ169" s="28"/>
      <c r="AIA169" s="28"/>
      <c r="AIB169" s="28"/>
      <c r="AIC169" s="28"/>
      <c r="AID169" s="28"/>
      <c r="AIE169" s="28"/>
      <c r="AIF169" s="28"/>
      <c r="AIG169" s="28"/>
      <c r="AIH169" s="28"/>
      <c r="AII169" s="28"/>
      <c r="AIJ169" s="28"/>
      <c r="AIK169" s="28"/>
      <c r="AIL169" s="28"/>
      <c r="AIM169" s="28"/>
      <c r="AIN169" s="28"/>
      <c r="AIO169" s="28"/>
      <c r="AIP169" s="28"/>
      <c r="AIQ169" s="28"/>
      <c r="AIR169" s="28"/>
      <c r="AIS169" s="28"/>
      <c r="AIT169" s="28"/>
      <c r="AIU169" s="28"/>
      <c r="AIV169" s="28"/>
      <c r="AIW169" s="28"/>
      <c r="AIX169" s="28"/>
      <c r="AIY169" s="28"/>
      <c r="AIZ169" s="28"/>
      <c r="AJA169" s="28"/>
      <c r="AJB169" s="28"/>
      <c r="AJC169" s="28"/>
      <c r="AJD169" s="28"/>
      <c r="AJE169" s="28"/>
      <c r="AJF169" s="28"/>
      <c r="AJG169" s="28"/>
      <c r="AJH169" s="28"/>
      <c r="AJI169" s="28"/>
      <c r="AJJ169" s="28"/>
      <c r="AJK169" s="28"/>
      <c r="AJL169" s="28"/>
      <c r="AJM169" s="28"/>
      <c r="AJN169" s="28"/>
      <c r="AJO169" s="28"/>
      <c r="AJP169" s="28"/>
      <c r="AJQ169" s="28"/>
      <c r="AJR169" s="28"/>
      <c r="AJS169" s="28"/>
      <c r="AJT169" s="28"/>
      <c r="AJU169" s="28"/>
      <c r="AJV169" s="28"/>
      <c r="AJW169" s="28"/>
      <c r="AJX169" s="28"/>
      <c r="AJY169" s="28"/>
      <c r="AJZ169" s="28"/>
      <c r="AKA169" s="28"/>
      <c r="AKB169" s="28"/>
      <c r="AKC169" s="28"/>
      <c r="AKD169" s="28"/>
      <c r="AKE169" s="28"/>
      <c r="AKF169" s="28"/>
      <c r="AKG169" s="28"/>
      <c r="AKH169" s="28"/>
      <c r="AKI169" s="28"/>
      <c r="AKJ169" s="28"/>
      <c r="AKK169" s="28"/>
      <c r="AKL169" s="28"/>
      <c r="AKM169" s="28"/>
      <c r="AKN169" s="28"/>
      <c r="AKO169" s="28"/>
      <c r="AKP169" s="28"/>
      <c r="AKQ169" s="28"/>
      <c r="AKR169" s="28"/>
      <c r="AKS169" s="28"/>
      <c r="AKT169" s="28"/>
      <c r="AKU169" s="28"/>
      <c r="AKV169" s="28"/>
      <c r="AKW169" s="28"/>
      <c r="AKX169" s="28"/>
      <c r="AKY169" s="28"/>
      <c r="AKZ169" s="28"/>
      <c r="ALA169" s="28"/>
      <c r="ALB169" s="28"/>
      <c r="ALC169" s="28"/>
      <c r="ALD169" s="28"/>
      <c r="ALE169" s="28"/>
      <c r="ALF169" s="28"/>
      <c r="ALG169" s="28"/>
      <c r="ALH169" s="28"/>
      <c r="ALI169" s="28"/>
      <c r="ALJ169" s="28"/>
      <c r="ALK169" s="28"/>
      <c r="ALL169" s="28"/>
      <c r="ALM169" s="28"/>
      <c r="ALN169" s="28"/>
      <c r="ALO169" s="28"/>
      <c r="ALP169" s="28"/>
      <c r="ALQ169" s="28"/>
      <c r="ALR169" s="28"/>
      <c r="ALS169" s="28"/>
      <c r="ALT169" s="28"/>
      <c r="ALU169" s="28"/>
      <c r="ALV169" s="28"/>
      <c r="ALW169" s="28"/>
      <c r="ALX169" s="28"/>
      <c r="ALY169" s="28"/>
      <c r="ALZ169" s="28"/>
      <c r="AMA169" s="28"/>
      <c r="AMB169" s="28"/>
      <c r="AMC169" s="28"/>
      <c r="AMD169" s="28"/>
      <c r="AME169" s="28"/>
      <c r="AMF169" s="28"/>
      <c r="AMG169" s="28"/>
      <c r="AMH169" s="28"/>
      <c r="AMI169" s="28"/>
      <c r="AMJ169" s="28"/>
      <c r="AMK169" s="28"/>
      <c r="AML169" s="28"/>
      <c r="AMM169" s="28"/>
      <c r="AMN169" s="28"/>
      <c r="AMO169" s="28"/>
      <c r="AMP169" s="28"/>
      <c r="AMQ169" s="28"/>
      <c r="AMR169" s="28"/>
      <c r="AMS169" s="28"/>
      <c r="AMT169" s="28"/>
      <c r="AMU169" s="28"/>
      <c r="AMV169" s="28"/>
      <c r="AMW169" s="28"/>
      <c r="AMX169" s="28"/>
      <c r="AMY169" s="28"/>
      <c r="AMZ169" s="28"/>
      <c r="ANA169" s="28"/>
      <c r="ANB169" s="28"/>
      <c r="ANC169" s="28"/>
      <c r="AND169" s="28"/>
      <c r="ANE169" s="28"/>
      <c r="ANF169" s="28"/>
      <c r="ANG169" s="28"/>
      <c r="ANH169" s="28"/>
      <c r="ANI169" s="28"/>
      <c r="ANJ169" s="28"/>
      <c r="ANK169" s="28"/>
      <c r="ANL169" s="28"/>
      <c r="ANM169" s="28"/>
      <c r="ANN169" s="28"/>
      <c r="ANO169" s="28"/>
      <c r="ANP169" s="28"/>
      <c r="ANQ169" s="28"/>
      <c r="ANR169" s="28"/>
      <c r="ANS169" s="28"/>
      <c r="ANT169" s="28"/>
      <c r="ANU169" s="28"/>
      <c r="ANV169" s="28"/>
      <c r="ANW169" s="28"/>
      <c r="ANX169" s="28"/>
      <c r="ANY169" s="28"/>
      <c r="ANZ169" s="28"/>
      <c r="AOA169" s="28"/>
      <c r="AOB169" s="28"/>
      <c r="AOC169" s="28"/>
      <c r="AOD169" s="28"/>
      <c r="AOE169" s="28"/>
      <c r="AOF169" s="28"/>
      <c r="AOG169" s="28"/>
      <c r="AOH169" s="28"/>
      <c r="AOI169" s="28"/>
      <c r="AOJ169" s="28"/>
      <c r="AOK169" s="28"/>
      <c r="AOL169" s="28"/>
      <c r="AOM169" s="28"/>
      <c r="AON169" s="28"/>
      <c r="AOO169" s="28"/>
      <c r="AOP169" s="28"/>
      <c r="AOQ169" s="28"/>
      <c r="AOR169" s="28"/>
      <c r="AOS169" s="28"/>
      <c r="AOT169" s="28"/>
      <c r="AOU169" s="28"/>
      <c r="AOV169" s="28"/>
      <c r="AOW169" s="28"/>
      <c r="AOX169" s="28"/>
      <c r="AOY169" s="28"/>
      <c r="AOZ169" s="28"/>
      <c r="APA169" s="28"/>
      <c r="APB169" s="28"/>
      <c r="APC169" s="28"/>
      <c r="APD169" s="28"/>
      <c r="APE169" s="28"/>
      <c r="APF169" s="28"/>
      <c r="APG169" s="28"/>
      <c r="APH169" s="28"/>
      <c r="API169" s="28"/>
      <c r="APJ169" s="28"/>
      <c r="APK169" s="28"/>
      <c r="APL169" s="28"/>
      <c r="APM169" s="28"/>
      <c r="APN169" s="28"/>
      <c r="APO169" s="28"/>
      <c r="APP169" s="28"/>
      <c r="APQ169" s="28"/>
      <c r="APR169" s="28"/>
      <c r="APS169" s="28"/>
      <c r="APT169" s="28"/>
      <c r="APU169" s="28"/>
      <c r="APV169" s="28"/>
      <c r="APW169" s="28"/>
      <c r="APX169" s="28"/>
      <c r="APY169" s="28"/>
      <c r="APZ169" s="28"/>
      <c r="AQA169" s="28"/>
      <c r="AQB169" s="28"/>
      <c r="AQC169" s="28"/>
      <c r="AQD169" s="28"/>
      <c r="AQE169" s="28"/>
      <c r="AQF169" s="28"/>
      <c r="AQG169" s="28"/>
      <c r="AQH169" s="28"/>
      <c r="AQI169" s="28"/>
      <c r="AQJ169" s="28"/>
      <c r="AQK169" s="28"/>
      <c r="AQL169" s="28"/>
      <c r="AQM169" s="28"/>
      <c r="AQN169" s="28"/>
      <c r="AQO169" s="28"/>
      <c r="AQP169" s="28"/>
      <c r="AQQ169" s="28"/>
      <c r="AQR169" s="28"/>
      <c r="AQS169" s="28"/>
      <c r="AQT169" s="28"/>
      <c r="AQU169" s="28"/>
      <c r="AQV169" s="28"/>
      <c r="AQW169" s="28"/>
      <c r="AQX169" s="28"/>
      <c r="AQY169" s="28"/>
      <c r="AQZ169" s="28"/>
      <c r="ARA169" s="28"/>
      <c r="ARB169" s="28"/>
      <c r="ARC169" s="28"/>
      <c r="ARD169" s="28"/>
      <c r="ARE169" s="28"/>
      <c r="ARF169" s="28"/>
      <c r="ARG169" s="28"/>
      <c r="ARH169" s="28"/>
      <c r="ARI169" s="28"/>
      <c r="ARJ169" s="28"/>
      <c r="ARK169" s="28"/>
      <c r="ARL169" s="28"/>
      <c r="ARM169" s="28"/>
      <c r="ARN169" s="28"/>
      <c r="ARO169" s="28"/>
      <c r="ARP169" s="28"/>
      <c r="ARQ169" s="28"/>
      <c r="ARR169" s="28"/>
      <c r="ARS169" s="28"/>
      <c r="ART169" s="28"/>
      <c r="ARU169" s="28"/>
      <c r="ARV169" s="28"/>
      <c r="ARW169" s="28"/>
      <c r="ARX169" s="28"/>
      <c r="ARY169" s="28"/>
      <c r="ARZ169" s="28"/>
      <c r="ASA169" s="28"/>
      <c r="ASB169" s="28"/>
      <c r="ASC169" s="28"/>
      <c r="ASD169" s="28"/>
      <c r="ASE169" s="28"/>
      <c r="ASF169" s="28"/>
      <c r="ASG169" s="28"/>
      <c r="ASH169" s="28"/>
      <c r="ASI169" s="28"/>
      <c r="ASJ169" s="28"/>
      <c r="ASK169" s="28"/>
      <c r="ASL169" s="28"/>
      <c r="ASM169" s="28"/>
      <c r="ASN169" s="28"/>
      <c r="ASO169" s="28"/>
      <c r="ASP169" s="28"/>
      <c r="ASQ169" s="28"/>
      <c r="ASR169" s="28"/>
      <c r="ASS169" s="28"/>
      <c r="AST169" s="28"/>
      <c r="ASU169" s="28"/>
      <c r="ASV169" s="28"/>
      <c r="ASW169" s="28"/>
      <c r="ASX169" s="28"/>
      <c r="ASY169" s="28"/>
      <c r="ASZ169" s="28"/>
      <c r="ATA169" s="28"/>
      <c r="ATB169" s="28"/>
      <c r="ATC169" s="28"/>
      <c r="ATD169" s="28"/>
      <c r="ATE169" s="28"/>
      <c r="ATF169" s="28"/>
      <c r="ATG169" s="28"/>
      <c r="ATH169" s="28"/>
      <c r="ATI169" s="28"/>
      <c r="ATJ169" s="28"/>
      <c r="ATK169" s="28"/>
      <c r="ATL169" s="28"/>
      <c r="ATM169" s="28"/>
      <c r="ATN169" s="28"/>
      <c r="ATO169" s="28"/>
      <c r="ATP169" s="28"/>
      <c r="ATQ169" s="28"/>
      <c r="ATR169" s="28"/>
      <c r="ATS169" s="28"/>
      <c r="ATT169" s="28"/>
      <c r="ATU169" s="28"/>
      <c r="ATV169" s="28"/>
      <c r="ATW169" s="28"/>
      <c r="ATX169" s="28"/>
      <c r="ATY169" s="28"/>
      <c r="ATZ169" s="28"/>
      <c r="AUA169" s="28"/>
      <c r="AUB169" s="28"/>
      <c r="AUC169" s="28"/>
      <c r="AUD169" s="28"/>
      <c r="AUE169" s="28"/>
      <c r="AUF169" s="28"/>
      <c r="AUG169" s="28"/>
      <c r="AUH169" s="28"/>
      <c r="AUI169" s="28"/>
      <c r="AUJ169" s="28"/>
      <c r="AUK169" s="28"/>
      <c r="AUL169" s="28"/>
      <c r="AUM169" s="28"/>
      <c r="AUN169" s="28"/>
      <c r="AUO169" s="28"/>
      <c r="AUP169" s="28"/>
      <c r="AUQ169" s="28"/>
      <c r="AUR169" s="28"/>
      <c r="AUS169" s="28"/>
      <c r="AUT169" s="28"/>
      <c r="AUU169" s="28"/>
      <c r="AUV169" s="28"/>
      <c r="AUW169" s="28"/>
      <c r="AUX169" s="28"/>
      <c r="AUY169" s="28"/>
      <c r="AUZ169" s="28"/>
      <c r="AVA169" s="28"/>
      <c r="AVB169" s="28"/>
      <c r="AVC169" s="28"/>
      <c r="AVD169" s="28"/>
      <c r="AVE169" s="28"/>
      <c r="AVF169" s="28"/>
      <c r="AVG169" s="28"/>
      <c r="AVH169" s="28"/>
      <c r="AVI169" s="28"/>
      <c r="AVJ169" s="28"/>
      <c r="AVK169" s="28"/>
      <c r="AVL169" s="28"/>
      <c r="AVM169" s="28"/>
      <c r="AVN169" s="28"/>
      <c r="AVO169" s="28"/>
      <c r="AVP169" s="28"/>
      <c r="AVQ169" s="28"/>
      <c r="AVR169" s="28"/>
      <c r="AVS169" s="28"/>
      <c r="AVT169" s="28"/>
      <c r="AVU169" s="28"/>
      <c r="AVV169" s="28"/>
      <c r="AVW169" s="28"/>
      <c r="AVX169" s="28"/>
      <c r="AVY169" s="28"/>
      <c r="AVZ169" s="28"/>
      <c r="AWA169" s="28"/>
      <c r="AWB169" s="28"/>
      <c r="AWC169" s="28"/>
      <c r="AWD169" s="28"/>
      <c r="AWE169" s="28"/>
      <c r="AWF169" s="28"/>
      <c r="AWG169" s="28"/>
      <c r="AWH169" s="28"/>
      <c r="AWI169" s="28"/>
      <c r="AWJ169" s="28"/>
      <c r="AWK169" s="28"/>
      <c r="AWL169" s="28"/>
      <c r="AWM169" s="28"/>
      <c r="AWN169" s="28"/>
      <c r="AWO169" s="28"/>
      <c r="AWP169" s="28"/>
      <c r="AWQ169" s="28"/>
      <c r="AWR169" s="28"/>
      <c r="AWS169" s="28"/>
      <c r="AWT169" s="28"/>
      <c r="AWU169" s="28"/>
      <c r="AWV169" s="28"/>
      <c r="AWW169" s="28"/>
      <c r="AWX169" s="28"/>
      <c r="AWY169" s="28"/>
      <c r="AWZ169" s="28"/>
      <c r="AXA169" s="28"/>
      <c r="AXB169" s="28"/>
      <c r="AXC169" s="28"/>
      <c r="AXD169" s="28"/>
      <c r="AXE169" s="28"/>
      <c r="AXF169" s="28"/>
      <c r="AXG169" s="28"/>
      <c r="AXH169" s="28"/>
      <c r="AXI169" s="28"/>
      <c r="AXJ169" s="28"/>
      <c r="AXK169" s="28"/>
      <c r="AXL169" s="28"/>
      <c r="AXM169" s="28"/>
      <c r="AXN169" s="28"/>
      <c r="AXO169" s="28"/>
      <c r="AXP169" s="28"/>
      <c r="AXQ169" s="28"/>
      <c r="AXR169" s="28"/>
      <c r="AXS169" s="28"/>
      <c r="AXT169" s="28"/>
      <c r="AXU169" s="28"/>
      <c r="AXV169" s="28"/>
      <c r="AXW169" s="28"/>
      <c r="AXX169" s="28"/>
      <c r="AXY169" s="28"/>
      <c r="AXZ169" s="28"/>
      <c r="AYA169" s="28"/>
      <c r="AYB169" s="28"/>
      <c r="AYC169" s="28"/>
      <c r="AYD169" s="28"/>
      <c r="AYE169" s="28"/>
      <c r="AYF169" s="28"/>
      <c r="AYG169" s="28"/>
      <c r="AYH169" s="28"/>
      <c r="AYI169" s="28"/>
      <c r="AYJ169" s="28"/>
      <c r="AYK169" s="28"/>
      <c r="AYL169" s="28"/>
      <c r="AYM169" s="28"/>
      <c r="AYN169" s="28"/>
      <c r="AYO169" s="28"/>
      <c r="AYP169" s="28"/>
      <c r="AYQ169" s="28"/>
      <c r="AYR169" s="28"/>
      <c r="AYS169" s="28"/>
      <c r="AYT169" s="28"/>
      <c r="AYU169" s="28"/>
      <c r="AYV169" s="28"/>
      <c r="AYW169" s="28"/>
    </row>
    <row r="170" spans="1:1349" s="48" customFormat="1" x14ac:dyDescent="0.25">
      <c r="A170" s="2065"/>
      <c r="B170" s="2104" t="s">
        <v>159</v>
      </c>
      <c r="C170" s="2105"/>
      <c r="D170" s="2105"/>
      <c r="E170" s="2105"/>
      <c r="F170" s="2105"/>
      <c r="G170" s="2106"/>
      <c r="H170" s="28"/>
      <c r="I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c r="FJ170" s="28"/>
      <c r="FK170" s="28"/>
      <c r="FL170" s="28"/>
      <c r="FM170" s="28"/>
      <c r="FN170" s="28"/>
      <c r="FO170" s="28"/>
      <c r="FP170" s="28"/>
      <c r="FQ170" s="28"/>
      <c r="FR170" s="28"/>
      <c r="FS170" s="28"/>
      <c r="FT170" s="28"/>
      <c r="FU170" s="28"/>
      <c r="FV170" s="28"/>
      <c r="FW170" s="28"/>
      <c r="FX170" s="28"/>
      <c r="FY170" s="28"/>
      <c r="FZ170" s="28"/>
      <c r="GA170" s="28"/>
      <c r="GB170" s="28"/>
      <c r="GC170" s="28"/>
      <c r="GD170" s="28"/>
      <c r="GE170" s="28"/>
      <c r="GF170" s="28"/>
      <c r="GG170" s="28"/>
      <c r="GH170" s="28"/>
      <c r="GI170" s="28"/>
      <c r="GJ170" s="28"/>
      <c r="GK170" s="28"/>
      <c r="GL170" s="28"/>
      <c r="GM170" s="28"/>
      <c r="GN170" s="28"/>
      <c r="GO170" s="28"/>
      <c r="GP170" s="28"/>
      <c r="GQ170" s="28"/>
      <c r="GR170" s="2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28"/>
      <c r="HV170" s="28"/>
      <c r="HW170" s="28"/>
      <c r="HX170" s="28"/>
      <c r="HY170" s="28"/>
      <c r="HZ170" s="28"/>
      <c r="IA170" s="28"/>
      <c r="IB170" s="28"/>
      <c r="IC170" s="28"/>
      <c r="ID170" s="28"/>
      <c r="IE170" s="28"/>
      <c r="IF170" s="28"/>
      <c r="IG170" s="28"/>
      <c r="IH170" s="28"/>
      <c r="II170" s="28"/>
      <c r="IJ170" s="28"/>
      <c r="IK170" s="28"/>
      <c r="IL170" s="28"/>
      <c r="IM170" s="28"/>
      <c r="IN170" s="28"/>
      <c r="IO170" s="28"/>
      <c r="IP170" s="28"/>
      <c r="IQ170" s="28"/>
      <c r="IR170" s="28"/>
      <c r="IS170" s="28"/>
      <c r="IT170" s="28"/>
      <c r="IU170" s="28"/>
      <c r="IV170" s="28"/>
      <c r="IW170" s="28"/>
      <c r="IX170" s="28"/>
      <c r="IY170" s="28"/>
      <c r="IZ170" s="28"/>
      <c r="JA170" s="28"/>
      <c r="JB170" s="28"/>
      <c r="JC170" s="28"/>
      <c r="JD170" s="28"/>
      <c r="JE170" s="28"/>
      <c r="JF170" s="28"/>
      <c r="JG170" s="28"/>
      <c r="JH170" s="28"/>
      <c r="JI170" s="28"/>
      <c r="JJ170" s="28"/>
      <c r="JK170" s="28"/>
      <c r="JL170" s="28"/>
      <c r="JM170" s="28"/>
      <c r="JN170" s="28"/>
      <c r="JO170" s="28"/>
      <c r="JP170" s="28"/>
      <c r="JQ170" s="28"/>
      <c r="JR170" s="28"/>
      <c r="JS170" s="28"/>
      <c r="JT170" s="28"/>
      <c r="JU170" s="28"/>
      <c r="JV170" s="28"/>
      <c r="JW170" s="28"/>
      <c r="JX170" s="28"/>
      <c r="JY170" s="28"/>
      <c r="JZ170" s="28"/>
      <c r="KA170" s="28"/>
      <c r="KB170" s="28"/>
      <c r="KC170" s="28"/>
      <c r="KD170" s="28"/>
      <c r="KE170" s="28"/>
      <c r="KF170" s="28"/>
      <c r="KG170" s="28"/>
      <c r="KH170" s="28"/>
      <c r="KI170" s="28"/>
      <c r="KJ170" s="28"/>
      <c r="KK170" s="28"/>
      <c r="KL170" s="28"/>
      <c r="KM170" s="28"/>
      <c r="KN170" s="28"/>
      <c r="KO170" s="28"/>
      <c r="KP170" s="28"/>
      <c r="KQ170" s="28"/>
      <c r="KR170" s="28"/>
      <c r="KS170" s="28"/>
      <c r="KT170" s="28"/>
      <c r="KU170" s="28"/>
      <c r="KV170" s="28"/>
      <c r="KW170" s="28"/>
      <c r="KX170" s="28"/>
      <c r="KY170" s="28"/>
      <c r="KZ170" s="28"/>
      <c r="LA170" s="28"/>
      <c r="LB170" s="28"/>
      <c r="LC170" s="28"/>
      <c r="LD170" s="28"/>
      <c r="LE170" s="28"/>
      <c r="LF170" s="28"/>
      <c r="LG170" s="28"/>
      <c r="LH170" s="28"/>
      <c r="LI170" s="28"/>
      <c r="LJ170" s="28"/>
      <c r="LK170" s="28"/>
      <c r="LL170" s="28"/>
      <c r="LM170" s="28"/>
      <c r="LN170" s="28"/>
      <c r="LO170" s="28"/>
      <c r="LP170" s="28"/>
      <c r="LQ170" s="28"/>
      <c r="LR170" s="28"/>
      <c r="LS170" s="28"/>
      <c r="LT170" s="28"/>
      <c r="LU170" s="28"/>
      <c r="LV170" s="28"/>
      <c r="LW170" s="28"/>
      <c r="LX170" s="28"/>
      <c r="LY170" s="28"/>
      <c r="LZ170" s="28"/>
      <c r="MA170" s="28"/>
      <c r="MB170" s="28"/>
      <c r="MC170" s="28"/>
      <c r="MD170" s="28"/>
      <c r="ME170" s="28"/>
      <c r="MF170" s="28"/>
      <c r="MG170" s="28"/>
      <c r="MH170" s="28"/>
      <c r="MI170" s="28"/>
      <c r="MJ170" s="28"/>
      <c r="MK170" s="28"/>
      <c r="ML170" s="28"/>
      <c r="MM170" s="28"/>
      <c r="MN170" s="28"/>
      <c r="MO170" s="28"/>
      <c r="MP170" s="28"/>
      <c r="MQ170" s="28"/>
      <c r="MR170" s="28"/>
      <c r="MS170" s="28"/>
      <c r="MT170" s="28"/>
      <c r="MU170" s="28"/>
      <c r="MV170" s="28"/>
      <c r="MW170" s="28"/>
      <c r="MX170" s="28"/>
      <c r="MY170" s="28"/>
      <c r="MZ170" s="28"/>
      <c r="NA170" s="28"/>
      <c r="NB170" s="28"/>
      <c r="NC170" s="28"/>
      <c r="ND170" s="28"/>
      <c r="NE170" s="28"/>
      <c r="NF170" s="28"/>
      <c r="NG170" s="28"/>
      <c r="NH170" s="28"/>
      <c r="NI170" s="28"/>
      <c r="NJ170" s="28"/>
      <c r="NK170" s="28"/>
      <c r="NL170" s="28"/>
      <c r="NM170" s="28"/>
      <c r="NN170" s="28"/>
      <c r="NO170" s="28"/>
      <c r="NP170" s="28"/>
      <c r="NQ170" s="28"/>
      <c r="NR170" s="28"/>
      <c r="NS170" s="28"/>
      <c r="NT170" s="28"/>
      <c r="NU170" s="28"/>
      <c r="NV170" s="28"/>
      <c r="NW170" s="28"/>
      <c r="NX170" s="28"/>
      <c r="NY170" s="28"/>
      <c r="NZ170" s="28"/>
      <c r="OA170" s="28"/>
      <c r="OB170" s="28"/>
      <c r="OC170" s="28"/>
      <c r="OD170" s="28"/>
      <c r="OE170" s="28"/>
      <c r="OF170" s="28"/>
      <c r="OG170" s="28"/>
      <c r="OH170" s="28"/>
      <c r="OI170" s="28"/>
      <c r="OJ170" s="28"/>
      <c r="OK170" s="28"/>
      <c r="OL170" s="28"/>
      <c r="OM170" s="28"/>
      <c r="ON170" s="28"/>
      <c r="OO170" s="28"/>
      <c r="OP170" s="28"/>
      <c r="OQ170" s="28"/>
      <c r="OR170" s="28"/>
      <c r="OS170" s="28"/>
      <c r="OT170" s="28"/>
      <c r="OU170" s="28"/>
      <c r="OV170" s="28"/>
      <c r="OW170" s="28"/>
      <c r="OX170" s="28"/>
      <c r="OY170" s="28"/>
      <c r="OZ170" s="28"/>
      <c r="PA170" s="28"/>
      <c r="PB170" s="28"/>
      <c r="PC170" s="28"/>
      <c r="PD170" s="28"/>
      <c r="PE170" s="28"/>
      <c r="PF170" s="28"/>
      <c r="PG170" s="28"/>
      <c r="PH170" s="28"/>
      <c r="PI170" s="28"/>
      <c r="PJ170" s="28"/>
      <c r="PK170" s="28"/>
      <c r="PL170" s="28"/>
      <c r="PM170" s="28"/>
      <c r="PN170" s="28"/>
      <c r="PO170" s="28"/>
      <c r="PP170" s="28"/>
      <c r="PQ170" s="28"/>
      <c r="PR170" s="28"/>
      <c r="PS170" s="28"/>
      <c r="PT170" s="28"/>
      <c r="PU170" s="28"/>
      <c r="PV170" s="28"/>
      <c r="PW170" s="28"/>
      <c r="PX170" s="28"/>
      <c r="PY170" s="28"/>
      <c r="PZ170" s="28"/>
      <c r="QA170" s="28"/>
      <c r="QB170" s="28"/>
      <c r="QC170" s="28"/>
      <c r="QD170" s="28"/>
      <c r="QE170" s="28"/>
      <c r="QF170" s="28"/>
      <c r="QG170" s="28"/>
      <c r="QH170" s="28"/>
      <c r="QI170" s="28"/>
      <c r="QJ170" s="28"/>
      <c r="QK170" s="28"/>
      <c r="QL170" s="28"/>
      <c r="QM170" s="28"/>
      <c r="QN170" s="28"/>
      <c r="QO170" s="28"/>
      <c r="QP170" s="28"/>
      <c r="QQ170" s="28"/>
      <c r="QR170" s="28"/>
      <c r="QS170" s="28"/>
      <c r="QT170" s="28"/>
      <c r="QU170" s="28"/>
      <c r="QV170" s="28"/>
      <c r="QW170" s="28"/>
      <c r="QX170" s="28"/>
      <c r="QY170" s="28"/>
      <c r="QZ170" s="28"/>
      <c r="RA170" s="28"/>
      <c r="RB170" s="28"/>
      <c r="RC170" s="28"/>
      <c r="RD170" s="28"/>
      <c r="RE170" s="28"/>
      <c r="RF170" s="28"/>
      <c r="RG170" s="28"/>
      <c r="RH170" s="28"/>
      <c r="RI170" s="28"/>
      <c r="RJ170" s="28"/>
      <c r="RK170" s="28"/>
      <c r="RL170" s="28"/>
      <c r="RM170" s="28"/>
      <c r="RN170" s="28"/>
      <c r="RO170" s="28"/>
      <c r="RP170" s="28"/>
      <c r="RQ170" s="28"/>
      <c r="RR170" s="28"/>
      <c r="RS170" s="28"/>
      <c r="RT170" s="28"/>
      <c r="RU170" s="28"/>
      <c r="RV170" s="28"/>
      <c r="RW170" s="28"/>
      <c r="RX170" s="28"/>
      <c r="RY170" s="28"/>
      <c r="RZ170" s="28"/>
      <c r="SA170" s="28"/>
      <c r="SB170" s="28"/>
      <c r="SC170" s="28"/>
      <c r="SD170" s="28"/>
      <c r="SE170" s="28"/>
      <c r="SF170" s="28"/>
      <c r="SG170" s="28"/>
      <c r="SH170" s="28"/>
      <c r="SI170" s="28"/>
      <c r="SJ170" s="28"/>
      <c r="SK170" s="28"/>
      <c r="SL170" s="28"/>
      <c r="SM170" s="28"/>
      <c r="SN170" s="28"/>
      <c r="SO170" s="28"/>
      <c r="SP170" s="28"/>
      <c r="SQ170" s="28"/>
      <c r="SR170" s="28"/>
      <c r="SS170" s="28"/>
      <c r="ST170" s="28"/>
      <c r="SU170" s="28"/>
      <c r="SV170" s="28"/>
      <c r="SW170" s="28"/>
      <c r="SX170" s="28"/>
      <c r="SY170" s="28"/>
      <c r="SZ170" s="28"/>
      <c r="TA170" s="28"/>
      <c r="TB170" s="28"/>
      <c r="TC170" s="28"/>
      <c r="TD170" s="28"/>
      <c r="TE170" s="28"/>
      <c r="TF170" s="28"/>
      <c r="TG170" s="28"/>
      <c r="TH170" s="28"/>
      <c r="TI170" s="28"/>
      <c r="TJ170" s="28"/>
      <c r="TK170" s="28"/>
      <c r="TL170" s="28"/>
      <c r="TM170" s="28"/>
      <c r="TN170" s="28"/>
      <c r="TO170" s="28"/>
      <c r="TP170" s="28"/>
      <c r="TQ170" s="28"/>
      <c r="TR170" s="28"/>
      <c r="TS170" s="28"/>
      <c r="TT170" s="28"/>
      <c r="TU170" s="28"/>
      <c r="TV170" s="28"/>
      <c r="TW170" s="28"/>
      <c r="TX170" s="28"/>
      <c r="TY170" s="28"/>
      <c r="TZ170" s="28"/>
      <c r="UA170" s="28"/>
      <c r="UB170" s="28"/>
      <c r="UC170" s="28"/>
      <c r="UD170" s="28"/>
      <c r="UE170" s="28"/>
      <c r="UF170" s="28"/>
      <c r="UG170" s="28"/>
      <c r="UH170" s="28"/>
      <c r="UI170" s="28"/>
      <c r="UJ170" s="28"/>
      <c r="UK170" s="28"/>
      <c r="UL170" s="28"/>
      <c r="UM170" s="28"/>
      <c r="UN170" s="28"/>
      <c r="UO170" s="28"/>
      <c r="UP170" s="28"/>
      <c r="UQ170" s="28"/>
      <c r="UR170" s="28"/>
      <c r="US170" s="28"/>
      <c r="UT170" s="28"/>
      <c r="UU170" s="28"/>
      <c r="UV170" s="28"/>
      <c r="UW170" s="28"/>
      <c r="UX170" s="28"/>
      <c r="UY170" s="28"/>
      <c r="UZ170" s="28"/>
      <c r="VA170" s="28"/>
      <c r="VB170" s="28"/>
      <c r="VC170" s="28"/>
      <c r="VD170" s="28"/>
      <c r="VE170" s="28"/>
      <c r="VF170" s="28"/>
      <c r="VG170" s="28"/>
      <c r="VH170" s="28"/>
      <c r="VI170" s="28"/>
      <c r="VJ170" s="28"/>
      <c r="VK170" s="28"/>
      <c r="VL170" s="28"/>
      <c r="VM170" s="28"/>
      <c r="VN170" s="28"/>
      <c r="VO170" s="28"/>
      <c r="VP170" s="28"/>
      <c r="VQ170" s="28"/>
      <c r="VR170" s="28"/>
      <c r="VS170" s="28"/>
      <c r="VT170" s="28"/>
      <c r="VU170" s="28"/>
      <c r="VV170" s="28"/>
      <c r="VW170" s="28"/>
      <c r="VX170" s="28"/>
      <c r="VY170" s="28"/>
      <c r="VZ170" s="28"/>
      <c r="WA170" s="28"/>
      <c r="WB170" s="28"/>
      <c r="WC170" s="28"/>
      <c r="WD170" s="28"/>
      <c r="WE170" s="28"/>
      <c r="WF170" s="28"/>
      <c r="WG170" s="28"/>
      <c r="WH170" s="28"/>
      <c r="WI170" s="28"/>
      <c r="WJ170" s="28"/>
      <c r="WK170" s="28"/>
      <c r="WL170" s="28"/>
      <c r="WM170" s="28"/>
      <c r="WN170" s="28"/>
      <c r="WO170" s="28"/>
      <c r="WP170" s="28"/>
      <c r="WQ170" s="28"/>
      <c r="WR170" s="28"/>
      <c r="WS170" s="28"/>
      <c r="WT170" s="28"/>
      <c r="WU170" s="28"/>
      <c r="WV170" s="28"/>
      <c r="WW170" s="28"/>
      <c r="WX170" s="28"/>
      <c r="WY170" s="28"/>
      <c r="WZ170" s="28"/>
      <c r="XA170" s="28"/>
      <c r="XB170" s="28"/>
      <c r="XC170" s="28"/>
      <c r="XD170" s="28"/>
      <c r="XE170" s="28"/>
      <c r="XF170" s="28"/>
      <c r="XG170" s="28"/>
      <c r="XH170" s="28"/>
      <c r="XI170" s="28"/>
      <c r="XJ170" s="28"/>
      <c r="XK170" s="28"/>
      <c r="XL170" s="28"/>
      <c r="XM170" s="28"/>
      <c r="XN170" s="28"/>
      <c r="XO170" s="28"/>
      <c r="XP170" s="28"/>
      <c r="XQ170" s="28"/>
      <c r="XR170" s="28"/>
      <c r="XS170" s="28"/>
      <c r="XT170" s="28"/>
      <c r="XU170" s="28"/>
      <c r="XV170" s="28"/>
      <c r="XW170" s="28"/>
      <c r="XX170" s="28"/>
      <c r="XY170" s="28"/>
      <c r="XZ170" s="28"/>
      <c r="YA170" s="28"/>
      <c r="YB170" s="28"/>
      <c r="YC170" s="28"/>
      <c r="YD170" s="28"/>
      <c r="YE170" s="28"/>
      <c r="YF170" s="28"/>
      <c r="YG170" s="28"/>
      <c r="YH170" s="28"/>
      <c r="YI170" s="28"/>
      <c r="YJ170" s="28"/>
      <c r="YK170" s="28"/>
      <c r="YL170" s="28"/>
      <c r="YM170" s="28"/>
      <c r="YN170" s="28"/>
      <c r="YO170" s="28"/>
      <c r="YP170" s="28"/>
      <c r="YQ170" s="28"/>
      <c r="YR170" s="28"/>
      <c r="YS170" s="28"/>
      <c r="YT170" s="28"/>
      <c r="YU170" s="28"/>
      <c r="YV170" s="28"/>
      <c r="YW170" s="28"/>
      <c r="YX170" s="28"/>
      <c r="YY170" s="28"/>
      <c r="YZ170" s="28"/>
      <c r="ZA170" s="28"/>
      <c r="ZB170" s="28"/>
      <c r="ZC170" s="28"/>
      <c r="ZD170" s="28"/>
      <c r="ZE170" s="28"/>
      <c r="ZF170" s="28"/>
      <c r="ZG170" s="28"/>
      <c r="ZH170" s="28"/>
      <c r="ZI170" s="28"/>
      <c r="ZJ170" s="28"/>
      <c r="ZK170" s="28"/>
      <c r="ZL170" s="28"/>
      <c r="ZM170" s="28"/>
      <c r="ZN170" s="28"/>
      <c r="ZO170" s="28"/>
      <c r="ZP170" s="28"/>
      <c r="ZQ170" s="28"/>
      <c r="ZR170" s="28"/>
      <c r="ZS170" s="28"/>
      <c r="ZT170" s="28"/>
      <c r="ZU170" s="28"/>
      <c r="ZV170" s="28"/>
      <c r="ZW170" s="28"/>
      <c r="ZX170" s="28"/>
      <c r="ZY170" s="28"/>
      <c r="ZZ170" s="28"/>
      <c r="AAA170" s="28"/>
      <c r="AAB170" s="28"/>
      <c r="AAC170" s="28"/>
      <c r="AAD170" s="28"/>
      <c r="AAE170" s="28"/>
      <c r="AAF170" s="28"/>
      <c r="AAG170" s="28"/>
      <c r="AAH170" s="28"/>
      <c r="AAI170" s="28"/>
      <c r="AAJ170" s="28"/>
      <c r="AAK170" s="28"/>
      <c r="AAL170" s="28"/>
      <c r="AAM170" s="28"/>
      <c r="AAN170" s="28"/>
      <c r="AAO170" s="28"/>
      <c r="AAP170" s="28"/>
      <c r="AAQ170" s="28"/>
      <c r="AAR170" s="28"/>
      <c r="AAS170" s="28"/>
      <c r="AAT170" s="28"/>
      <c r="AAU170" s="28"/>
      <c r="AAV170" s="28"/>
      <c r="AAW170" s="28"/>
      <c r="AAX170" s="28"/>
      <c r="AAY170" s="28"/>
      <c r="AAZ170" s="28"/>
      <c r="ABA170" s="28"/>
      <c r="ABB170" s="28"/>
      <c r="ABC170" s="28"/>
      <c r="ABD170" s="28"/>
      <c r="ABE170" s="28"/>
      <c r="ABF170" s="28"/>
      <c r="ABG170" s="28"/>
      <c r="ABH170" s="28"/>
      <c r="ABI170" s="28"/>
      <c r="ABJ170" s="28"/>
      <c r="ABK170" s="28"/>
      <c r="ABL170" s="28"/>
      <c r="ABM170" s="28"/>
      <c r="ABN170" s="28"/>
      <c r="ABO170" s="28"/>
      <c r="ABP170" s="28"/>
      <c r="ABQ170" s="28"/>
      <c r="ABR170" s="28"/>
      <c r="ABS170" s="28"/>
      <c r="ABT170" s="28"/>
      <c r="ABU170" s="28"/>
      <c r="ABV170" s="28"/>
      <c r="ABW170" s="28"/>
      <c r="ABX170" s="28"/>
      <c r="ABY170" s="28"/>
      <c r="ABZ170" s="28"/>
      <c r="ACA170" s="28"/>
      <c r="ACB170" s="28"/>
      <c r="ACC170" s="28"/>
      <c r="ACD170" s="28"/>
      <c r="ACE170" s="28"/>
      <c r="ACF170" s="28"/>
      <c r="ACG170" s="28"/>
      <c r="ACH170" s="28"/>
      <c r="ACI170" s="28"/>
      <c r="ACJ170" s="28"/>
      <c r="ACK170" s="28"/>
      <c r="ACL170" s="28"/>
      <c r="ACM170" s="28"/>
      <c r="ACN170" s="28"/>
      <c r="ACO170" s="28"/>
      <c r="ACP170" s="28"/>
      <c r="ACQ170" s="28"/>
      <c r="ACR170" s="28"/>
      <c r="ACS170" s="28"/>
      <c r="ACT170" s="28"/>
      <c r="ACU170" s="28"/>
      <c r="ACV170" s="28"/>
      <c r="ACW170" s="28"/>
      <c r="ACX170" s="28"/>
      <c r="ACY170" s="28"/>
      <c r="ACZ170" s="28"/>
      <c r="ADA170" s="28"/>
      <c r="ADB170" s="28"/>
      <c r="ADC170" s="28"/>
      <c r="ADD170" s="28"/>
      <c r="ADE170" s="28"/>
      <c r="ADF170" s="28"/>
      <c r="ADG170" s="28"/>
      <c r="ADH170" s="28"/>
      <c r="ADI170" s="28"/>
      <c r="ADJ170" s="28"/>
      <c r="ADK170" s="28"/>
      <c r="ADL170" s="28"/>
      <c r="ADM170" s="28"/>
      <c r="ADN170" s="28"/>
      <c r="ADO170" s="28"/>
      <c r="ADP170" s="28"/>
      <c r="ADQ170" s="28"/>
      <c r="ADR170" s="28"/>
      <c r="ADS170" s="28"/>
      <c r="ADT170" s="28"/>
      <c r="ADU170" s="28"/>
      <c r="ADV170" s="28"/>
      <c r="ADW170" s="28"/>
      <c r="ADX170" s="28"/>
      <c r="ADY170" s="28"/>
      <c r="ADZ170" s="28"/>
      <c r="AEA170" s="28"/>
      <c r="AEB170" s="28"/>
      <c r="AEC170" s="28"/>
      <c r="AED170" s="28"/>
      <c r="AEE170" s="28"/>
      <c r="AEF170" s="28"/>
      <c r="AEG170" s="28"/>
      <c r="AEH170" s="28"/>
      <c r="AEI170" s="28"/>
      <c r="AEJ170" s="28"/>
      <c r="AEK170" s="28"/>
      <c r="AEL170" s="28"/>
      <c r="AEM170" s="28"/>
      <c r="AEN170" s="28"/>
      <c r="AEO170" s="28"/>
      <c r="AEP170" s="28"/>
      <c r="AEQ170" s="28"/>
      <c r="AER170" s="28"/>
      <c r="AES170" s="28"/>
      <c r="AET170" s="28"/>
      <c r="AEU170" s="28"/>
      <c r="AEV170" s="28"/>
      <c r="AEW170" s="28"/>
      <c r="AEX170" s="28"/>
      <c r="AEY170" s="28"/>
      <c r="AEZ170" s="28"/>
      <c r="AFA170" s="28"/>
      <c r="AFB170" s="28"/>
      <c r="AFC170" s="28"/>
      <c r="AFD170" s="28"/>
      <c r="AFE170" s="28"/>
      <c r="AFF170" s="28"/>
      <c r="AFG170" s="28"/>
      <c r="AFH170" s="28"/>
      <c r="AFI170" s="28"/>
      <c r="AFJ170" s="28"/>
      <c r="AFK170" s="28"/>
      <c r="AFL170" s="28"/>
      <c r="AFM170" s="28"/>
      <c r="AFN170" s="28"/>
      <c r="AFO170" s="28"/>
      <c r="AFP170" s="28"/>
      <c r="AFQ170" s="28"/>
      <c r="AFR170" s="28"/>
      <c r="AFS170" s="28"/>
      <c r="AFT170" s="28"/>
      <c r="AFU170" s="28"/>
      <c r="AFV170" s="28"/>
      <c r="AFW170" s="28"/>
      <c r="AFX170" s="28"/>
      <c r="AFY170" s="28"/>
      <c r="AFZ170" s="28"/>
      <c r="AGA170" s="28"/>
      <c r="AGB170" s="28"/>
      <c r="AGC170" s="28"/>
      <c r="AGD170" s="28"/>
      <c r="AGE170" s="28"/>
      <c r="AGF170" s="28"/>
      <c r="AGG170" s="28"/>
      <c r="AGH170" s="28"/>
      <c r="AGI170" s="28"/>
      <c r="AGJ170" s="28"/>
      <c r="AGK170" s="28"/>
      <c r="AGL170" s="28"/>
      <c r="AGM170" s="28"/>
      <c r="AGN170" s="28"/>
      <c r="AGO170" s="28"/>
      <c r="AGP170" s="28"/>
      <c r="AGQ170" s="28"/>
      <c r="AGR170" s="28"/>
      <c r="AGS170" s="28"/>
      <c r="AGT170" s="28"/>
      <c r="AGU170" s="28"/>
      <c r="AGV170" s="28"/>
      <c r="AGW170" s="28"/>
      <c r="AGX170" s="28"/>
      <c r="AGY170" s="28"/>
      <c r="AGZ170" s="28"/>
      <c r="AHA170" s="28"/>
      <c r="AHB170" s="28"/>
      <c r="AHC170" s="28"/>
      <c r="AHD170" s="28"/>
      <c r="AHE170" s="28"/>
      <c r="AHF170" s="28"/>
      <c r="AHG170" s="28"/>
      <c r="AHH170" s="28"/>
      <c r="AHI170" s="28"/>
      <c r="AHJ170" s="28"/>
      <c r="AHK170" s="28"/>
      <c r="AHL170" s="28"/>
      <c r="AHM170" s="28"/>
      <c r="AHN170" s="28"/>
      <c r="AHO170" s="28"/>
      <c r="AHP170" s="28"/>
      <c r="AHQ170" s="28"/>
      <c r="AHR170" s="28"/>
      <c r="AHS170" s="28"/>
      <c r="AHT170" s="28"/>
      <c r="AHU170" s="28"/>
      <c r="AHV170" s="28"/>
      <c r="AHW170" s="28"/>
      <c r="AHX170" s="28"/>
      <c r="AHY170" s="28"/>
      <c r="AHZ170" s="28"/>
      <c r="AIA170" s="28"/>
      <c r="AIB170" s="28"/>
      <c r="AIC170" s="28"/>
      <c r="AID170" s="28"/>
      <c r="AIE170" s="28"/>
      <c r="AIF170" s="28"/>
      <c r="AIG170" s="28"/>
      <c r="AIH170" s="28"/>
      <c r="AII170" s="28"/>
      <c r="AIJ170" s="28"/>
      <c r="AIK170" s="28"/>
      <c r="AIL170" s="28"/>
      <c r="AIM170" s="28"/>
      <c r="AIN170" s="28"/>
      <c r="AIO170" s="28"/>
      <c r="AIP170" s="28"/>
      <c r="AIQ170" s="28"/>
      <c r="AIR170" s="28"/>
      <c r="AIS170" s="28"/>
      <c r="AIT170" s="28"/>
      <c r="AIU170" s="28"/>
      <c r="AIV170" s="28"/>
      <c r="AIW170" s="28"/>
      <c r="AIX170" s="28"/>
      <c r="AIY170" s="28"/>
      <c r="AIZ170" s="28"/>
      <c r="AJA170" s="28"/>
      <c r="AJB170" s="28"/>
      <c r="AJC170" s="28"/>
      <c r="AJD170" s="28"/>
      <c r="AJE170" s="28"/>
      <c r="AJF170" s="28"/>
      <c r="AJG170" s="28"/>
      <c r="AJH170" s="28"/>
      <c r="AJI170" s="28"/>
      <c r="AJJ170" s="28"/>
      <c r="AJK170" s="28"/>
      <c r="AJL170" s="28"/>
      <c r="AJM170" s="28"/>
      <c r="AJN170" s="28"/>
      <c r="AJO170" s="28"/>
      <c r="AJP170" s="28"/>
      <c r="AJQ170" s="28"/>
      <c r="AJR170" s="28"/>
      <c r="AJS170" s="28"/>
      <c r="AJT170" s="28"/>
      <c r="AJU170" s="28"/>
      <c r="AJV170" s="28"/>
      <c r="AJW170" s="28"/>
      <c r="AJX170" s="28"/>
      <c r="AJY170" s="28"/>
      <c r="AJZ170" s="28"/>
      <c r="AKA170" s="28"/>
      <c r="AKB170" s="28"/>
      <c r="AKC170" s="28"/>
      <c r="AKD170" s="28"/>
      <c r="AKE170" s="28"/>
      <c r="AKF170" s="28"/>
      <c r="AKG170" s="28"/>
      <c r="AKH170" s="28"/>
      <c r="AKI170" s="28"/>
      <c r="AKJ170" s="28"/>
      <c r="AKK170" s="28"/>
      <c r="AKL170" s="28"/>
      <c r="AKM170" s="28"/>
      <c r="AKN170" s="28"/>
      <c r="AKO170" s="28"/>
      <c r="AKP170" s="28"/>
      <c r="AKQ170" s="28"/>
      <c r="AKR170" s="28"/>
      <c r="AKS170" s="28"/>
      <c r="AKT170" s="28"/>
      <c r="AKU170" s="28"/>
      <c r="AKV170" s="28"/>
      <c r="AKW170" s="28"/>
      <c r="AKX170" s="28"/>
      <c r="AKY170" s="28"/>
      <c r="AKZ170" s="28"/>
      <c r="ALA170" s="28"/>
      <c r="ALB170" s="28"/>
      <c r="ALC170" s="28"/>
      <c r="ALD170" s="28"/>
      <c r="ALE170" s="28"/>
      <c r="ALF170" s="28"/>
      <c r="ALG170" s="28"/>
      <c r="ALH170" s="28"/>
      <c r="ALI170" s="28"/>
      <c r="ALJ170" s="28"/>
      <c r="ALK170" s="28"/>
      <c r="ALL170" s="28"/>
      <c r="ALM170" s="28"/>
      <c r="ALN170" s="28"/>
      <c r="ALO170" s="28"/>
      <c r="ALP170" s="28"/>
      <c r="ALQ170" s="28"/>
      <c r="ALR170" s="28"/>
      <c r="ALS170" s="28"/>
      <c r="ALT170" s="28"/>
      <c r="ALU170" s="28"/>
      <c r="ALV170" s="28"/>
      <c r="ALW170" s="28"/>
      <c r="ALX170" s="28"/>
      <c r="ALY170" s="28"/>
      <c r="ALZ170" s="28"/>
      <c r="AMA170" s="28"/>
      <c r="AMB170" s="28"/>
      <c r="AMC170" s="28"/>
      <c r="AMD170" s="28"/>
      <c r="AME170" s="28"/>
      <c r="AMF170" s="28"/>
      <c r="AMG170" s="28"/>
      <c r="AMH170" s="28"/>
      <c r="AMI170" s="28"/>
      <c r="AMJ170" s="28"/>
      <c r="AMK170" s="28"/>
      <c r="AML170" s="28"/>
      <c r="AMM170" s="28"/>
      <c r="AMN170" s="28"/>
      <c r="AMO170" s="28"/>
      <c r="AMP170" s="28"/>
      <c r="AMQ170" s="28"/>
      <c r="AMR170" s="28"/>
      <c r="AMS170" s="28"/>
      <c r="AMT170" s="28"/>
      <c r="AMU170" s="28"/>
      <c r="AMV170" s="28"/>
      <c r="AMW170" s="28"/>
      <c r="AMX170" s="28"/>
      <c r="AMY170" s="28"/>
      <c r="AMZ170" s="28"/>
      <c r="ANA170" s="28"/>
      <c r="ANB170" s="28"/>
      <c r="ANC170" s="28"/>
      <c r="AND170" s="28"/>
      <c r="ANE170" s="28"/>
      <c r="ANF170" s="28"/>
      <c r="ANG170" s="28"/>
      <c r="ANH170" s="28"/>
      <c r="ANI170" s="28"/>
      <c r="ANJ170" s="28"/>
      <c r="ANK170" s="28"/>
      <c r="ANL170" s="28"/>
      <c r="ANM170" s="28"/>
      <c r="ANN170" s="28"/>
      <c r="ANO170" s="28"/>
      <c r="ANP170" s="28"/>
      <c r="ANQ170" s="28"/>
      <c r="ANR170" s="28"/>
      <c r="ANS170" s="28"/>
      <c r="ANT170" s="28"/>
      <c r="ANU170" s="28"/>
      <c r="ANV170" s="28"/>
      <c r="ANW170" s="28"/>
      <c r="ANX170" s="28"/>
      <c r="ANY170" s="28"/>
      <c r="ANZ170" s="28"/>
      <c r="AOA170" s="28"/>
      <c r="AOB170" s="28"/>
      <c r="AOC170" s="28"/>
      <c r="AOD170" s="28"/>
      <c r="AOE170" s="28"/>
      <c r="AOF170" s="28"/>
      <c r="AOG170" s="28"/>
      <c r="AOH170" s="28"/>
      <c r="AOI170" s="28"/>
      <c r="AOJ170" s="28"/>
      <c r="AOK170" s="28"/>
      <c r="AOL170" s="28"/>
      <c r="AOM170" s="28"/>
      <c r="AON170" s="28"/>
      <c r="AOO170" s="28"/>
      <c r="AOP170" s="28"/>
      <c r="AOQ170" s="28"/>
      <c r="AOR170" s="28"/>
      <c r="AOS170" s="28"/>
      <c r="AOT170" s="28"/>
      <c r="AOU170" s="28"/>
      <c r="AOV170" s="28"/>
      <c r="AOW170" s="28"/>
      <c r="AOX170" s="28"/>
      <c r="AOY170" s="28"/>
      <c r="AOZ170" s="28"/>
      <c r="APA170" s="28"/>
      <c r="APB170" s="28"/>
      <c r="APC170" s="28"/>
      <c r="APD170" s="28"/>
      <c r="APE170" s="28"/>
      <c r="APF170" s="28"/>
      <c r="APG170" s="28"/>
      <c r="APH170" s="28"/>
      <c r="API170" s="28"/>
      <c r="APJ170" s="28"/>
      <c r="APK170" s="28"/>
      <c r="APL170" s="28"/>
      <c r="APM170" s="28"/>
      <c r="APN170" s="28"/>
      <c r="APO170" s="28"/>
      <c r="APP170" s="28"/>
      <c r="APQ170" s="28"/>
      <c r="APR170" s="28"/>
      <c r="APS170" s="28"/>
      <c r="APT170" s="28"/>
      <c r="APU170" s="28"/>
      <c r="APV170" s="28"/>
      <c r="APW170" s="28"/>
      <c r="APX170" s="28"/>
      <c r="APY170" s="28"/>
      <c r="APZ170" s="28"/>
      <c r="AQA170" s="28"/>
      <c r="AQB170" s="28"/>
      <c r="AQC170" s="28"/>
      <c r="AQD170" s="28"/>
      <c r="AQE170" s="28"/>
      <c r="AQF170" s="28"/>
      <c r="AQG170" s="28"/>
      <c r="AQH170" s="28"/>
      <c r="AQI170" s="28"/>
      <c r="AQJ170" s="28"/>
      <c r="AQK170" s="28"/>
      <c r="AQL170" s="28"/>
      <c r="AQM170" s="28"/>
      <c r="AQN170" s="28"/>
      <c r="AQO170" s="28"/>
      <c r="AQP170" s="28"/>
      <c r="AQQ170" s="28"/>
      <c r="AQR170" s="28"/>
      <c r="AQS170" s="28"/>
      <c r="AQT170" s="28"/>
      <c r="AQU170" s="28"/>
      <c r="AQV170" s="28"/>
      <c r="AQW170" s="28"/>
      <c r="AQX170" s="28"/>
      <c r="AQY170" s="28"/>
      <c r="AQZ170" s="28"/>
      <c r="ARA170" s="28"/>
      <c r="ARB170" s="28"/>
      <c r="ARC170" s="28"/>
      <c r="ARD170" s="28"/>
      <c r="ARE170" s="28"/>
      <c r="ARF170" s="28"/>
      <c r="ARG170" s="28"/>
      <c r="ARH170" s="28"/>
      <c r="ARI170" s="28"/>
      <c r="ARJ170" s="28"/>
      <c r="ARK170" s="28"/>
      <c r="ARL170" s="28"/>
      <c r="ARM170" s="28"/>
      <c r="ARN170" s="28"/>
      <c r="ARO170" s="28"/>
      <c r="ARP170" s="28"/>
      <c r="ARQ170" s="28"/>
      <c r="ARR170" s="28"/>
      <c r="ARS170" s="28"/>
      <c r="ART170" s="28"/>
      <c r="ARU170" s="28"/>
      <c r="ARV170" s="28"/>
      <c r="ARW170" s="28"/>
      <c r="ARX170" s="28"/>
      <c r="ARY170" s="28"/>
      <c r="ARZ170" s="28"/>
      <c r="ASA170" s="28"/>
      <c r="ASB170" s="28"/>
      <c r="ASC170" s="28"/>
      <c r="ASD170" s="28"/>
      <c r="ASE170" s="28"/>
      <c r="ASF170" s="28"/>
      <c r="ASG170" s="28"/>
      <c r="ASH170" s="28"/>
      <c r="ASI170" s="28"/>
      <c r="ASJ170" s="28"/>
      <c r="ASK170" s="28"/>
      <c r="ASL170" s="28"/>
      <c r="ASM170" s="28"/>
      <c r="ASN170" s="28"/>
      <c r="ASO170" s="28"/>
      <c r="ASP170" s="28"/>
      <c r="ASQ170" s="28"/>
      <c r="ASR170" s="28"/>
      <c r="ASS170" s="28"/>
      <c r="AST170" s="28"/>
      <c r="ASU170" s="28"/>
      <c r="ASV170" s="28"/>
      <c r="ASW170" s="28"/>
      <c r="ASX170" s="28"/>
      <c r="ASY170" s="28"/>
      <c r="ASZ170" s="28"/>
      <c r="ATA170" s="28"/>
      <c r="ATB170" s="28"/>
      <c r="ATC170" s="28"/>
      <c r="ATD170" s="28"/>
      <c r="ATE170" s="28"/>
      <c r="ATF170" s="28"/>
      <c r="ATG170" s="28"/>
      <c r="ATH170" s="28"/>
      <c r="ATI170" s="28"/>
      <c r="ATJ170" s="28"/>
      <c r="ATK170" s="28"/>
      <c r="ATL170" s="28"/>
      <c r="ATM170" s="28"/>
      <c r="ATN170" s="28"/>
      <c r="ATO170" s="28"/>
      <c r="ATP170" s="28"/>
      <c r="ATQ170" s="28"/>
      <c r="ATR170" s="28"/>
      <c r="ATS170" s="28"/>
      <c r="ATT170" s="28"/>
      <c r="ATU170" s="28"/>
      <c r="ATV170" s="28"/>
      <c r="ATW170" s="28"/>
      <c r="ATX170" s="28"/>
      <c r="ATY170" s="28"/>
      <c r="ATZ170" s="28"/>
      <c r="AUA170" s="28"/>
      <c r="AUB170" s="28"/>
      <c r="AUC170" s="28"/>
      <c r="AUD170" s="28"/>
      <c r="AUE170" s="28"/>
      <c r="AUF170" s="28"/>
      <c r="AUG170" s="28"/>
      <c r="AUH170" s="28"/>
      <c r="AUI170" s="28"/>
      <c r="AUJ170" s="28"/>
      <c r="AUK170" s="28"/>
      <c r="AUL170" s="28"/>
      <c r="AUM170" s="28"/>
      <c r="AUN170" s="28"/>
      <c r="AUO170" s="28"/>
      <c r="AUP170" s="28"/>
      <c r="AUQ170" s="28"/>
      <c r="AUR170" s="28"/>
      <c r="AUS170" s="28"/>
      <c r="AUT170" s="28"/>
      <c r="AUU170" s="28"/>
      <c r="AUV170" s="28"/>
      <c r="AUW170" s="28"/>
      <c r="AUX170" s="28"/>
      <c r="AUY170" s="28"/>
      <c r="AUZ170" s="28"/>
      <c r="AVA170" s="28"/>
      <c r="AVB170" s="28"/>
      <c r="AVC170" s="28"/>
      <c r="AVD170" s="28"/>
      <c r="AVE170" s="28"/>
      <c r="AVF170" s="28"/>
      <c r="AVG170" s="28"/>
      <c r="AVH170" s="28"/>
      <c r="AVI170" s="28"/>
      <c r="AVJ170" s="28"/>
      <c r="AVK170" s="28"/>
      <c r="AVL170" s="28"/>
      <c r="AVM170" s="28"/>
      <c r="AVN170" s="28"/>
      <c r="AVO170" s="28"/>
      <c r="AVP170" s="28"/>
      <c r="AVQ170" s="28"/>
      <c r="AVR170" s="28"/>
      <c r="AVS170" s="28"/>
      <c r="AVT170" s="28"/>
      <c r="AVU170" s="28"/>
      <c r="AVV170" s="28"/>
      <c r="AVW170" s="28"/>
      <c r="AVX170" s="28"/>
      <c r="AVY170" s="28"/>
      <c r="AVZ170" s="28"/>
      <c r="AWA170" s="28"/>
      <c r="AWB170" s="28"/>
      <c r="AWC170" s="28"/>
      <c r="AWD170" s="28"/>
      <c r="AWE170" s="28"/>
      <c r="AWF170" s="28"/>
      <c r="AWG170" s="28"/>
      <c r="AWH170" s="28"/>
      <c r="AWI170" s="28"/>
      <c r="AWJ170" s="28"/>
      <c r="AWK170" s="28"/>
      <c r="AWL170" s="28"/>
      <c r="AWM170" s="28"/>
      <c r="AWN170" s="28"/>
      <c r="AWO170" s="28"/>
      <c r="AWP170" s="28"/>
      <c r="AWQ170" s="28"/>
      <c r="AWR170" s="28"/>
      <c r="AWS170" s="28"/>
      <c r="AWT170" s="28"/>
      <c r="AWU170" s="28"/>
      <c r="AWV170" s="28"/>
      <c r="AWW170" s="28"/>
      <c r="AWX170" s="28"/>
      <c r="AWY170" s="28"/>
      <c r="AWZ170" s="28"/>
      <c r="AXA170" s="28"/>
      <c r="AXB170" s="28"/>
      <c r="AXC170" s="28"/>
      <c r="AXD170" s="28"/>
      <c r="AXE170" s="28"/>
      <c r="AXF170" s="28"/>
      <c r="AXG170" s="28"/>
      <c r="AXH170" s="28"/>
      <c r="AXI170" s="28"/>
      <c r="AXJ170" s="28"/>
      <c r="AXK170" s="28"/>
      <c r="AXL170" s="28"/>
      <c r="AXM170" s="28"/>
      <c r="AXN170" s="28"/>
      <c r="AXO170" s="28"/>
      <c r="AXP170" s="28"/>
      <c r="AXQ170" s="28"/>
      <c r="AXR170" s="28"/>
      <c r="AXS170" s="28"/>
      <c r="AXT170" s="28"/>
      <c r="AXU170" s="28"/>
      <c r="AXV170" s="28"/>
      <c r="AXW170" s="28"/>
      <c r="AXX170" s="28"/>
      <c r="AXY170" s="28"/>
      <c r="AXZ170" s="28"/>
      <c r="AYA170" s="28"/>
      <c r="AYB170" s="28"/>
      <c r="AYC170" s="28"/>
      <c r="AYD170" s="28"/>
      <c r="AYE170" s="28"/>
      <c r="AYF170" s="28"/>
      <c r="AYG170" s="28"/>
      <c r="AYH170" s="28"/>
      <c r="AYI170" s="28"/>
      <c r="AYJ170" s="28"/>
      <c r="AYK170" s="28"/>
      <c r="AYL170" s="28"/>
      <c r="AYM170" s="28"/>
      <c r="AYN170" s="28"/>
      <c r="AYO170" s="28"/>
      <c r="AYP170" s="28"/>
      <c r="AYQ170" s="28"/>
      <c r="AYR170" s="28"/>
      <c r="AYS170" s="28"/>
      <c r="AYT170" s="28"/>
      <c r="AYU170" s="28"/>
      <c r="AYV170" s="28"/>
      <c r="AYW170" s="28"/>
    </row>
    <row r="171" spans="1:1349" s="48" customFormat="1" x14ac:dyDescent="0.25">
      <c r="A171" s="2065"/>
      <c r="B171" s="2104"/>
      <c r="C171" s="2105"/>
      <c r="D171" s="2105"/>
      <c r="E171" s="2105"/>
      <c r="F171" s="2105"/>
      <c r="G171" s="2106"/>
      <c r="H171" s="28"/>
      <c r="I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c r="IE171" s="28"/>
      <c r="IF171" s="28"/>
      <c r="IG171" s="28"/>
      <c r="IH171" s="28"/>
      <c r="II171" s="28"/>
      <c r="IJ171" s="28"/>
      <c r="IK171" s="28"/>
      <c r="IL171" s="28"/>
      <c r="IM171" s="28"/>
      <c r="IN171" s="28"/>
      <c r="IO171" s="28"/>
      <c r="IP171" s="28"/>
      <c r="IQ171" s="28"/>
      <c r="IR171" s="28"/>
      <c r="IS171" s="28"/>
      <c r="IT171" s="28"/>
      <c r="IU171" s="28"/>
      <c r="IV171" s="28"/>
      <c r="IW171" s="28"/>
      <c r="IX171" s="28"/>
      <c r="IY171" s="28"/>
      <c r="IZ171" s="28"/>
      <c r="JA171" s="28"/>
      <c r="JB171" s="28"/>
      <c r="JC171" s="28"/>
      <c r="JD171" s="28"/>
      <c r="JE171" s="28"/>
      <c r="JF171" s="28"/>
      <c r="JG171" s="28"/>
      <c r="JH171" s="28"/>
      <c r="JI171" s="28"/>
      <c r="JJ171" s="28"/>
      <c r="JK171" s="28"/>
      <c r="JL171" s="28"/>
      <c r="JM171" s="28"/>
      <c r="JN171" s="28"/>
      <c r="JO171" s="28"/>
      <c r="JP171" s="28"/>
      <c r="JQ171" s="28"/>
      <c r="JR171" s="28"/>
      <c r="JS171" s="28"/>
      <c r="JT171" s="28"/>
      <c r="JU171" s="28"/>
      <c r="JV171" s="28"/>
      <c r="JW171" s="28"/>
      <c r="JX171" s="28"/>
      <c r="JY171" s="28"/>
      <c r="JZ171" s="28"/>
      <c r="KA171" s="28"/>
      <c r="KB171" s="28"/>
      <c r="KC171" s="28"/>
      <c r="KD171" s="28"/>
      <c r="KE171" s="28"/>
      <c r="KF171" s="28"/>
      <c r="KG171" s="28"/>
      <c r="KH171" s="28"/>
      <c r="KI171" s="28"/>
      <c r="KJ171" s="28"/>
      <c r="KK171" s="28"/>
      <c r="KL171" s="28"/>
      <c r="KM171" s="28"/>
      <c r="KN171" s="28"/>
      <c r="KO171" s="28"/>
      <c r="KP171" s="28"/>
      <c r="KQ171" s="28"/>
      <c r="KR171" s="28"/>
      <c r="KS171" s="28"/>
      <c r="KT171" s="28"/>
      <c r="KU171" s="28"/>
      <c r="KV171" s="28"/>
      <c r="KW171" s="28"/>
      <c r="KX171" s="28"/>
      <c r="KY171" s="28"/>
      <c r="KZ171" s="28"/>
      <c r="LA171" s="28"/>
      <c r="LB171" s="28"/>
      <c r="LC171" s="28"/>
      <c r="LD171" s="28"/>
      <c r="LE171" s="28"/>
      <c r="LF171" s="28"/>
      <c r="LG171" s="28"/>
      <c r="LH171" s="28"/>
      <c r="LI171" s="28"/>
      <c r="LJ171" s="28"/>
      <c r="LK171" s="28"/>
      <c r="LL171" s="28"/>
      <c r="LM171" s="28"/>
      <c r="LN171" s="28"/>
      <c r="LO171" s="28"/>
      <c r="LP171" s="28"/>
      <c r="LQ171" s="28"/>
      <c r="LR171" s="28"/>
      <c r="LS171" s="28"/>
      <c r="LT171" s="28"/>
      <c r="LU171" s="28"/>
      <c r="LV171" s="28"/>
      <c r="LW171" s="28"/>
      <c r="LX171" s="28"/>
      <c r="LY171" s="28"/>
      <c r="LZ171" s="28"/>
      <c r="MA171" s="28"/>
      <c r="MB171" s="28"/>
      <c r="MC171" s="28"/>
      <c r="MD171" s="28"/>
      <c r="ME171" s="28"/>
      <c r="MF171" s="28"/>
      <c r="MG171" s="28"/>
      <c r="MH171" s="28"/>
      <c r="MI171" s="28"/>
      <c r="MJ171" s="28"/>
      <c r="MK171" s="28"/>
      <c r="ML171" s="28"/>
      <c r="MM171" s="28"/>
      <c r="MN171" s="28"/>
      <c r="MO171" s="28"/>
      <c r="MP171" s="28"/>
      <c r="MQ171" s="28"/>
      <c r="MR171" s="28"/>
      <c r="MS171" s="28"/>
      <c r="MT171" s="28"/>
      <c r="MU171" s="28"/>
      <c r="MV171" s="28"/>
      <c r="MW171" s="28"/>
      <c r="MX171" s="28"/>
      <c r="MY171" s="28"/>
      <c r="MZ171" s="28"/>
      <c r="NA171" s="28"/>
      <c r="NB171" s="28"/>
      <c r="NC171" s="28"/>
      <c r="ND171" s="28"/>
      <c r="NE171" s="28"/>
      <c r="NF171" s="28"/>
      <c r="NG171" s="28"/>
      <c r="NH171" s="28"/>
      <c r="NI171" s="28"/>
      <c r="NJ171" s="28"/>
      <c r="NK171" s="28"/>
      <c r="NL171" s="28"/>
      <c r="NM171" s="28"/>
      <c r="NN171" s="28"/>
      <c r="NO171" s="28"/>
      <c r="NP171" s="28"/>
      <c r="NQ171" s="28"/>
      <c r="NR171" s="28"/>
      <c r="NS171" s="28"/>
      <c r="NT171" s="28"/>
      <c r="NU171" s="28"/>
      <c r="NV171" s="28"/>
      <c r="NW171" s="28"/>
      <c r="NX171" s="28"/>
      <c r="NY171" s="28"/>
      <c r="NZ171" s="28"/>
      <c r="OA171" s="28"/>
      <c r="OB171" s="28"/>
      <c r="OC171" s="28"/>
      <c r="OD171" s="28"/>
      <c r="OE171" s="28"/>
      <c r="OF171" s="28"/>
      <c r="OG171" s="28"/>
      <c r="OH171" s="28"/>
      <c r="OI171" s="28"/>
      <c r="OJ171" s="28"/>
      <c r="OK171" s="28"/>
      <c r="OL171" s="28"/>
      <c r="OM171" s="28"/>
      <c r="ON171" s="28"/>
      <c r="OO171" s="28"/>
      <c r="OP171" s="28"/>
      <c r="OQ171" s="28"/>
      <c r="OR171" s="28"/>
      <c r="OS171" s="28"/>
      <c r="OT171" s="28"/>
      <c r="OU171" s="28"/>
      <c r="OV171" s="28"/>
      <c r="OW171" s="28"/>
      <c r="OX171" s="28"/>
      <c r="OY171" s="28"/>
      <c r="OZ171" s="28"/>
      <c r="PA171" s="28"/>
      <c r="PB171" s="28"/>
      <c r="PC171" s="28"/>
      <c r="PD171" s="28"/>
      <c r="PE171" s="28"/>
      <c r="PF171" s="28"/>
      <c r="PG171" s="28"/>
      <c r="PH171" s="28"/>
      <c r="PI171" s="28"/>
      <c r="PJ171" s="28"/>
      <c r="PK171" s="28"/>
      <c r="PL171" s="28"/>
      <c r="PM171" s="28"/>
      <c r="PN171" s="28"/>
      <c r="PO171" s="28"/>
      <c r="PP171" s="28"/>
      <c r="PQ171" s="28"/>
      <c r="PR171" s="28"/>
      <c r="PS171" s="28"/>
      <c r="PT171" s="28"/>
      <c r="PU171" s="28"/>
      <c r="PV171" s="28"/>
      <c r="PW171" s="28"/>
      <c r="PX171" s="28"/>
      <c r="PY171" s="28"/>
      <c r="PZ171" s="28"/>
      <c r="QA171" s="28"/>
      <c r="QB171" s="28"/>
      <c r="QC171" s="28"/>
      <c r="QD171" s="28"/>
      <c r="QE171" s="28"/>
      <c r="QF171" s="28"/>
      <c r="QG171" s="28"/>
      <c r="QH171" s="28"/>
      <c r="QI171" s="28"/>
      <c r="QJ171" s="28"/>
      <c r="QK171" s="28"/>
      <c r="QL171" s="28"/>
      <c r="QM171" s="28"/>
      <c r="QN171" s="28"/>
      <c r="QO171" s="28"/>
      <c r="QP171" s="28"/>
      <c r="QQ171" s="28"/>
      <c r="QR171" s="28"/>
      <c r="QS171" s="28"/>
      <c r="QT171" s="28"/>
      <c r="QU171" s="28"/>
      <c r="QV171" s="28"/>
      <c r="QW171" s="28"/>
      <c r="QX171" s="28"/>
      <c r="QY171" s="28"/>
      <c r="QZ171" s="28"/>
      <c r="RA171" s="28"/>
      <c r="RB171" s="28"/>
      <c r="RC171" s="28"/>
      <c r="RD171" s="28"/>
      <c r="RE171" s="28"/>
      <c r="RF171" s="28"/>
      <c r="RG171" s="28"/>
      <c r="RH171" s="28"/>
      <c r="RI171" s="28"/>
      <c r="RJ171" s="28"/>
      <c r="RK171" s="28"/>
      <c r="RL171" s="28"/>
      <c r="RM171" s="28"/>
      <c r="RN171" s="28"/>
      <c r="RO171" s="28"/>
      <c r="RP171" s="28"/>
      <c r="RQ171" s="28"/>
      <c r="RR171" s="28"/>
      <c r="RS171" s="28"/>
      <c r="RT171" s="28"/>
      <c r="RU171" s="28"/>
      <c r="RV171" s="28"/>
      <c r="RW171" s="28"/>
      <c r="RX171" s="28"/>
      <c r="RY171" s="28"/>
      <c r="RZ171" s="28"/>
      <c r="SA171" s="28"/>
      <c r="SB171" s="28"/>
      <c r="SC171" s="28"/>
      <c r="SD171" s="28"/>
      <c r="SE171" s="28"/>
      <c r="SF171" s="28"/>
      <c r="SG171" s="28"/>
      <c r="SH171" s="28"/>
      <c r="SI171" s="28"/>
      <c r="SJ171" s="28"/>
      <c r="SK171" s="28"/>
      <c r="SL171" s="28"/>
      <c r="SM171" s="28"/>
      <c r="SN171" s="28"/>
      <c r="SO171" s="28"/>
      <c r="SP171" s="28"/>
      <c r="SQ171" s="28"/>
      <c r="SR171" s="28"/>
      <c r="SS171" s="28"/>
      <c r="ST171" s="28"/>
      <c r="SU171" s="28"/>
      <c r="SV171" s="28"/>
      <c r="SW171" s="28"/>
      <c r="SX171" s="28"/>
      <c r="SY171" s="28"/>
      <c r="SZ171" s="28"/>
      <c r="TA171" s="28"/>
      <c r="TB171" s="28"/>
      <c r="TC171" s="28"/>
      <c r="TD171" s="28"/>
      <c r="TE171" s="28"/>
      <c r="TF171" s="28"/>
      <c r="TG171" s="28"/>
      <c r="TH171" s="28"/>
      <c r="TI171" s="28"/>
      <c r="TJ171" s="28"/>
      <c r="TK171" s="28"/>
      <c r="TL171" s="28"/>
      <c r="TM171" s="28"/>
      <c r="TN171" s="28"/>
      <c r="TO171" s="28"/>
      <c r="TP171" s="28"/>
      <c r="TQ171" s="28"/>
      <c r="TR171" s="28"/>
      <c r="TS171" s="28"/>
      <c r="TT171" s="28"/>
      <c r="TU171" s="28"/>
      <c r="TV171" s="28"/>
      <c r="TW171" s="28"/>
      <c r="TX171" s="28"/>
      <c r="TY171" s="28"/>
      <c r="TZ171" s="28"/>
      <c r="UA171" s="28"/>
      <c r="UB171" s="28"/>
      <c r="UC171" s="28"/>
      <c r="UD171" s="28"/>
      <c r="UE171" s="28"/>
      <c r="UF171" s="28"/>
      <c r="UG171" s="28"/>
      <c r="UH171" s="28"/>
      <c r="UI171" s="28"/>
      <c r="UJ171" s="28"/>
      <c r="UK171" s="28"/>
      <c r="UL171" s="28"/>
      <c r="UM171" s="28"/>
      <c r="UN171" s="28"/>
      <c r="UO171" s="28"/>
      <c r="UP171" s="28"/>
      <c r="UQ171" s="28"/>
      <c r="UR171" s="28"/>
      <c r="US171" s="28"/>
      <c r="UT171" s="28"/>
      <c r="UU171" s="28"/>
      <c r="UV171" s="28"/>
      <c r="UW171" s="28"/>
      <c r="UX171" s="28"/>
      <c r="UY171" s="28"/>
      <c r="UZ171" s="28"/>
      <c r="VA171" s="28"/>
      <c r="VB171" s="28"/>
      <c r="VC171" s="28"/>
      <c r="VD171" s="28"/>
      <c r="VE171" s="28"/>
      <c r="VF171" s="28"/>
      <c r="VG171" s="28"/>
      <c r="VH171" s="28"/>
      <c r="VI171" s="28"/>
      <c r="VJ171" s="28"/>
      <c r="VK171" s="28"/>
      <c r="VL171" s="28"/>
      <c r="VM171" s="28"/>
      <c r="VN171" s="28"/>
      <c r="VO171" s="28"/>
      <c r="VP171" s="28"/>
      <c r="VQ171" s="28"/>
      <c r="VR171" s="28"/>
      <c r="VS171" s="28"/>
      <c r="VT171" s="28"/>
      <c r="VU171" s="28"/>
      <c r="VV171" s="28"/>
      <c r="VW171" s="28"/>
      <c r="VX171" s="28"/>
      <c r="VY171" s="28"/>
      <c r="VZ171" s="28"/>
      <c r="WA171" s="28"/>
      <c r="WB171" s="28"/>
      <c r="WC171" s="28"/>
      <c r="WD171" s="28"/>
      <c r="WE171" s="28"/>
      <c r="WF171" s="28"/>
      <c r="WG171" s="28"/>
      <c r="WH171" s="28"/>
      <c r="WI171" s="28"/>
      <c r="WJ171" s="28"/>
      <c r="WK171" s="28"/>
      <c r="WL171" s="28"/>
      <c r="WM171" s="28"/>
      <c r="WN171" s="28"/>
      <c r="WO171" s="28"/>
      <c r="WP171" s="28"/>
      <c r="WQ171" s="28"/>
      <c r="WR171" s="28"/>
      <c r="WS171" s="28"/>
      <c r="WT171" s="28"/>
      <c r="WU171" s="28"/>
      <c r="WV171" s="28"/>
      <c r="WW171" s="28"/>
      <c r="WX171" s="28"/>
      <c r="WY171" s="28"/>
      <c r="WZ171" s="28"/>
      <c r="XA171" s="28"/>
      <c r="XB171" s="28"/>
      <c r="XC171" s="28"/>
      <c r="XD171" s="28"/>
      <c r="XE171" s="28"/>
      <c r="XF171" s="28"/>
      <c r="XG171" s="28"/>
      <c r="XH171" s="28"/>
      <c r="XI171" s="28"/>
      <c r="XJ171" s="28"/>
      <c r="XK171" s="28"/>
      <c r="XL171" s="28"/>
      <c r="XM171" s="28"/>
      <c r="XN171" s="28"/>
      <c r="XO171" s="28"/>
      <c r="XP171" s="28"/>
      <c r="XQ171" s="28"/>
      <c r="XR171" s="28"/>
      <c r="XS171" s="28"/>
      <c r="XT171" s="28"/>
      <c r="XU171" s="28"/>
      <c r="XV171" s="28"/>
      <c r="XW171" s="28"/>
      <c r="XX171" s="28"/>
      <c r="XY171" s="28"/>
      <c r="XZ171" s="28"/>
      <c r="YA171" s="28"/>
      <c r="YB171" s="28"/>
      <c r="YC171" s="28"/>
      <c r="YD171" s="28"/>
      <c r="YE171" s="28"/>
      <c r="YF171" s="28"/>
      <c r="YG171" s="28"/>
      <c r="YH171" s="28"/>
      <c r="YI171" s="28"/>
      <c r="YJ171" s="28"/>
      <c r="YK171" s="28"/>
      <c r="YL171" s="28"/>
      <c r="YM171" s="28"/>
      <c r="YN171" s="28"/>
      <c r="YO171" s="28"/>
      <c r="YP171" s="28"/>
      <c r="YQ171" s="28"/>
      <c r="YR171" s="28"/>
      <c r="YS171" s="28"/>
      <c r="YT171" s="28"/>
      <c r="YU171" s="28"/>
      <c r="YV171" s="28"/>
      <c r="YW171" s="28"/>
      <c r="YX171" s="28"/>
      <c r="YY171" s="28"/>
      <c r="YZ171" s="28"/>
      <c r="ZA171" s="28"/>
      <c r="ZB171" s="28"/>
      <c r="ZC171" s="28"/>
      <c r="ZD171" s="28"/>
      <c r="ZE171" s="28"/>
      <c r="ZF171" s="28"/>
      <c r="ZG171" s="28"/>
      <c r="ZH171" s="28"/>
      <c r="ZI171" s="28"/>
      <c r="ZJ171" s="28"/>
      <c r="ZK171" s="28"/>
      <c r="ZL171" s="28"/>
      <c r="ZM171" s="28"/>
      <c r="ZN171" s="28"/>
      <c r="ZO171" s="28"/>
      <c r="ZP171" s="28"/>
      <c r="ZQ171" s="28"/>
      <c r="ZR171" s="28"/>
      <c r="ZS171" s="28"/>
      <c r="ZT171" s="28"/>
      <c r="ZU171" s="28"/>
      <c r="ZV171" s="28"/>
      <c r="ZW171" s="28"/>
      <c r="ZX171" s="28"/>
      <c r="ZY171" s="28"/>
      <c r="ZZ171" s="28"/>
      <c r="AAA171" s="28"/>
      <c r="AAB171" s="28"/>
      <c r="AAC171" s="28"/>
      <c r="AAD171" s="28"/>
      <c r="AAE171" s="28"/>
      <c r="AAF171" s="28"/>
      <c r="AAG171" s="28"/>
      <c r="AAH171" s="28"/>
      <c r="AAI171" s="28"/>
      <c r="AAJ171" s="28"/>
      <c r="AAK171" s="28"/>
      <c r="AAL171" s="28"/>
      <c r="AAM171" s="28"/>
      <c r="AAN171" s="28"/>
      <c r="AAO171" s="28"/>
      <c r="AAP171" s="28"/>
      <c r="AAQ171" s="28"/>
      <c r="AAR171" s="28"/>
      <c r="AAS171" s="28"/>
      <c r="AAT171" s="28"/>
      <c r="AAU171" s="28"/>
      <c r="AAV171" s="28"/>
      <c r="AAW171" s="28"/>
      <c r="AAX171" s="28"/>
      <c r="AAY171" s="28"/>
      <c r="AAZ171" s="28"/>
      <c r="ABA171" s="28"/>
      <c r="ABB171" s="28"/>
      <c r="ABC171" s="28"/>
      <c r="ABD171" s="28"/>
      <c r="ABE171" s="28"/>
      <c r="ABF171" s="28"/>
      <c r="ABG171" s="28"/>
      <c r="ABH171" s="28"/>
      <c r="ABI171" s="28"/>
      <c r="ABJ171" s="28"/>
      <c r="ABK171" s="28"/>
      <c r="ABL171" s="28"/>
      <c r="ABM171" s="28"/>
      <c r="ABN171" s="28"/>
      <c r="ABO171" s="28"/>
      <c r="ABP171" s="28"/>
      <c r="ABQ171" s="28"/>
      <c r="ABR171" s="28"/>
      <c r="ABS171" s="28"/>
      <c r="ABT171" s="28"/>
      <c r="ABU171" s="28"/>
      <c r="ABV171" s="28"/>
      <c r="ABW171" s="28"/>
      <c r="ABX171" s="28"/>
      <c r="ABY171" s="28"/>
      <c r="ABZ171" s="28"/>
      <c r="ACA171" s="28"/>
      <c r="ACB171" s="28"/>
      <c r="ACC171" s="28"/>
      <c r="ACD171" s="28"/>
      <c r="ACE171" s="28"/>
      <c r="ACF171" s="28"/>
      <c r="ACG171" s="28"/>
      <c r="ACH171" s="28"/>
      <c r="ACI171" s="28"/>
      <c r="ACJ171" s="28"/>
      <c r="ACK171" s="28"/>
      <c r="ACL171" s="28"/>
      <c r="ACM171" s="28"/>
      <c r="ACN171" s="28"/>
      <c r="ACO171" s="28"/>
      <c r="ACP171" s="28"/>
      <c r="ACQ171" s="28"/>
      <c r="ACR171" s="28"/>
      <c r="ACS171" s="28"/>
      <c r="ACT171" s="28"/>
      <c r="ACU171" s="28"/>
      <c r="ACV171" s="28"/>
      <c r="ACW171" s="28"/>
      <c r="ACX171" s="28"/>
      <c r="ACY171" s="28"/>
      <c r="ACZ171" s="28"/>
      <c r="ADA171" s="28"/>
      <c r="ADB171" s="28"/>
      <c r="ADC171" s="28"/>
      <c r="ADD171" s="28"/>
      <c r="ADE171" s="28"/>
      <c r="ADF171" s="28"/>
      <c r="ADG171" s="28"/>
      <c r="ADH171" s="28"/>
      <c r="ADI171" s="28"/>
      <c r="ADJ171" s="28"/>
      <c r="ADK171" s="28"/>
      <c r="ADL171" s="28"/>
      <c r="ADM171" s="28"/>
      <c r="ADN171" s="28"/>
      <c r="ADO171" s="28"/>
      <c r="ADP171" s="28"/>
      <c r="ADQ171" s="28"/>
      <c r="ADR171" s="28"/>
      <c r="ADS171" s="28"/>
      <c r="ADT171" s="28"/>
      <c r="ADU171" s="28"/>
      <c r="ADV171" s="28"/>
      <c r="ADW171" s="28"/>
      <c r="ADX171" s="28"/>
      <c r="ADY171" s="28"/>
      <c r="ADZ171" s="28"/>
      <c r="AEA171" s="28"/>
      <c r="AEB171" s="28"/>
      <c r="AEC171" s="28"/>
      <c r="AED171" s="28"/>
      <c r="AEE171" s="28"/>
      <c r="AEF171" s="28"/>
      <c r="AEG171" s="28"/>
      <c r="AEH171" s="28"/>
      <c r="AEI171" s="28"/>
      <c r="AEJ171" s="28"/>
      <c r="AEK171" s="28"/>
      <c r="AEL171" s="28"/>
      <c r="AEM171" s="28"/>
      <c r="AEN171" s="28"/>
      <c r="AEO171" s="28"/>
      <c r="AEP171" s="28"/>
      <c r="AEQ171" s="28"/>
      <c r="AER171" s="28"/>
      <c r="AES171" s="28"/>
      <c r="AET171" s="28"/>
      <c r="AEU171" s="28"/>
      <c r="AEV171" s="28"/>
      <c r="AEW171" s="28"/>
      <c r="AEX171" s="28"/>
      <c r="AEY171" s="28"/>
      <c r="AEZ171" s="28"/>
      <c r="AFA171" s="28"/>
      <c r="AFB171" s="28"/>
      <c r="AFC171" s="28"/>
      <c r="AFD171" s="28"/>
      <c r="AFE171" s="28"/>
      <c r="AFF171" s="28"/>
      <c r="AFG171" s="28"/>
      <c r="AFH171" s="28"/>
      <c r="AFI171" s="28"/>
      <c r="AFJ171" s="28"/>
      <c r="AFK171" s="28"/>
      <c r="AFL171" s="28"/>
      <c r="AFM171" s="28"/>
      <c r="AFN171" s="28"/>
      <c r="AFO171" s="28"/>
      <c r="AFP171" s="28"/>
      <c r="AFQ171" s="28"/>
      <c r="AFR171" s="28"/>
      <c r="AFS171" s="28"/>
      <c r="AFT171" s="28"/>
      <c r="AFU171" s="28"/>
      <c r="AFV171" s="28"/>
      <c r="AFW171" s="28"/>
      <c r="AFX171" s="28"/>
      <c r="AFY171" s="28"/>
      <c r="AFZ171" s="28"/>
      <c r="AGA171" s="28"/>
      <c r="AGB171" s="28"/>
      <c r="AGC171" s="28"/>
      <c r="AGD171" s="28"/>
      <c r="AGE171" s="28"/>
      <c r="AGF171" s="28"/>
      <c r="AGG171" s="28"/>
      <c r="AGH171" s="28"/>
      <c r="AGI171" s="28"/>
      <c r="AGJ171" s="28"/>
      <c r="AGK171" s="28"/>
      <c r="AGL171" s="28"/>
      <c r="AGM171" s="28"/>
      <c r="AGN171" s="28"/>
      <c r="AGO171" s="28"/>
      <c r="AGP171" s="28"/>
      <c r="AGQ171" s="28"/>
      <c r="AGR171" s="28"/>
      <c r="AGS171" s="28"/>
      <c r="AGT171" s="28"/>
      <c r="AGU171" s="28"/>
      <c r="AGV171" s="28"/>
      <c r="AGW171" s="28"/>
      <c r="AGX171" s="28"/>
      <c r="AGY171" s="28"/>
      <c r="AGZ171" s="28"/>
      <c r="AHA171" s="28"/>
      <c r="AHB171" s="28"/>
      <c r="AHC171" s="28"/>
      <c r="AHD171" s="28"/>
      <c r="AHE171" s="28"/>
      <c r="AHF171" s="28"/>
      <c r="AHG171" s="28"/>
      <c r="AHH171" s="28"/>
      <c r="AHI171" s="28"/>
      <c r="AHJ171" s="28"/>
      <c r="AHK171" s="28"/>
      <c r="AHL171" s="28"/>
      <c r="AHM171" s="28"/>
      <c r="AHN171" s="28"/>
      <c r="AHO171" s="28"/>
      <c r="AHP171" s="28"/>
      <c r="AHQ171" s="28"/>
      <c r="AHR171" s="28"/>
      <c r="AHS171" s="28"/>
      <c r="AHT171" s="28"/>
      <c r="AHU171" s="28"/>
      <c r="AHV171" s="28"/>
      <c r="AHW171" s="28"/>
      <c r="AHX171" s="28"/>
      <c r="AHY171" s="28"/>
      <c r="AHZ171" s="28"/>
      <c r="AIA171" s="28"/>
      <c r="AIB171" s="28"/>
      <c r="AIC171" s="28"/>
      <c r="AID171" s="28"/>
      <c r="AIE171" s="28"/>
      <c r="AIF171" s="28"/>
      <c r="AIG171" s="28"/>
      <c r="AIH171" s="28"/>
      <c r="AII171" s="28"/>
      <c r="AIJ171" s="28"/>
      <c r="AIK171" s="28"/>
      <c r="AIL171" s="28"/>
      <c r="AIM171" s="28"/>
      <c r="AIN171" s="28"/>
      <c r="AIO171" s="28"/>
      <c r="AIP171" s="28"/>
      <c r="AIQ171" s="28"/>
      <c r="AIR171" s="28"/>
      <c r="AIS171" s="28"/>
      <c r="AIT171" s="28"/>
      <c r="AIU171" s="28"/>
      <c r="AIV171" s="28"/>
      <c r="AIW171" s="28"/>
      <c r="AIX171" s="28"/>
      <c r="AIY171" s="28"/>
      <c r="AIZ171" s="28"/>
      <c r="AJA171" s="28"/>
      <c r="AJB171" s="28"/>
      <c r="AJC171" s="28"/>
      <c r="AJD171" s="28"/>
      <c r="AJE171" s="28"/>
      <c r="AJF171" s="28"/>
      <c r="AJG171" s="28"/>
      <c r="AJH171" s="28"/>
      <c r="AJI171" s="28"/>
      <c r="AJJ171" s="28"/>
      <c r="AJK171" s="28"/>
      <c r="AJL171" s="28"/>
      <c r="AJM171" s="28"/>
      <c r="AJN171" s="28"/>
      <c r="AJO171" s="28"/>
      <c r="AJP171" s="28"/>
      <c r="AJQ171" s="28"/>
      <c r="AJR171" s="28"/>
      <c r="AJS171" s="28"/>
      <c r="AJT171" s="28"/>
      <c r="AJU171" s="28"/>
      <c r="AJV171" s="28"/>
      <c r="AJW171" s="28"/>
      <c r="AJX171" s="28"/>
      <c r="AJY171" s="28"/>
      <c r="AJZ171" s="28"/>
      <c r="AKA171" s="28"/>
      <c r="AKB171" s="28"/>
      <c r="AKC171" s="28"/>
      <c r="AKD171" s="28"/>
      <c r="AKE171" s="28"/>
      <c r="AKF171" s="28"/>
      <c r="AKG171" s="28"/>
      <c r="AKH171" s="28"/>
      <c r="AKI171" s="28"/>
      <c r="AKJ171" s="28"/>
      <c r="AKK171" s="28"/>
      <c r="AKL171" s="28"/>
      <c r="AKM171" s="28"/>
      <c r="AKN171" s="28"/>
      <c r="AKO171" s="28"/>
      <c r="AKP171" s="28"/>
      <c r="AKQ171" s="28"/>
      <c r="AKR171" s="28"/>
      <c r="AKS171" s="28"/>
      <c r="AKT171" s="28"/>
      <c r="AKU171" s="28"/>
      <c r="AKV171" s="28"/>
      <c r="AKW171" s="28"/>
      <c r="AKX171" s="28"/>
      <c r="AKY171" s="28"/>
      <c r="AKZ171" s="28"/>
      <c r="ALA171" s="28"/>
      <c r="ALB171" s="28"/>
      <c r="ALC171" s="28"/>
      <c r="ALD171" s="28"/>
      <c r="ALE171" s="28"/>
      <c r="ALF171" s="28"/>
      <c r="ALG171" s="28"/>
      <c r="ALH171" s="28"/>
      <c r="ALI171" s="28"/>
      <c r="ALJ171" s="28"/>
      <c r="ALK171" s="28"/>
      <c r="ALL171" s="28"/>
      <c r="ALM171" s="28"/>
      <c r="ALN171" s="28"/>
      <c r="ALO171" s="28"/>
      <c r="ALP171" s="28"/>
      <c r="ALQ171" s="28"/>
      <c r="ALR171" s="28"/>
      <c r="ALS171" s="28"/>
      <c r="ALT171" s="28"/>
      <c r="ALU171" s="28"/>
      <c r="ALV171" s="28"/>
      <c r="ALW171" s="28"/>
      <c r="ALX171" s="28"/>
      <c r="ALY171" s="28"/>
      <c r="ALZ171" s="28"/>
      <c r="AMA171" s="28"/>
      <c r="AMB171" s="28"/>
      <c r="AMC171" s="28"/>
      <c r="AMD171" s="28"/>
      <c r="AME171" s="28"/>
      <c r="AMF171" s="28"/>
      <c r="AMG171" s="28"/>
      <c r="AMH171" s="28"/>
      <c r="AMI171" s="28"/>
      <c r="AMJ171" s="28"/>
      <c r="AMK171" s="28"/>
      <c r="AML171" s="28"/>
      <c r="AMM171" s="28"/>
      <c r="AMN171" s="28"/>
      <c r="AMO171" s="28"/>
      <c r="AMP171" s="28"/>
      <c r="AMQ171" s="28"/>
      <c r="AMR171" s="28"/>
      <c r="AMS171" s="28"/>
      <c r="AMT171" s="28"/>
      <c r="AMU171" s="28"/>
      <c r="AMV171" s="28"/>
      <c r="AMW171" s="28"/>
      <c r="AMX171" s="28"/>
      <c r="AMY171" s="28"/>
      <c r="AMZ171" s="28"/>
      <c r="ANA171" s="28"/>
      <c r="ANB171" s="28"/>
      <c r="ANC171" s="28"/>
      <c r="AND171" s="28"/>
      <c r="ANE171" s="28"/>
      <c r="ANF171" s="28"/>
      <c r="ANG171" s="28"/>
      <c r="ANH171" s="28"/>
      <c r="ANI171" s="28"/>
      <c r="ANJ171" s="28"/>
      <c r="ANK171" s="28"/>
      <c r="ANL171" s="28"/>
      <c r="ANM171" s="28"/>
      <c r="ANN171" s="28"/>
      <c r="ANO171" s="28"/>
      <c r="ANP171" s="28"/>
      <c r="ANQ171" s="28"/>
      <c r="ANR171" s="28"/>
      <c r="ANS171" s="28"/>
      <c r="ANT171" s="28"/>
      <c r="ANU171" s="28"/>
      <c r="ANV171" s="28"/>
      <c r="ANW171" s="28"/>
      <c r="ANX171" s="28"/>
      <c r="ANY171" s="28"/>
      <c r="ANZ171" s="28"/>
      <c r="AOA171" s="28"/>
      <c r="AOB171" s="28"/>
      <c r="AOC171" s="28"/>
      <c r="AOD171" s="28"/>
      <c r="AOE171" s="28"/>
      <c r="AOF171" s="28"/>
      <c r="AOG171" s="28"/>
      <c r="AOH171" s="28"/>
      <c r="AOI171" s="28"/>
      <c r="AOJ171" s="28"/>
      <c r="AOK171" s="28"/>
      <c r="AOL171" s="28"/>
      <c r="AOM171" s="28"/>
      <c r="AON171" s="28"/>
      <c r="AOO171" s="28"/>
      <c r="AOP171" s="28"/>
      <c r="AOQ171" s="28"/>
      <c r="AOR171" s="28"/>
      <c r="AOS171" s="28"/>
      <c r="AOT171" s="28"/>
      <c r="AOU171" s="28"/>
      <c r="AOV171" s="28"/>
      <c r="AOW171" s="28"/>
      <c r="AOX171" s="28"/>
      <c r="AOY171" s="28"/>
      <c r="AOZ171" s="28"/>
      <c r="APA171" s="28"/>
      <c r="APB171" s="28"/>
      <c r="APC171" s="28"/>
      <c r="APD171" s="28"/>
      <c r="APE171" s="28"/>
      <c r="APF171" s="28"/>
      <c r="APG171" s="28"/>
      <c r="APH171" s="28"/>
      <c r="API171" s="28"/>
      <c r="APJ171" s="28"/>
      <c r="APK171" s="28"/>
      <c r="APL171" s="28"/>
      <c r="APM171" s="28"/>
      <c r="APN171" s="28"/>
      <c r="APO171" s="28"/>
      <c r="APP171" s="28"/>
      <c r="APQ171" s="28"/>
      <c r="APR171" s="28"/>
      <c r="APS171" s="28"/>
      <c r="APT171" s="28"/>
      <c r="APU171" s="28"/>
      <c r="APV171" s="28"/>
      <c r="APW171" s="28"/>
      <c r="APX171" s="28"/>
      <c r="APY171" s="28"/>
      <c r="APZ171" s="28"/>
      <c r="AQA171" s="28"/>
      <c r="AQB171" s="28"/>
      <c r="AQC171" s="28"/>
      <c r="AQD171" s="28"/>
      <c r="AQE171" s="28"/>
      <c r="AQF171" s="28"/>
      <c r="AQG171" s="28"/>
      <c r="AQH171" s="28"/>
      <c r="AQI171" s="28"/>
      <c r="AQJ171" s="28"/>
      <c r="AQK171" s="28"/>
      <c r="AQL171" s="28"/>
      <c r="AQM171" s="28"/>
      <c r="AQN171" s="28"/>
      <c r="AQO171" s="28"/>
      <c r="AQP171" s="28"/>
      <c r="AQQ171" s="28"/>
      <c r="AQR171" s="28"/>
      <c r="AQS171" s="28"/>
      <c r="AQT171" s="28"/>
      <c r="AQU171" s="28"/>
      <c r="AQV171" s="28"/>
      <c r="AQW171" s="28"/>
      <c r="AQX171" s="28"/>
      <c r="AQY171" s="28"/>
      <c r="AQZ171" s="28"/>
      <c r="ARA171" s="28"/>
      <c r="ARB171" s="28"/>
      <c r="ARC171" s="28"/>
      <c r="ARD171" s="28"/>
      <c r="ARE171" s="28"/>
      <c r="ARF171" s="28"/>
      <c r="ARG171" s="28"/>
      <c r="ARH171" s="28"/>
      <c r="ARI171" s="28"/>
      <c r="ARJ171" s="28"/>
      <c r="ARK171" s="28"/>
      <c r="ARL171" s="28"/>
      <c r="ARM171" s="28"/>
      <c r="ARN171" s="28"/>
      <c r="ARO171" s="28"/>
      <c r="ARP171" s="28"/>
      <c r="ARQ171" s="28"/>
      <c r="ARR171" s="28"/>
      <c r="ARS171" s="28"/>
      <c r="ART171" s="28"/>
      <c r="ARU171" s="28"/>
      <c r="ARV171" s="28"/>
      <c r="ARW171" s="28"/>
      <c r="ARX171" s="28"/>
      <c r="ARY171" s="28"/>
      <c r="ARZ171" s="28"/>
      <c r="ASA171" s="28"/>
      <c r="ASB171" s="28"/>
      <c r="ASC171" s="28"/>
      <c r="ASD171" s="28"/>
      <c r="ASE171" s="28"/>
      <c r="ASF171" s="28"/>
      <c r="ASG171" s="28"/>
      <c r="ASH171" s="28"/>
      <c r="ASI171" s="28"/>
      <c r="ASJ171" s="28"/>
      <c r="ASK171" s="28"/>
      <c r="ASL171" s="28"/>
      <c r="ASM171" s="28"/>
      <c r="ASN171" s="28"/>
      <c r="ASO171" s="28"/>
      <c r="ASP171" s="28"/>
      <c r="ASQ171" s="28"/>
      <c r="ASR171" s="28"/>
      <c r="ASS171" s="28"/>
      <c r="AST171" s="28"/>
      <c r="ASU171" s="28"/>
      <c r="ASV171" s="28"/>
      <c r="ASW171" s="28"/>
      <c r="ASX171" s="28"/>
      <c r="ASY171" s="28"/>
      <c r="ASZ171" s="28"/>
      <c r="ATA171" s="28"/>
      <c r="ATB171" s="28"/>
      <c r="ATC171" s="28"/>
      <c r="ATD171" s="28"/>
      <c r="ATE171" s="28"/>
      <c r="ATF171" s="28"/>
      <c r="ATG171" s="28"/>
      <c r="ATH171" s="28"/>
      <c r="ATI171" s="28"/>
      <c r="ATJ171" s="28"/>
      <c r="ATK171" s="28"/>
      <c r="ATL171" s="28"/>
      <c r="ATM171" s="28"/>
      <c r="ATN171" s="28"/>
      <c r="ATO171" s="28"/>
      <c r="ATP171" s="28"/>
      <c r="ATQ171" s="28"/>
      <c r="ATR171" s="28"/>
      <c r="ATS171" s="28"/>
      <c r="ATT171" s="28"/>
      <c r="ATU171" s="28"/>
      <c r="ATV171" s="28"/>
      <c r="ATW171" s="28"/>
      <c r="ATX171" s="28"/>
      <c r="ATY171" s="28"/>
      <c r="ATZ171" s="28"/>
      <c r="AUA171" s="28"/>
      <c r="AUB171" s="28"/>
      <c r="AUC171" s="28"/>
      <c r="AUD171" s="28"/>
      <c r="AUE171" s="28"/>
      <c r="AUF171" s="28"/>
      <c r="AUG171" s="28"/>
      <c r="AUH171" s="28"/>
      <c r="AUI171" s="28"/>
      <c r="AUJ171" s="28"/>
      <c r="AUK171" s="28"/>
      <c r="AUL171" s="28"/>
      <c r="AUM171" s="28"/>
      <c r="AUN171" s="28"/>
      <c r="AUO171" s="28"/>
      <c r="AUP171" s="28"/>
      <c r="AUQ171" s="28"/>
      <c r="AUR171" s="28"/>
      <c r="AUS171" s="28"/>
      <c r="AUT171" s="28"/>
      <c r="AUU171" s="28"/>
      <c r="AUV171" s="28"/>
      <c r="AUW171" s="28"/>
      <c r="AUX171" s="28"/>
      <c r="AUY171" s="28"/>
      <c r="AUZ171" s="28"/>
      <c r="AVA171" s="28"/>
      <c r="AVB171" s="28"/>
      <c r="AVC171" s="28"/>
      <c r="AVD171" s="28"/>
      <c r="AVE171" s="28"/>
      <c r="AVF171" s="28"/>
      <c r="AVG171" s="28"/>
      <c r="AVH171" s="28"/>
      <c r="AVI171" s="28"/>
      <c r="AVJ171" s="28"/>
      <c r="AVK171" s="28"/>
      <c r="AVL171" s="28"/>
      <c r="AVM171" s="28"/>
      <c r="AVN171" s="28"/>
      <c r="AVO171" s="28"/>
      <c r="AVP171" s="28"/>
      <c r="AVQ171" s="28"/>
      <c r="AVR171" s="28"/>
      <c r="AVS171" s="28"/>
      <c r="AVT171" s="28"/>
      <c r="AVU171" s="28"/>
      <c r="AVV171" s="28"/>
      <c r="AVW171" s="28"/>
      <c r="AVX171" s="28"/>
      <c r="AVY171" s="28"/>
      <c r="AVZ171" s="28"/>
      <c r="AWA171" s="28"/>
      <c r="AWB171" s="28"/>
      <c r="AWC171" s="28"/>
      <c r="AWD171" s="28"/>
      <c r="AWE171" s="28"/>
      <c r="AWF171" s="28"/>
      <c r="AWG171" s="28"/>
      <c r="AWH171" s="28"/>
      <c r="AWI171" s="28"/>
      <c r="AWJ171" s="28"/>
      <c r="AWK171" s="28"/>
      <c r="AWL171" s="28"/>
      <c r="AWM171" s="28"/>
      <c r="AWN171" s="28"/>
      <c r="AWO171" s="28"/>
      <c r="AWP171" s="28"/>
      <c r="AWQ171" s="28"/>
      <c r="AWR171" s="28"/>
      <c r="AWS171" s="28"/>
      <c r="AWT171" s="28"/>
      <c r="AWU171" s="28"/>
      <c r="AWV171" s="28"/>
      <c r="AWW171" s="28"/>
      <c r="AWX171" s="28"/>
      <c r="AWY171" s="28"/>
      <c r="AWZ171" s="28"/>
      <c r="AXA171" s="28"/>
      <c r="AXB171" s="28"/>
      <c r="AXC171" s="28"/>
      <c r="AXD171" s="28"/>
      <c r="AXE171" s="28"/>
      <c r="AXF171" s="28"/>
      <c r="AXG171" s="28"/>
      <c r="AXH171" s="28"/>
      <c r="AXI171" s="28"/>
      <c r="AXJ171" s="28"/>
      <c r="AXK171" s="28"/>
      <c r="AXL171" s="28"/>
      <c r="AXM171" s="28"/>
      <c r="AXN171" s="28"/>
      <c r="AXO171" s="28"/>
      <c r="AXP171" s="28"/>
      <c r="AXQ171" s="28"/>
      <c r="AXR171" s="28"/>
      <c r="AXS171" s="28"/>
      <c r="AXT171" s="28"/>
      <c r="AXU171" s="28"/>
      <c r="AXV171" s="28"/>
      <c r="AXW171" s="28"/>
      <c r="AXX171" s="28"/>
      <c r="AXY171" s="28"/>
      <c r="AXZ171" s="28"/>
      <c r="AYA171" s="28"/>
      <c r="AYB171" s="28"/>
      <c r="AYC171" s="28"/>
      <c r="AYD171" s="28"/>
      <c r="AYE171" s="28"/>
      <c r="AYF171" s="28"/>
      <c r="AYG171" s="28"/>
      <c r="AYH171" s="28"/>
      <c r="AYI171" s="28"/>
      <c r="AYJ171" s="28"/>
      <c r="AYK171" s="28"/>
      <c r="AYL171" s="28"/>
      <c r="AYM171" s="28"/>
      <c r="AYN171" s="28"/>
      <c r="AYO171" s="28"/>
      <c r="AYP171" s="28"/>
      <c r="AYQ171" s="28"/>
      <c r="AYR171" s="28"/>
      <c r="AYS171" s="28"/>
      <c r="AYT171" s="28"/>
      <c r="AYU171" s="28"/>
      <c r="AYV171" s="28"/>
      <c r="AYW171" s="28"/>
    </row>
    <row r="172" spans="1:1349" s="48" customFormat="1" x14ac:dyDescent="0.25">
      <c r="A172" s="2065"/>
      <c r="B172" s="2107" t="s">
        <v>9</v>
      </c>
      <c r="C172" s="1214"/>
      <c r="D172" s="1214"/>
      <c r="E172" s="1214"/>
      <c r="F172" s="1214"/>
      <c r="G172" s="1215"/>
      <c r="H172" s="28"/>
      <c r="I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c r="IR172" s="28"/>
      <c r="IS172" s="28"/>
      <c r="IT172" s="28"/>
      <c r="IU172" s="28"/>
      <c r="IV172" s="28"/>
      <c r="IW172" s="28"/>
      <c r="IX172" s="28"/>
      <c r="IY172" s="28"/>
      <c r="IZ172" s="28"/>
      <c r="JA172" s="28"/>
      <c r="JB172" s="28"/>
      <c r="JC172" s="28"/>
      <c r="JD172" s="28"/>
      <c r="JE172" s="28"/>
      <c r="JF172" s="28"/>
      <c r="JG172" s="28"/>
      <c r="JH172" s="28"/>
      <c r="JI172" s="28"/>
      <c r="JJ172" s="28"/>
      <c r="JK172" s="28"/>
      <c r="JL172" s="28"/>
      <c r="JM172" s="28"/>
      <c r="JN172" s="28"/>
      <c r="JO172" s="28"/>
      <c r="JP172" s="28"/>
      <c r="JQ172" s="28"/>
      <c r="JR172" s="28"/>
      <c r="JS172" s="28"/>
      <c r="JT172" s="28"/>
      <c r="JU172" s="28"/>
      <c r="JV172" s="28"/>
      <c r="JW172" s="28"/>
      <c r="JX172" s="28"/>
      <c r="JY172" s="28"/>
      <c r="JZ172" s="28"/>
      <c r="KA172" s="28"/>
      <c r="KB172" s="28"/>
      <c r="KC172" s="28"/>
      <c r="KD172" s="28"/>
      <c r="KE172" s="28"/>
      <c r="KF172" s="28"/>
      <c r="KG172" s="28"/>
      <c r="KH172" s="28"/>
      <c r="KI172" s="28"/>
      <c r="KJ172" s="28"/>
      <c r="KK172" s="28"/>
      <c r="KL172" s="28"/>
      <c r="KM172" s="28"/>
      <c r="KN172" s="28"/>
      <c r="KO172" s="28"/>
      <c r="KP172" s="28"/>
      <c r="KQ172" s="28"/>
      <c r="KR172" s="28"/>
      <c r="KS172" s="28"/>
      <c r="KT172" s="28"/>
      <c r="KU172" s="28"/>
      <c r="KV172" s="28"/>
      <c r="KW172" s="28"/>
      <c r="KX172" s="28"/>
      <c r="KY172" s="28"/>
      <c r="KZ172" s="28"/>
      <c r="LA172" s="28"/>
      <c r="LB172" s="28"/>
      <c r="LC172" s="28"/>
      <c r="LD172" s="28"/>
      <c r="LE172" s="28"/>
      <c r="LF172" s="28"/>
      <c r="LG172" s="28"/>
      <c r="LH172" s="28"/>
      <c r="LI172" s="28"/>
      <c r="LJ172" s="28"/>
      <c r="LK172" s="28"/>
      <c r="LL172" s="28"/>
      <c r="LM172" s="28"/>
      <c r="LN172" s="28"/>
      <c r="LO172" s="28"/>
      <c r="LP172" s="28"/>
      <c r="LQ172" s="28"/>
      <c r="LR172" s="28"/>
      <c r="LS172" s="28"/>
      <c r="LT172" s="28"/>
      <c r="LU172" s="28"/>
      <c r="LV172" s="28"/>
      <c r="LW172" s="28"/>
      <c r="LX172" s="28"/>
      <c r="LY172" s="28"/>
      <c r="LZ172" s="28"/>
      <c r="MA172" s="28"/>
      <c r="MB172" s="28"/>
      <c r="MC172" s="28"/>
      <c r="MD172" s="28"/>
      <c r="ME172" s="28"/>
      <c r="MF172" s="28"/>
      <c r="MG172" s="28"/>
      <c r="MH172" s="28"/>
      <c r="MI172" s="28"/>
      <c r="MJ172" s="28"/>
      <c r="MK172" s="28"/>
      <c r="ML172" s="28"/>
      <c r="MM172" s="28"/>
      <c r="MN172" s="28"/>
      <c r="MO172" s="28"/>
      <c r="MP172" s="28"/>
      <c r="MQ172" s="28"/>
      <c r="MR172" s="28"/>
      <c r="MS172" s="28"/>
      <c r="MT172" s="28"/>
      <c r="MU172" s="28"/>
      <c r="MV172" s="28"/>
      <c r="MW172" s="28"/>
      <c r="MX172" s="28"/>
      <c r="MY172" s="28"/>
      <c r="MZ172" s="28"/>
      <c r="NA172" s="28"/>
      <c r="NB172" s="28"/>
      <c r="NC172" s="28"/>
      <c r="ND172" s="28"/>
      <c r="NE172" s="28"/>
      <c r="NF172" s="28"/>
      <c r="NG172" s="28"/>
      <c r="NH172" s="28"/>
      <c r="NI172" s="28"/>
      <c r="NJ172" s="28"/>
      <c r="NK172" s="28"/>
      <c r="NL172" s="28"/>
      <c r="NM172" s="28"/>
      <c r="NN172" s="28"/>
      <c r="NO172" s="28"/>
      <c r="NP172" s="28"/>
      <c r="NQ172" s="28"/>
      <c r="NR172" s="28"/>
      <c r="NS172" s="28"/>
      <c r="NT172" s="28"/>
      <c r="NU172" s="28"/>
      <c r="NV172" s="28"/>
      <c r="NW172" s="28"/>
      <c r="NX172" s="28"/>
      <c r="NY172" s="28"/>
      <c r="NZ172" s="28"/>
      <c r="OA172" s="28"/>
      <c r="OB172" s="28"/>
      <c r="OC172" s="28"/>
      <c r="OD172" s="28"/>
      <c r="OE172" s="28"/>
      <c r="OF172" s="28"/>
      <c r="OG172" s="28"/>
      <c r="OH172" s="28"/>
      <c r="OI172" s="28"/>
      <c r="OJ172" s="28"/>
      <c r="OK172" s="28"/>
      <c r="OL172" s="28"/>
      <c r="OM172" s="28"/>
      <c r="ON172" s="28"/>
      <c r="OO172" s="28"/>
      <c r="OP172" s="28"/>
      <c r="OQ172" s="28"/>
      <c r="OR172" s="28"/>
      <c r="OS172" s="28"/>
      <c r="OT172" s="28"/>
      <c r="OU172" s="28"/>
      <c r="OV172" s="28"/>
      <c r="OW172" s="28"/>
      <c r="OX172" s="28"/>
      <c r="OY172" s="28"/>
      <c r="OZ172" s="28"/>
      <c r="PA172" s="28"/>
      <c r="PB172" s="28"/>
      <c r="PC172" s="28"/>
      <c r="PD172" s="28"/>
      <c r="PE172" s="28"/>
      <c r="PF172" s="28"/>
      <c r="PG172" s="28"/>
      <c r="PH172" s="28"/>
      <c r="PI172" s="28"/>
      <c r="PJ172" s="28"/>
      <c r="PK172" s="28"/>
      <c r="PL172" s="28"/>
      <c r="PM172" s="28"/>
      <c r="PN172" s="28"/>
      <c r="PO172" s="28"/>
      <c r="PP172" s="28"/>
      <c r="PQ172" s="28"/>
      <c r="PR172" s="28"/>
      <c r="PS172" s="28"/>
      <c r="PT172" s="28"/>
      <c r="PU172" s="28"/>
      <c r="PV172" s="28"/>
      <c r="PW172" s="28"/>
      <c r="PX172" s="28"/>
      <c r="PY172" s="28"/>
      <c r="PZ172" s="28"/>
      <c r="QA172" s="28"/>
      <c r="QB172" s="28"/>
      <c r="QC172" s="28"/>
      <c r="QD172" s="28"/>
      <c r="QE172" s="28"/>
      <c r="QF172" s="28"/>
      <c r="QG172" s="28"/>
      <c r="QH172" s="28"/>
      <c r="QI172" s="28"/>
      <c r="QJ172" s="28"/>
      <c r="QK172" s="28"/>
      <c r="QL172" s="28"/>
      <c r="QM172" s="28"/>
      <c r="QN172" s="28"/>
      <c r="QO172" s="28"/>
      <c r="QP172" s="28"/>
      <c r="QQ172" s="28"/>
      <c r="QR172" s="28"/>
      <c r="QS172" s="28"/>
      <c r="QT172" s="28"/>
      <c r="QU172" s="28"/>
      <c r="QV172" s="28"/>
      <c r="QW172" s="28"/>
      <c r="QX172" s="28"/>
      <c r="QY172" s="28"/>
      <c r="QZ172" s="28"/>
      <c r="RA172" s="28"/>
      <c r="RB172" s="28"/>
      <c r="RC172" s="28"/>
      <c r="RD172" s="28"/>
      <c r="RE172" s="28"/>
      <c r="RF172" s="28"/>
      <c r="RG172" s="28"/>
      <c r="RH172" s="28"/>
      <c r="RI172" s="28"/>
      <c r="RJ172" s="28"/>
      <c r="RK172" s="28"/>
      <c r="RL172" s="28"/>
      <c r="RM172" s="28"/>
      <c r="RN172" s="28"/>
      <c r="RO172" s="28"/>
      <c r="RP172" s="28"/>
      <c r="RQ172" s="28"/>
      <c r="RR172" s="28"/>
      <c r="RS172" s="28"/>
      <c r="RT172" s="28"/>
      <c r="RU172" s="28"/>
      <c r="RV172" s="28"/>
      <c r="RW172" s="28"/>
      <c r="RX172" s="28"/>
      <c r="RY172" s="28"/>
      <c r="RZ172" s="28"/>
      <c r="SA172" s="28"/>
      <c r="SB172" s="28"/>
      <c r="SC172" s="28"/>
      <c r="SD172" s="28"/>
      <c r="SE172" s="28"/>
      <c r="SF172" s="28"/>
      <c r="SG172" s="28"/>
      <c r="SH172" s="28"/>
      <c r="SI172" s="28"/>
      <c r="SJ172" s="28"/>
      <c r="SK172" s="28"/>
      <c r="SL172" s="28"/>
      <c r="SM172" s="28"/>
      <c r="SN172" s="28"/>
      <c r="SO172" s="28"/>
      <c r="SP172" s="28"/>
      <c r="SQ172" s="28"/>
      <c r="SR172" s="28"/>
      <c r="SS172" s="28"/>
      <c r="ST172" s="28"/>
      <c r="SU172" s="28"/>
      <c r="SV172" s="28"/>
      <c r="SW172" s="28"/>
      <c r="SX172" s="28"/>
      <c r="SY172" s="28"/>
      <c r="SZ172" s="28"/>
      <c r="TA172" s="28"/>
      <c r="TB172" s="28"/>
      <c r="TC172" s="28"/>
      <c r="TD172" s="28"/>
      <c r="TE172" s="28"/>
      <c r="TF172" s="28"/>
      <c r="TG172" s="28"/>
      <c r="TH172" s="28"/>
      <c r="TI172" s="28"/>
      <c r="TJ172" s="28"/>
      <c r="TK172" s="28"/>
      <c r="TL172" s="28"/>
      <c r="TM172" s="28"/>
      <c r="TN172" s="28"/>
      <c r="TO172" s="28"/>
      <c r="TP172" s="28"/>
      <c r="TQ172" s="28"/>
      <c r="TR172" s="28"/>
      <c r="TS172" s="28"/>
      <c r="TT172" s="28"/>
      <c r="TU172" s="28"/>
      <c r="TV172" s="28"/>
      <c r="TW172" s="28"/>
      <c r="TX172" s="28"/>
      <c r="TY172" s="28"/>
      <c r="TZ172" s="28"/>
      <c r="UA172" s="28"/>
      <c r="UB172" s="28"/>
      <c r="UC172" s="28"/>
      <c r="UD172" s="28"/>
      <c r="UE172" s="28"/>
      <c r="UF172" s="28"/>
      <c r="UG172" s="28"/>
      <c r="UH172" s="28"/>
      <c r="UI172" s="28"/>
      <c r="UJ172" s="28"/>
      <c r="UK172" s="28"/>
      <c r="UL172" s="28"/>
      <c r="UM172" s="28"/>
      <c r="UN172" s="28"/>
      <c r="UO172" s="28"/>
      <c r="UP172" s="28"/>
      <c r="UQ172" s="28"/>
      <c r="UR172" s="28"/>
      <c r="US172" s="28"/>
      <c r="UT172" s="28"/>
      <c r="UU172" s="28"/>
      <c r="UV172" s="28"/>
      <c r="UW172" s="28"/>
      <c r="UX172" s="28"/>
      <c r="UY172" s="28"/>
      <c r="UZ172" s="28"/>
      <c r="VA172" s="28"/>
      <c r="VB172" s="28"/>
      <c r="VC172" s="28"/>
      <c r="VD172" s="28"/>
      <c r="VE172" s="28"/>
      <c r="VF172" s="28"/>
      <c r="VG172" s="28"/>
      <c r="VH172" s="28"/>
      <c r="VI172" s="28"/>
      <c r="VJ172" s="28"/>
      <c r="VK172" s="28"/>
      <c r="VL172" s="28"/>
      <c r="VM172" s="28"/>
      <c r="VN172" s="28"/>
      <c r="VO172" s="28"/>
      <c r="VP172" s="28"/>
      <c r="VQ172" s="28"/>
      <c r="VR172" s="28"/>
      <c r="VS172" s="28"/>
      <c r="VT172" s="28"/>
      <c r="VU172" s="28"/>
      <c r="VV172" s="28"/>
      <c r="VW172" s="28"/>
      <c r="VX172" s="28"/>
      <c r="VY172" s="28"/>
      <c r="VZ172" s="28"/>
      <c r="WA172" s="28"/>
      <c r="WB172" s="28"/>
      <c r="WC172" s="28"/>
      <c r="WD172" s="28"/>
      <c r="WE172" s="28"/>
      <c r="WF172" s="28"/>
      <c r="WG172" s="28"/>
      <c r="WH172" s="28"/>
      <c r="WI172" s="28"/>
      <c r="WJ172" s="28"/>
      <c r="WK172" s="28"/>
      <c r="WL172" s="28"/>
      <c r="WM172" s="28"/>
      <c r="WN172" s="28"/>
      <c r="WO172" s="28"/>
      <c r="WP172" s="28"/>
      <c r="WQ172" s="28"/>
      <c r="WR172" s="28"/>
      <c r="WS172" s="28"/>
      <c r="WT172" s="28"/>
      <c r="WU172" s="28"/>
      <c r="WV172" s="28"/>
      <c r="WW172" s="28"/>
      <c r="WX172" s="28"/>
      <c r="WY172" s="28"/>
      <c r="WZ172" s="28"/>
      <c r="XA172" s="28"/>
      <c r="XB172" s="28"/>
      <c r="XC172" s="28"/>
      <c r="XD172" s="28"/>
      <c r="XE172" s="28"/>
      <c r="XF172" s="28"/>
      <c r="XG172" s="28"/>
      <c r="XH172" s="28"/>
      <c r="XI172" s="28"/>
      <c r="XJ172" s="28"/>
      <c r="XK172" s="28"/>
      <c r="XL172" s="28"/>
      <c r="XM172" s="28"/>
      <c r="XN172" s="28"/>
      <c r="XO172" s="28"/>
      <c r="XP172" s="28"/>
      <c r="XQ172" s="28"/>
      <c r="XR172" s="28"/>
      <c r="XS172" s="28"/>
      <c r="XT172" s="28"/>
      <c r="XU172" s="28"/>
      <c r="XV172" s="28"/>
      <c r="XW172" s="28"/>
      <c r="XX172" s="28"/>
      <c r="XY172" s="28"/>
      <c r="XZ172" s="28"/>
      <c r="YA172" s="28"/>
      <c r="YB172" s="28"/>
      <c r="YC172" s="28"/>
      <c r="YD172" s="28"/>
      <c r="YE172" s="28"/>
      <c r="YF172" s="28"/>
      <c r="YG172" s="28"/>
      <c r="YH172" s="28"/>
      <c r="YI172" s="28"/>
      <c r="YJ172" s="28"/>
      <c r="YK172" s="28"/>
      <c r="YL172" s="28"/>
      <c r="YM172" s="28"/>
      <c r="YN172" s="28"/>
      <c r="YO172" s="28"/>
      <c r="YP172" s="28"/>
      <c r="YQ172" s="28"/>
      <c r="YR172" s="28"/>
      <c r="YS172" s="28"/>
      <c r="YT172" s="28"/>
      <c r="YU172" s="28"/>
      <c r="YV172" s="28"/>
      <c r="YW172" s="28"/>
      <c r="YX172" s="28"/>
      <c r="YY172" s="28"/>
      <c r="YZ172" s="28"/>
      <c r="ZA172" s="28"/>
      <c r="ZB172" s="28"/>
      <c r="ZC172" s="28"/>
      <c r="ZD172" s="28"/>
      <c r="ZE172" s="28"/>
      <c r="ZF172" s="28"/>
      <c r="ZG172" s="28"/>
      <c r="ZH172" s="28"/>
      <c r="ZI172" s="28"/>
      <c r="ZJ172" s="28"/>
      <c r="ZK172" s="28"/>
      <c r="ZL172" s="28"/>
      <c r="ZM172" s="28"/>
      <c r="ZN172" s="28"/>
      <c r="ZO172" s="28"/>
      <c r="ZP172" s="28"/>
      <c r="ZQ172" s="28"/>
      <c r="ZR172" s="28"/>
      <c r="ZS172" s="28"/>
      <c r="ZT172" s="28"/>
      <c r="ZU172" s="28"/>
      <c r="ZV172" s="28"/>
      <c r="ZW172" s="28"/>
      <c r="ZX172" s="28"/>
      <c r="ZY172" s="28"/>
      <c r="ZZ172" s="28"/>
      <c r="AAA172" s="28"/>
      <c r="AAB172" s="28"/>
      <c r="AAC172" s="28"/>
      <c r="AAD172" s="28"/>
      <c r="AAE172" s="28"/>
      <c r="AAF172" s="28"/>
      <c r="AAG172" s="28"/>
      <c r="AAH172" s="28"/>
      <c r="AAI172" s="28"/>
      <c r="AAJ172" s="28"/>
      <c r="AAK172" s="28"/>
      <c r="AAL172" s="28"/>
      <c r="AAM172" s="28"/>
      <c r="AAN172" s="28"/>
      <c r="AAO172" s="28"/>
      <c r="AAP172" s="28"/>
      <c r="AAQ172" s="28"/>
      <c r="AAR172" s="28"/>
      <c r="AAS172" s="28"/>
      <c r="AAT172" s="28"/>
      <c r="AAU172" s="28"/>
      <c r="AAV172" s="28"/>
      <c r="AAW172" s="28"/>
      <c r="AAX172" s="28"/>
      <c r="AAY172" s="28"/>
      <c r="AAZ172" s="28"/>
      <c r="ABA172" s="28"/>
      <c r="ABB172" s="28"/>
      <c r="ABC172" s="28"/>
      <c r="ABD172" s="28"/>
      <c r="ABE172" s="28"/>
      <c r="ABF172" s="28"/>
      <c r="ABG172" s="28"/>
      <c r="ABH172" s="28"/>
      <c r="ABI172" s="28"/>
      <c r="ABJ172" s="28"/>
      <c r="ABK172" s="28"/>
      <c r="ABL172" s="28"/>
      <c r="ABM172" s="28"/>
      <c r="ABN172" s="28"/>
      <c r="ABO172" s="28"/>
      <c r="ABP172" s="28"/>
      <c r="ABQ172" s="28"/>
      <c r="ABR172" s="28"/>
      <c r="ABS172" s="28"/>
      <c r="ABT172" s="28"/>
      <c r="ABU172" s="28"/>
      <c r="ABV172" s="28"/>
      <c r="ABW172" s="28"/>
      <c r="ABX172" s="28"/>
      <c r="ABY172" s="28"/>
      <c r="ABZ172" s="28"/>
      <c r="ACA172" s="28"/>
      <c r="ACB172" s="28"/>
      <c r="ACC172" s="28"/>
      <c r="ACD172" s="28"/>
      <c r="ACE172" s="28"/>
      <c r="ACF172" s="28"/>
      <c r="ACG172" s="28"/>
      <c r="ACH172" s="28"/>
      <c r="ACI172" s="28"/>
      <c r="ACJ172" s="28"/>
      <c r="ACK172" s="28"/>
      <c r="ACL172" s="28"/>
      <c r="ACM172" s="28"/>
      <c r="ACN172" s="28"/>
      <c r="ACO172" s="28"/>
      <c r="ACP172" s="28"/>
      <c r="ACQ172" s="28"/>
      <c r="ACR172" s="28"/>
      <c r="ACS172" s="28"/>
      <c r="ACT172" s="28"/>
      <c r="ACU172" s="28"/>
      <c r="ACV172" s="28"/>
      <c r="ACW172" s="28"/>
      <c r="ACX172" s="28"/>
      <c r="ACY172" s="28"/>
      <c r="ACZ172" s="28"/>
      <c r="ADA172" s="28"/>
      <c r="ADB172" s="28"/>
      <c r="ADC172" s="28"/>
      <c r="ADD172" s="28"/>
      <c r="ADE172" s="28"/>
      <c r="ADF172" s="28"/>
      <c r="ADG172" s="28"/>
      <c r="ADH172" s="28"/>
      <c r="ADI172" s="28"/>
      <c r="ADJ172" s="28"/>
      <c r="ADK172" s="28"/>
      <c r="ADL172" s="28"/>
      <c r="ADM172" s="28"/>
      <c r="ADN172" s="28"/>
      <c r="ADO172" s="28"/>
      <c r="ADP172" s="28"/>
      <c r="ADQ172" s="28"/>
      <c r="ADR172" s="28"/>
      <c r="ADS172" s="28"/>
      <c r="ADT172" s="28"/>
      <c r="ADU172" s="28"/>
      <c r="ADV172" s="28"/>
      <c r="ADW172" s="28"/>
      <c r="ADX172" s="28"/>
      <c r="ADY172" s="28"/>
      <c r="ADZ172" s="28"/>
      <c r="AEA172" s="28"/>
      <c r="AEB172" s="28"/>
      <c r="AEC172" s="28"/>
      <c r="AED172" s="28"/>
      <c r="AEE172" s="28"/>
      <c r="AEF172" s="28"/>
      <c r="AEG172" s="28"/>
      <c r="AEH172" s="28"/>
      <c r="AEI172" s="28"/>
      <c r="AEJ172" s="28"/>
      <c r="AEK172" s="28"/>
      <c r="AEL172" s="28"/>
      <c r="AEM172" s="28"/>
      <c r="AEN172" s="28"/>
      <c r="AEO172" s="28"/>
      <c r="AEP172" s="28"/>
      <c r="AEQ172" s="28"/>
      <c r="AER172" s="28"/>
      <c r="AES172" s="28"/>
      <c r="AET172" s="28"/>
      <c r="AEU172" s="28"/>
      <c r="AEV172" s="28"/>
      <c r="AEW172" s="28"/>
      <c r="AEX172" s="28"/>
      <c r="AEY172" s="28"/>
      <c r="AEZ172" s="28"/>
      <c r="AFA172" s="28"/>
      <c r="AFB172" s="28"/>
      <c r="AFC172" s="28"/>
      <c r="AFD172" s="28"/>
      <c r="AFE172" s="28"/>
      <c r="AFF172" s="28"/>
      <c r="AFG172" s="28"/>
      <c r="AFH172" s="28"/>
      <c r="AFI172" s="28"/>
      <c r="AFJ172" s="28"/>
      <c r="AFK172" s="28"/>
      <c r="AFL172" s="28"/>
      <c r="AFM172" s="28"/>
      <c r="AFN172" s="28"/>
      <c r="AFO172" s="28"/>
      <c r="AFP172" s="28"/>
      <c r="AFQ172" s="28"/>
      <c r="AFR172" s="28"/>
      <c r="AFS172" s="28"/>
      <c r="AFT172" s="28"/>
      <c r="AFU172" s="28"/>
      <c r="AFV172" s="28"/>
      <c r="AFW172" s="28"/>
      <c r="AFX172" s="28"/>
      <c r="AFY172" s="28"/>
      <c r="AFZ172" s="28"/>
      <c r="AGA172" s="28"/>
      <c r="AGB172" s="28"/>
      <c r="AGC172" s="28"/>
      <c r="AGD172" s="28"/>
      <c r="AGE172" s="28"/>
      <c r="AGF172" s="28"/>
      <c r="AGG172" s="28"/>
      <c r="AGH172" s="28"/>
      <c r="AGI172" s="28"/>
      <c r="AGJ172" s="28"/>
      <c r="AGK172" s="28"/>
      <c r="AGL172" s="28"/>
      <c r="AGM172" s="28"/>
      <c r="AGN172" s="28"/>
      <c r="AGO172" s="28"/>
      <c r="AGP172" s="28"/>
      <c r="AGQ172" s="28"/>
      <c r="AGR172" s="28"/>
      <c r="AGS172" s="28"/>
      <c r="AGT172" s="28"/>
      <c r="AGU172" s="28"/>
      <c r="AGV172" s="28"/>
      <c r="AGW172" s="28"/>
      <c r="AGX172" s="28"/>
      <c r="AGY172" s="28"/>
      <c r="AGZ172" s="28"/>
      <c r="AHA172" s="28"/>
      <c r="AHB172" s="28"/>
      <c r="AHC172" s="28"/>
      <c r="AHD172" s="28"/>
      <c r="AHE172" s="28"/>
      <c r="AHF172" s="28"/>
      <c r="AHG172" s="28"/>
      <c r="AHH172" s="28"/>
      <c r="AHI172" s="28"/>
      <c r="AHJ172" s="28"/>
      <c r="AHK172" s="28"/>
      <c r="AHL172" s="28"/>
      <c r="AHM172" s="28"/>
      <c r="AHN172" s="28"/>
      <c r="AHO172" s="28"/>
      <c r="AHP172" s="28"/>
      <c r="AHQ172" s="28"/>
      <c r="AHR172" s="28"/>
      <c r="AHS172" s="28"/>
      <c r="AHT172" s="28"/>
      <c r="AHU172" s="28"/>
      <c r="AHV172" s="28"/>
      <c r="AHW172" s="28"/>
      <c r="AHX172" s="28"/>
      <c r="AHY172" s="28"/>
      <c r="AHZ172" s="28"/>
      <c r="AIA172" s="28"/>
      <c r="AIB172" s="28"/>
      <c r="AIC172" s="28"/>
      <c r="AID172" s="28"/>
      <c r="AIE172" s="28"/>
      <c r="AIF172" s="28"/>
      <c r="AIG172" s="28"/>
      <c r="AIH172" s="28"/>
      <c r="AII172" s="28"/>
      <c r="AIJ172" s="28"/>
      <c r="AIK172" s="28"/>
      <c r="AIL172" s="28"/>
      <c r="AIM172" s="28"/>
      <c r="AIN172" s="28"/>
      <c r="AIO172" s="28"/>
      <c r="AIP172" s="28"/>
      <c r="AIQ172" s="28"/>
      <c r="AIR172" s="28"/>
      <c r="AIS172" s="28"/>
      <c r="AIT172" s="28"/>
      <c r="AIU172" s="28"/>
      <c r="AIV172" s="28"/>
      <c r="AIW172" s="28"/>
      <c r="AIX172" s="28"/>
      <c r="AIY172" s="28"/>
      <c r="AIZ172" s="28"/>
      <c r="AJA172" s="28"/>
      <c r="AJB172" s="28"/>
      <c r="AJC172" s="28"/>
      <c r="AJD172" s="28"/>
      <c r="AJE172" s="28"/>
      <c r="AJF172" s="28"/>
      <c r="AJG172" s="28"/>
      <c r="AJH172" s="28"/>
      <c r="AJI172" s="28"/>
      <c r="AJJ172" s="28"/>
      <c r="AJK172" s="28"/>
      <c r="AJL172" s="28"/>
      <c r="AJM172" s="28"/>
      <c r="AJN172" s="28"/>
      <c r="AJO172" s="28"/>
      <c r="AJP172" s="28"/>
      <c r="AJQ172" s="28"/>
      <c r="AJR172" s="28"/>
      <c r="AJS172" s="28"/>
      <c r="AJT172" s="28"/>
      <c r="AJU172" s="28"/>
      <c r="AJV172" s="28"/>
      <c r="AJW172" s="28"/>
      <c r="AJX172" s="28"/>
      <c r="AJY172" s="28"/>
      <c r="AJZ172" s="28"/>
      <c r="AKA172" s="28"/>
      <c r="AKB172" s="28"/>
      <c r="AKC172" s="28"/>
      <c r="AKD172" s="28"/>
      <c r="AKE172" s="28"/>
      <c r="AKF172" s="28"/>
      <c r="AKG172" s="28"/>
      <c r="AKH172" s="28"/>
      <c r="AKI172" s="28"/>
      <c r="AKJ172" s="28"/>
      <c r="AKK172" s="28"/>
      <c r="AKL172" s="28"/>
      <c r="AKM172" s="28"/>
      <c r="AKN172" s="28"/>
      <c r="AKO172" s="28"/>
      <c r="AKP172" s="28"/>
      <c r="AKQ172" s="28"/>
      <c r="AKR172" s="28"/>
      <c r="AKS172" s="28"/>
      <c r="AKT172" s="28"/>
      <c r="AKU172" s="28"/>
      <c r="AKV172" s="28"/>
      <c r="AKW172" s="28"/>
      <c r="AKX172" s="28"/>
      <c r="AKY172" s="28"/>
      <c r="AKZ172" s="28"/>
      <c r="ALA172" s="28"/>
      <c r="ALB172" s="28"/>
      <c r="ALC172" s="28"/>
      <c r="ALD172" s="28"/>
      <c r="ALE172" s="28"/>
      <c r="ALF172" s="28"/>
      <c r="ALG172" s="28"/>
      <c r="ALH172" s="28"/>
      <c r="ALI172" s="28"/>
      <c r="ALJ172" s="28"/>
      <c r="ALK172" s="28"/>
      <c r="ALL172" s="28"/>
      <c r="ALM172" s="28"/>
      <c r="ALN172" s="28"/>
      <c r="ALO172" s="28"/>
      <c r="ALP172" s="28"/>
      <c r="ALQ172" s="28"/>
      <c r="ALR172" s="28"/>
      <c r="ALS172" s="28"/>
      <c r="ALT172" s="28"/>
      <c r="ALU172" s="28"/>
      <c r="ALV172" s="28"/>
      <c r="ALW172" s="28"/>
      <c r="ALX172" s="28"/>
      <c r="ALY172" s="28"/>
      <c r="ALZ172" s="28"/>
      <c r="AMA172" s="28"/>
      <c r="AMB172" s="28"/>
      <c r="AMC172" s="28"/>
      <c r="AMD172" s="28"/>
      <c r="AME172" s="28"/>
      <c r="AMF172" s="28"/>
      <c r="AMG172" s="28"/>
      <c r="AMH172" s="28"/>
      <c r="AMI172" s="28"/>
      <c r="AMJ172" s="28"/>
      <c r="AMK172" s="28"/>
      <c r="AML172" s="28"/>
      <c r="AMM172" s="28"/>
      <c r="AMN172" s="28"/>
      <c r="AMO172" s="28"/>
      <c r="AMP172" s="28"/>
      <c r="AMQ172" s="28"/>
      <c r="AMR172" s="28"/>
      <c r="AMS172" s="28"/>
      <c r="AMT172" s="28"/>
      <c r="AMU172" s="28"/>
      <c r="AMV172" s="28"/>
      <c r="AMW172" s="28"/>
      <c r="AMX172" s="28"/>
      <c r="AMY172" s="28"/>
      <c r="AMZ172" s="28"/>
      <c r="ANA172" s="28"/>
      <c r="ANB172" s="28"/>
      <c r="ANC172" s="28"/>
      <c r="AND172" s="28"/>
      <c r="ANE172" s="28"/>
      <c r="ANF172" s="28"/>
      <c r="ANG172" s="28"/>
      <c r="ANH172" s="28"/>
      <c r="ANI172" s="28"/>
      <c r="ANJ172" s="28"/>
      <c r="ANK172" s="28"/>
      <c r="ANL172" s="28"/>
      <c r="ANM172" s="28"/>
      <c r="ANN172" s="28"/>
      <c r="ANO172" s="28"/>
      <c r="ANP172" s="28"/>
      <c r="ANQ172" s="28"/>
      <c r="ANR172" s="28"/>
      <c r="ANS172" s="28"/>
      <c r="ANT172" s="28"/>
      <c r="ANU172" s="28"/>
      <c r="ANV172" s="28"/>
      <c r="ANW172" s="28"/>
      <c r="ANX172" s="28"/>
      <c r="ANY172" s="28"/>
      <c r="ANZ172" s="28"/>
      <c r="AOA172" s="28"/>
      <c r="AOB172" s="28"/>
      <c r="AOC172" s="28"/>
      <c r="AOD172" s="28"/>
      <c r="AOE172" s="28"/>
      <c r="AOF172" s="28"/>
      <c r="AOG172" s="28"/>
      <c r="AOH172" s="28"/>
      <c r="AOI172" s="28"/>
      <c r="AOJ172" s="28"/>
      <c r="AOK172" s="28"/>
      <c r="AOL172" s="28"/>
      <c r="AOM172" s="28"/>
      <c r="AON172" s="28"/>
      <c r="AOO172" s="28"/>
      <c r="AOP172" s="28"/>
      <c r="AOQ172" s="28"/>
      <c r="AOR172" s="28"/>
      <c r="AOS172" s="28"/>
      <c r="AOT172" s="28"/>
      <c r="AOU172" s="28"/>
      <c r="AOV172" s="28"/>
      <c r="AOW172" s="28"/>
      <c r="AOX172" s="28"/>
      <c r="AOY172" s="28"/>
      <c r="AOZ172" s="28"/>
      <c r="APA172" s="28"/>
      <c r="APB172" s="28"/>
      <c r="APC172" s="28"/>
      <c r="APD172" s="28"/>
      <c r="APE172" s="28"/>
      <c r="APF172" s="28"/>
      <c r="APG172" s="28"/>
      <c r="APH172" s="28"/>
      <c r="API172" s="28"/>
      <c r="APJ172" s="28"/>
      <c r="APK172" s="28"/>
      <c r="APL172" s="28"/>
      <c r="APM172" s="28"/>
      <c r="APN172" s="28"/>
      <c r="APO172" s="28"/>
      <c r="APP172" s="28"/>
      <c r="APQ172" s="28"/>
      <c r="APR172" s="28"/>
      <c r="APS172" s="28"/>
      <c r="APT172" s="28"/>
      <c r="APU172" s="28"/>
      <c r="APV172" s="28"/>
      <c r="APW172" s="28"/>
      <c r="APX172" s="28"/>
      <c r="APY172" s="28"/>
      <c r="APZ172" s="28"/>
      <c r="AQA172" s="28"/>
      <c r="AQB172" s="28"/>
      <c r="AQC172" s="28"/>
      <c r="AQD172" s="28"/>
      <c r="AQE172" s="28"/>
      <c r="AQF172" s="28"/>
      <c r="AQG172" s="28"/>
      <c r="AQH172" s="28"/>
      <c r="AQI172" s="28"/>
      <c r="AQJ172" s="28"/>
      <c r="AQK172" s="28"/>
      <c r="AQL172" s="28"/>
      <c r="AQM172" s="28"/>
      <c r="AQN172" s="28"/>
      <c r="AQO172" s="28"/>
      <c r="AQP172" s="28"/>
      <c r="AQQ172" s="28"/>
      <c r="AQR172" s="28"/>
      <c r="AQS172" s="28"/>
      <c r="AQT172" s="28"/>
      <c r="AQU172" s="28"/>
      <c r="AQV172" s="28"/>
      <c r="AQW172" s="28"/>
      <c r="AQX172" s="28"/>
      <c r="AQY172" s="28"/>
      <c r="AQZ172" s="28"/>
      <c r="ARA172" s="28"/>
      <c r="ARB172" s="28"/>
      <c r="ARC172" s="28"/>
      <c r="ARD172" s="28"/>
      <c r="ARE172" s="28"/>
      <c r="ARF172" s="28"/>
      <c r="ARG172" s="28"/>
      <c r="ARH172" s="28"/>
      <c r="ARI172" s="28"/>
      <c r="ARJ172" s="28"/>
      <c r="ARK172" s="28"/>
      <c r="ARL172" s="28"/>
      <c r="ARM172" s="28"/>
      <c r="ARN172" s="28"/>
      <c r="ARO172" s="28"/>
      <c r="ARP172" s="28"/>
      <c r="ARQ172" s="28"/>
      <c r="ARR172" s="28"/>
      <c r="ARS172" s="28"/>
      <c r="ART172" s="28"/>
      <c r="ARU172" s="28"/>
      <c r="ARV172" s="28"/>
      <c r="ARW172" s="28"/>
      <c r="ARX172" s="28"/>
      <c r="ARY172" s="28"/>
      <c r="ARZ172" s="28"/>
      <c r="ASA172" s="28"/>
      <c r="ASB172" s="28"/>
      <c r="ASC172" s="28"/>
      <c r="ASD172" s="28"/>
      <c r="ASE172" s="28"/>
      <c r="ASF172" s="28"/>
      <c r="ASG172" s="28"/>
      <c r="ASH172" s="28"/>
      <c r="ASI172" s="28"/>
      <c r="ASJ172" s="28"/>
      <c r="ASK172" s="28"/>
      <c r="ASL172" s="28"/>
      <c r="ASM172" s="28"/>
      <c r="ASN172" s="28"/>
      <c r="ASO172" s="28"/>
      <c r="ASP172" s="28"/>
      <c r="ASQ172" s="28"/>
      <c r="ASR172" s="28"/>
      <c r="ASS172" s="28"/>
      <c r="AST172" s="28"/>
      <c r="ASU172" s="28"/>
      <c r="ASV172" s="28"/>
      <c r="ASW172" s="28"/>
      <c r="ASX172" s="28"/>
      <c r="ASY172" s="28"/>
      <c r="ASZ172" s="28"/>
      <c r="ATA172" s="28"/>
      <c r="ATB172" s="28"/>
      <c r="ATC172" s="28"/>
      <c r="ATD172" s="28"/>
      <c r="ATE172" s="28"/>
      <c r="ATF172" s="28"/>
      <c r="ATG172" s="28"/>
      <c r="ATH172" s="28"/>
      <c r="ATI172" s="28"/>
      <c r="ATJ172" s="28"/>
      <c r="ATK172" s="28"/>
      <c r="ATL172" s="28"/>
      <c r="ATM172" s="28"/>
      <c r="ATN172" s="28"/>
      <c r="ATO172" s="28"/>
      <c r="ATP172" s="28"/>
      <c r="ATQ172" s="28"/>
      <c r="ATR172" s="28"/>
      <c r="ATS172" s="28"/>
      <c r="ATT172" s="28"/>
      <c r="ATU172" s="28"/>
      <c r="ATV172" s="28"/>
      <c r="ATW172" s="28"/>
      <c r="ATX172" s="28"/>
      <c r="ATY172" s="28"/>
      <c r="ATZ172" s="28"/>
      <c r="AUA172" s="28"/>
      <c r="AUB172" s="28"/>
      <c r="AUC172" s="28"/>
      <c r="AUD172" s="28"/>
      <c r="AUE172" s="28"/>
      <c r="AUF172" s="28"/>
      <c r="AUG172" s="28"/>
      <c r="AUH172" s="28"/>
      <c r="AUI172" s="28"/>
      <c r="AUJ172" s="28"/>
      <c r="AUK172" s="28"/>
      <c r="AUL172" s="28"/>
      <c r="AUM172" s="28"/>
      <c r="AUN172" s="28"/>
      <c r="AUO172" s="28"/>
      <c r="AUP172" s="28"/>
      <c r="AUQ172" s="28"/>
      <c r="AUR172" s="28"/>
      <c r="AUS172" s="28"/>
      <c r="AUT172" s="28"/>
      <c r="AUU172" s="28"/>
      <c r="AUV172" s="28"/>
      <c r="AUW172" s="28"/>
      <c r="AUX172" s="28"/>
      <c r="AUY172" s="28"/>
      <c r="AUZ172" s="28"/>
      <c r="AVA172" s="28"/>
      <c r="AVB172" s="28"/>
      <c r="AVC172" s="28"/>
      <c r="AVD172" s="28"/>
      <c r="AVE172" s="28"/>
      <c r="AVF172" s="28"/>
      <c r="AVG172" s="28"/>
      <c r="AVH172" s="28"/>
      <c r="AVI172" s="28"/>
      <c r="AVJ172" s="28"/>
      <c r="AVK172" s="28"/>
      <c r="AVL172" s="28"/>
      <c r="AVM172" s="28"/>
      <c r="AVN172" s="28"/>
      <c r="AVO172" s="28"/>
      <c r="AVP172" s="28"/>
      <c r="AVQ172" s="28"/>
      <c r="AVR172" s="28"/>
      <c r="AVS172" s="28"/>
      <c r="AVT172" s="28"/>
      <c r="AVU172" s="28"/>
      <c r="AVV172" s="28"/>
      <c r="AVW172" s="28"/>
      <c r="AVX172" s="28"/>
      <c r="AVY172" s="28"/>
      <c r="AVZ172" s="28"/>
      <c r="AWA172" s="28"/>
      <c r="AWB172" s="28"/>
      <c r="AWC172" s="28"/>
      <c r="AWD172" s="28"/>
      <c r="AWE172" s="28"/>
      <c r="AWF172" s="28"/>
      <c r="AWG172" s="28"/>
      <c r="AWH172" s="28"/>
      <c r="AWI172" s="28"/>
      <c r="AWJ172" s="28"/>
      <c r="AWK172" s="28"/>
      <c r="AWL172" s="28"/>
      <c r="AWM172" s="28"/>
      <c r="AWN172" s="28"/>
      <c r="AWO172" s="28"/>
      <c r="AWP172" s="28"/>
      <c r="AWQ172" s="28"/>
      <c r="AWR172" s="28"/>
      <c r="AWS172" s="28"/>
      <c r="AWT172" s="28"/>
      <c r="AWU172" s="28"/>
      <c r="AWV172" s="28"/>
      <c r="AWW172" s="28"/>
      <c r="AWX172" s="28"/>
      <c r="AWY172" s="28"/>
      <c r="AWZ172" s="28"/>
      <c r="AXA172" s="28"/>
      <c r="AXB172" s="28"/>
      <c r="AXC172" s="28"/>
      <c r="AXD172" s="28"/>
      <c r="AXE172" s="28"/>
      <c r="AXF172" s="28"/>
      <c r="AXG172" s="28"/>
      <c r="AXH172" s="28"/>
      <c r="AXI172" s="28"/>
      <c r="AXJ172" s="28"/>
      <c r="AXK172" s="28"/>
      <c r="AXL172" s="28"/>
      <c r="AXM172" s="28"/>
      <c r="AXN172" s="28"/>
      <c r="AXO172" s="28"/>
      <c r="AXP172" s="28"/>
      <c r="AXQ172" s="28"/>
      <c r="AXR172" s="28"/>
      <c r="AXS172" s="28"/>
      <c r="AXT172" s="28"/>
      <c r="AXU172" s="28"/>
      <c r="AXV172" s="28"/>
      <c r="AXW172" s="28"/>
      <c r="AXX172" s="28"/>
      <c r="AXY172" s="28"/>
      <c r="AXZ172" s="28"/>
      <c r="AYA172" s="28"/>
      <c r="AYB172" s="28"/>
      <c r="AYC172" s="28"/>
      <c r="AYD172" s="28"/>
      <c r="AYE172" s="28"/>
      <c r="AYF172" s="28"/>
      <c r="AYG172" s="28"/>
      <c r="AYH172" s="28"/>
      <c r="AYI172" s="28"/>
      <c r="AYJ172" s="28"/>
      <c r="AYK172" s="28"/>
      <c r="AYL172" s="28"/>
      <c r="AYM172" s="28"/>
      <c r="AYN172" s="28"/>
      <c r="AYO172" s="28"/>
      <c r="AYP172" s="28"/>
      <c r="AYQ172" s="28"/>
      <c r="AYR172" s="28"/>
      <c r="AYS172" s="28"/>
      <c r="AYT172" s="28"/>
      <c r="AYU172" s="28"/>
      <c r="AYV172" s="28"/>
      <c r="AYW172" s="28"/>
    </row>
    <row r="173" spans="1:1349" s="48" customFormat="1" x14ac:dyDescent="0.25">
      <c r="A173" s="2065"/>
      <c r="B173" s="2107"/>
      <c r="C173" s="1214"/>
      <c r="D173" s="1214"/>
      <c r="E173" s="1214"/>
      <c r="F173" s="1214"/>
      <c r="G173" s="1215"/>
      <c r="H173" s="28"/>
      <c r="I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c r="IO173" s="28"/>
      <c r="IP173" s="28"/>
      <c r="IQ173" s="28"/>
      <c r="IR173" s="28"/>
      <c r="IS173" s="28"/>
      <c r="IT173" s="28"/>
      <c r="IU173" s="28"/>
      <c r="IV173" s="28"/>
      <c r="IW173" s="28"/>
      <c r="IX173" s="28"/>
      <c r="IY173" s="28"/>
      <c r="IZ173" s="28"/>
      <c r="JA173" s="28"/>
      <c r="JB173" s="28"/>
      <c r="JC173" s="28"/>
      <c r="JD173" s="28"/>
      <c r="JE173" s="28"/>
      <c r="JF173" s="28"/>
      <c r="JG173" s="28"/>
      <c r="JH173" s="28"/>
      <c r="JI173" s="28"/>
      <c r="JJ173" s="28"/>
      <c r="JK173" s="28"/>
      <c r="JL173" s="28"/>
      <c r="JM173" s="28"/>
      <c r="JN173" s="28"/>
      <c r="JO173" s="28"/>
      <c r="JP173" s="28"/>
      <c r="JQ173" s="28"/>
      <c r="JR173" s="28"/>
      <c r="JS173" s="28"/>
      <c r="JT173" s="28"/>
      <c r="JU173" s="28"/>
      <c r="JV173" s="28"/>
      <c r="JW173" s="28"/>
      <c r="JX173" s="28"/>
      <c r="JY173" s="28"/>
      <c r="JZ173" s="28"/>
      <c r="KA173" s="28"/>
      <c r="KB173" s="28"/>
      <c r="KC173" s="28"/>
      <c r="KD173" s="28"/>
      <c r="KE173" s="28"/>
      <c r="KF173" s="28"/>
      <c r="KG173" s="28"/>
      <c r="KH173" s="28"/>
      <c r="KI173" s="28"/>
      <c r="KJ173" s="28"/>
      <c r="KK173" s="28"/>
      <c r="KL173" s="28"/>
      <c r="KM173" s="28"/>
      <c r="KN173" s="28"/>
      <c r="KO173" s="28"/>
      <c r="KP173" s="28"/>
      <c r="KQ173" s="28"/>
      <c r="KR173" s="28"/>
      <c r="KS173" s="28"/>
      <c r="KT173" s="28"/>
      <c r="KU173" s="28"/>
      <c r="KV173" s="28"/>
      <c r="KW173" s="28"/>
      <c r="KX173" s="28"/>
      <c r="KY173" s="28"/>
      <c r="KZ173" s="28"/>
      <c r="LA173" s="28"/>
      <c r="LB173" s="28"/>
      <c r="LC173" s="28"/>
      <c r="LD173" s="28"/>
      <c r="LE173" s="28"/>
      <c r="LF173" s="28"/>
      <c r="LG173" s="28"/>
      <c r="LH173" s="28"/>
      <c r="LI173" s="28"/>
      <c r="LJ173" s="28"/>
      <c r="LK173" s="28"/>
      <c r="LL173" s="28"/>
      <c r="LM173" s="28"/>
      <c r="LN173" s="28"/>
      <c r="LO173" s="28"/>
      <c r="LP173" s="28"/>
      <c r="LQ173" s="28"/>
      <c r="LR173" s="28"/>
      <c r="LS173" s="28"/>
      <c r="LT173" s="28"/>
      <c r="LU173" s="28"/>
      <c r="LV173" s="28"/>
      <c r="LW173" s="28"/>
      <c r="LX173" s="28"/>
      <c r="LY173" s="28"/>
      <c r="LZ173" s="28"/>
      <c r="MA173" s="28"/>
      <c r="MB173" s="28"/>
      <c r="MC173" s="28"/>
      <c r="MD173" s="28"/>
      <c r="ME173" s="28"/>
      <c r="MF173" s="28"/>
      <c r="MG173" s="28"/>
      <c r="MH173" s="28"/>
      <c r="MI173" s="28"/>
      <c r="MJ173" s="28"/>
      <c r="MK173" s="28"/>
      <c r="ML173" s="28"/>
      <c r="MM173" s="28"/>
      <c r="MN173" s="28"/>
      <c r="MO173" s="28"/>
      <c r="MP173" s="28"/>
      <c r="MQ173" s="28"/>
      <c r="MR173" s="28"/>
      <c r="MS173" s="28"/>
      <c r="MT173" s="28"/>
      <c r="MU173" s="28"/>
      <c r="MV173" s="28"/>
      <c r="MW173" s="28"/>
      <c r="MX173" s="28"/>
      <c r="MY173" s="28"/>
      <c r="MZ173" s="28"/>
      <c r="NA173" s="28"/>
      <c r="NB173" s="28"/>
      <c r="NC173" s="28"/>
      <c r="ND173" s="28"/>
      <c r="NE173" s="28"/>
      <c r="NF173" s="28"/>
      <c r="NG173" s="28"/>
      <c r="NH173" s="28"/>
      <c r="NI173" s="28"/>
      <c r="NJ173" s="28"/>
      <c r="NK173" s="28"/>
      <c r="NL173" s="28"/>
      <c r="NM173" s="28"/>
      <c r="NN173" s="28"/>
      <c r="NO173" s="28"/>
      <c r="NP173" s="28"/>
      <c r="NQ173" s="28"/>
      <c r="NR173" s="28"/>
      <c r="NS173" s="28"/>
      <c r="NT173" s="28"/>
      <c r="NU173" s="28"/>
      <c r="NV173" s="28"/>
      <c r="NW173" s="28"/>
      <c r="NX173" s="28"/>
      <c r="NY173" s="28"/>
      <c r="NZ173" s="28"/>
      <c r="OA173" s="28"/>
      <c r="OB173" s="28"/>
      <c r="OC173" s="28"/>
      <c r="OD173" s="28"/>
      <c r="OE173" s="28"/>
      <c r="OF173" s="28"/>
      <c r="OG173" s="28"/>
      <c r="OH173" s="28"/>
      <c r="OI173" s="28"/>
      <c r="OJ173" s="28"/>
      <c r="OK173" s="28"/>
      <c r="OL173" s="28"/>
      <c r="OM173" s="28"/>
      <c r="ON173" s="28"/>
      <c r="OO173" s="28"/>
      <c r="OP173" s="28"/>
      <c r="OQ173" s="28"/>
      <c r="OR173" s="28"/>
      <c r="OS173" s="28"/>
      <c r="OT173" s="28"/>
      <c r="OU173" s="28"/>
      <c r="OV173" s="28"/>
      <c r="OW173" s="28"/>
      <c r="OX173" s="28"/>
      <c r="OY173" s="28"/>
      <c r="OZ173" s="28"/>
      <c r="PA173" s="28"/>
      <c r="PB173" s="28"/>
      <c r="PC173" s="28"/>
      <c r="PD173" s="28"/>
      <c r="PE173" s="28"/>
      <c r="PF173" s="28"/>
      <c r="PG173" s="28"/>
      <c r="PH173" s="28"/>
      <c r="PI173" s="28"/>
      <c r="PJ173" s="28"/>
      <c r="PK173" s="28"/>
      <c r="PL173" s="28"/>
      <c r="PM173" s="28"/>
      <c r="PN173" s="28"/>
      <c r="PO173" s="28"/>
      <c r="PP173" s="28"/>
      <c r="PQ173" s="28"/>
      <c r="PR173" s="28"/>
      <c r="PS173" s="28"/>
      <c r="PT173" s="28"/>
      <c r="PU173" s="28"/>
      <c r="PV173" s="28"/>
      <c r="PW173" s="28"/>
      <c r="PX173" s="28"/>
      <c r="PY173" s="28"/>
      <c r="PZ173" s="28"/>
      <c r="QA173" s="28"/>
      <c r="QB173" s="28"/>
      <c r="QC173" s="28"/>
      <c r="QD173" s="28"/>
      <c r="QE173" s="28"/>
      <c r="QF173" s="28"/>
      <c r="QG173" s="28"/>
      <c r="QH173" s="28"/>
      <c r="QI173" s="28"/>
      <c r="QJ173" s="28"/>
      <c r="QK173" s="28"/>
      <c r="QL173" s="28"/>
      <c r="QM173" s="28"/>
      <c r="QN173" s="28"/>
      <c r="QO173" s="28"/>
      <c r="QP173" s="28"/>
      <c r="QQ173" s="28"/>
      <c r="QR173" s="28"/>
      <c r="QS173" s="28"/>
      <c r="QT173" s="28"/>
      <c r="QU173" s="28"/>
      <c r="QV173" s="28"/>
      <c r="QW173" s="28"/>
      <c r="QX173" s="28"/>
      <c r="QY173" s="28"/>
      <c r="QZ173" s="28"/>
      <c r="RA173" s="28"/>
      <c r="RB173" s="28"/>
      <c r="RC173" s="28"/>
      <c r="RD173" s="28"/>
      <c r="RE173" s="28"/>
      <c r="RF173" s="28"/>
      <c r="RG173" s="28"/>
      <c r="RH173" s="28"/>
      <c r="RI173" s="28"/>
      <c r="RJ173" s="28"/>
      <c r="RK173" s="28"/>
      <c r="RL173" s="28"/>
      <c r="RM173" s="28"/>
      <c r="RN173" s="28"/>
      <c r="RO173" s="28"/>
      <c r="RP173" s="28"/>
      <c r="RQ173" s="28"/>
      <c r="RR173" s="28"/>
      <c r="RS173" s="28"/>
      <c r="RT173" s="28"/>
      <c r="RU173" s="28"/>
      <c r="RV173" s="28"/>
      <c r="RW173" s="28"/>
      <c r="RX173" s="28"/>
      <c r="RY173" s="28"/>
      <c r="RZ173" s="28"/>
      <c r="SA173" s="28"/>
      <c r="SB173" s="28"/>
      <c r="SC173" s="28"/>
      <c r="SD173" s="28"/>
      <c r="SE173" s="28"/>
      <c r="SF173" s="28"/>
      <c r="SG173" s="28"/>
      <c r="SH173" s="28"/>
      <c r="SI173" s="28"/>
      <c r="SJ173" s="28"/>
      <c r="SK173" s="28"/>
      <c r="SL173" s="28"/>
      <c r="SM173" s="28"/>
      <c r="SN173" s="28"/>
      <c r="SO173" s="28"/>
      <c r="SP173" s="28"/>
      <c r="SQ173" s="28"/>
      <c r="SR173" s="28"/>
      <c r="SS173" s="28"/>
      <c r="ST173" s="28"/>
      <c r="SU173" s="28"/>
      <c r="SV173" s="28"/>
      <c r="SW173" s="28"/>
      <c r="SX173" s="28"/>
      <c r="SY173" s="28"/>
      <c r="SZ173" s="28"/>
      <c r="TA173" s="28"/>
      <c r="TB173" s="28"/>
      <c r="TC173" s="28"/>
      <c r="TD173" s="28"/>
      <c r="TE173" s="28"/>
      <c r="TF173" s="28"/>
      <c r="TG173" s="28"/>
      <c r="TH173" s="28"/>
      <c r="TI173" s="28"/>
      <c r="TJ173" s="28"/>
      <c r="TK173" s="28"/>
      <c r="TL173" s="28"/>
      <c r="TM173" s="28"/>
      <c r="TN173" s="28"/>
      <c r="TO173" s="28"/>
      <c r="TP173" s="28"/>
      <c r="TQ173" s="28"/>
      <c r="TR173" s="28"/>
      <c r="TS173" s="28"/>
      <c r="TT173" s="28"/>
      <c r="TU173" s="28"/>
      <c r="TV173" s="28"/>
      <c r="TW173" s="28"/>
      <c r="TX173" s="28"/>
      <c r="TY173" s="28"/>
      <c r="TZ173" s="28"/>
      <c r="UA173" s="28"/>
      <c r="UB173" s="28"/>
      <c r="UC173" s="28"/>
      <c r="UD173" s="28"/>
      <c r="UE173" s="28"/>
      <c r="UF173" s="28"/>
      <c r="UG173" s="28"/>
      <c r="UH173" s="28"/>
      <c r="UI173" s="28"/>
      <c r="UJ173" s="28"/>
      <c r="UK173" s="28"/>
      <c r="UL173" s="28"/>
      <c r="UM173" s="28"/>
      <c r="UN173" s="28"/>
      <c r="UO173" s="28"/>
      <c r="UP173" s="28"/>
      <c r="UQ173" s="28"/>
      <c r="UR173" s="28"/>
      <c r="US173" s="28"/>
      <c r="UT173" s="28"/>
      <c r="UU173" s="28"/>
      <c r="UV173" s="28"/>
      <c r="UW173" s="28"/>
      <c r="UX173" s="28"/>
      <c r="UY173" s="28"/>
      <c r="UZ173" s="28"/>
      <c r="VA173" s="28"/>
      <c r="VB173" s="28"/>
      <c r="VC173" s="28"/>
      <c r="VD173" s="28"/>
      <c r="VE173" s="28"/>
      <c r="VF173" s="28"/>
      <c r="VG173" s="28"/>
      <c r="VH173" s="28"/>
      <c r="VI173" s="28"/>
      <c r="VJ173" s="28"/>
      <c r="VK173" s="28"/>
      <c r="VL173" s="28"/>
      <c r="VM173" s="28"/>
      <c r="VN173" s="28"/>
      <c r="VO173" s="28"/>
      <c r="VP173" s="28"/>
      <c r="VQ173" s="28"/>
      <c r="VR173" s="28"/>
      <c r="VS173" s="28"/>
      <c r="VT173" s="28"/>
      <c r="VU173" s="28"/>
      <c r="VV173" s="28"/>
      <c r="VW173" s="28"/>
      <c r="VX173" s="28"/>
      <c r="VY173" s="28"/>
      <c r="VZ173" s="28"/>
      <c r="WA173" s="28"/>
      <c r="WB173" s="28"/>
      <c r="WC173" s="28"/>
      <c r="WD173" s="28"/>
      <c r="WE173" s="28"/>
      <c r="WF173" s="28"/>
      <c r="WG173" s="28"/>
      <c r="WH173" s="28"/>
      <c r="WI173" s="28"/>
      <c r="WJ173" s="28"/>
      <c r="WK173" s="28"/>
      <c r="WL173" s="28"/>
      <c r="WM173" s="28"/>
      <c r="WN173" s="28"/>
      <c r="WO173" s="28"/>
      <c r="WP173" s="28"/>
      <c r="WQ173" s="28"/>
      <c r="WR173" s="28"/>
      <c r="WS173" s="28"/>
      <c r="WT173" s="28"/>
      <c r="WU173" s="28"/>
      <c r="WV173" s="28"/>
      <c r="WW173" s="28"/>
      <c r="WX173" s="28"/>
      <c r="WY173" s="28"/>
      <c r="WZ173" s="28"/>
      <c r="XA173" s="28"/>
      <c r="XB173" s="28"/>
      <c r="XC173" s="28"/>
      <c r="XD173" s="28"/>
      <c r="XE173" s="28"/>
      <c r="XF173" s="28"/>
      <c r="XG173" s="28"/>
      <c r="XH173" s="28"/>
      <c r="XI173" s="28"/>
      <c r="XJ173" s="28"/>
      <c r="XK173" s="28"/>
      <c r="XL173" s="28"/>
      <c r="XM173" s="28"/>
      <c r="XN173" s="28"/>
      <c r="XO173" s="28"/>
      <c r="XP173" s="28"/>
      <c r="XQ173" s="28"/>
      <c r="XR173" s="28"/>
      <c r="XS173" s="28"/>
      <c r="XT173" s="28"/>
      <c r="XU173" s="28"/>
      <c r="XV173" s="28"/>
      <c r="XW173" s="28"/>
      <c r="XX173" s="28"/>
      <c r="XY173" s="28"/>
      <c r="XZ173" s="28"/>
      <c r="YA173" s="28"/>
      <c r="YB173" s="28"/>
      <c r="YC173" s="28"/>
      <c r="YD173" s="28"/>
      <c r="YE173" s="28"/>
      <c r="YF173" s="28"/>
      <c r="YG173" s="28"/>
      <c r="YH173" s="28"/>
      <c r="YI173" s="28"/>
      <c r="YJ173" s="28"/>
      <c r="YK173" s="28"/>
      <c r="YL173" s="28"/>
      <c r="YM173" s="28"/>
      <c r="YN173" s="28"/>
      <c r="YO173" s="28"/>
      <c r="YP173" s="28"/>
      <c r="YQ173" s="28"/>
      <c r="YR173" s="28"/>
      <c r="YS173" s="28"/>
      <c r="YT173" s="28"/>
      <c r="YU173" s="28"/>
      <c r="YV173" s="28"/>
      <c r="YW173" s="28"/>
      <c r="YX173" s="28"/>
      <c r="YY173" s="28"/>
      <c r="YZ173" s="28"/>
      <c r="ZA173" s="28"/>
      <c r="ZB173" s="28"/>
      <c r="ZC173" s="28"/>
      <c r="ZD173" s="28"/>
      <c r="ZE173" s="28"/>
      <c r="ZF173" s="28"/>
      <c r="ZG173" s="28"/>
      <c r="ZH173" s="28"/>
      <c r="ZI173" s="28"/>
      <c r="ZJ173" s="28"/>
      <c r="ZK173" s="28"/>
      <c r="ZL173" s="28"/>
      <c r="ZM173" s="28"/>
      <c r="ZN173" s="28"/>
      <c r="ZO173" s="28"/>
      <c r="ZP173" s="28"/>
      <c r="ZQ173" s="28"/>
      <c r="ZR173" s="28"/>
      <c r="ZS173" s="28"/>
      <c r="ZT173" s="28"/>
      <c r="ZU173" s="28"/>
      <c r="ZV173" s="28"/>
      <c r="ZW173" s="28"/>
      <c r="ZX173" s="28"/>
      <c r="ZY173" s="28"/>
      <c r="ZZ173" s="28"/>
      <c r="AAA173" s="28"/>
      <c r="AAB173" s="28"/>
      <c r="AAC173" s="28"/>
      <c r="AAD173" s="28"/>
      <c r="AAE173" s="28"/>
      <c r="AAF173" s="28"/>
      <c r="AAG173" s="28"/>
      <c r="AAH173" s="28"/>
      <c r="AAI173" s="28"/>
      <c r="AAJ173" s="28"/>
      <c r="AAK173" s="28"/>
      <c r="AAL173" s="28"/>
      <c r="AAM173" s="28"/>
      <c r="AAN173" s="28"/>
      <c r="AAO173" s="28"/>
      <c r="AAP173" s="28"/>
      <c r="AAQ173" s="28"/>
      <c r="AAR173" s="28"/>
      <c r="AAS173" s="28"/>
      <c r="AAT173" s="28"/>
      <c r="AAU173" s="28"/>
      <c r="AAV173" s="28"/>
      <c r="AAW173" s="28"/>
      <c r="AAX173" s="28"/>
      <c r="AAY173" s="28"/>
      <c r="AAZ173" s="28"/>
      <c r="ABA173" s="28"/>
      <c r="ABB173" s="28"/>
      <c r="ABC173" s="28"/>
      <c r="ABD173" s="28"/>
      <c r="ABE173" s="28"/>
      <c r="ABF173" s="28"/>
      <c r="ABG173" s="28"/>
      <c r="ABH173" s="28"/>
      <c r="ABI173" s="28"/>
      <c r="ABJ173" s="28"/>
      <c r="ABK173" s="28"/>
      <c r="ABL173" s="28"/>
      <c r="ABM173" s="28"/>
      <c r="ABN173" s="28"/>
      <c r="ABO173" s="28"/>
      <c r="ABP173" s="28"/>
      <c r="ABQ173" s="28"/>
      <c r="ABR173" s="28"/>
      <c r="ABS173" s="28"/>
      <c r="ABT173" s="28"/>
      <c r="ABU173" s="28"/>
      <c r="ABV173" s="28"/>
      <c r="ABW173" s="28"/>
      <c r="ABX173" s="28"/>
      <c r="ABY173" s="28"/>
      <c r="ABZ173" s="28"/>
      <c r="ACA173" s="28"/>
      <c r="ACB173" s="28"/>
      <c r="ACC173" s="28"/>
      <c r="ACD173" s="28"/>
      <c r="ACE173" s="28"/>
      <c r="ACF173" s="28"/>
      <c r="ACG173" s="28"/>
      <c r="ACH173" s="28"/>
      <c r="ACI173" s="28"/>
      <c r="ACJ173" s="28"/>
      <c r="ACK173" s="28"/>
      <c r="ACL173" s="28"/>
      <c r="ACM173" s="28"/>
      <c r="ACN173" s="28"/>
      <c r="ACO173" s="28"/>
      <c r="ACP173" s="28"/>
      <c r="ACQ173" s="28"/>
      <c r="ACR173" s="28"/>
      <c r="ACS173" s="28"/>
      <c r="ACT173" s="28"/>
      <c r="ACU173" s="28"/>
      <c r="ACV173" s="28"/>
      <c r="ACW173" s="28"/>
      <c r="ACX173" s="28"/>
      <c r="ACY173" s="28"/>
      <c r="ACZ173" s="28"/>
      <c r="ADA173" s="28"/>
      <c r="ADB173" s="28"/>
      <c r="ADC173" s="28"/>
      <c r="ADD173" s="28"/>
      <c r="ADE173" s="28"/>
      <c r="ADF173" s="28"/>
      <c r="ADG173" s="28"/>
      <c r="ADH173" s="28"/>
      <c r="ADI173" s="28"/>
      <c r="ADJ173" s="28"/>
      <c r="ADK173" s="28"/>
      <c r="ADL173" s="28"/>
      <c r="ADM173" s="28"/>
      <c r="ADN173" s="28"/>
      <c r="ADO173" s="28"/>
      <c r="ADP173" s="28"/>
      <c r="ADQ173" s="28"/>
      <c r="ADR173" s="28"/>
      <c r="ADS173" s="28"/>
      <c r="ADT173" s="28"/>
      <c r="ADU173" s="28"/>
      <c r="ADV173" s="28"/>
      <c r="ADW173" s="28"/>
      <c r="ADX173" s="28"/>
      <c r="ADY173" s="28"/>
      <c r="ADZ173" s="28"/>
      <c r="AEA173" s="28"/>
      <c r="AEB173" s="28"/>
      <c r="AEC173" s="28"/>
      <c r="AED173" s="28"/>
      <c r="AEE173" s="28"/>
      <c r="AEF173" s="28"/>
      <c r="AEG173" s="28"/>
      <c r="AEH173" s="28"/>
      <c r="AEI173" s="28"/>
      <c r="AEJ173" s="28"/>
      <c r="AEK173" s="28"/>
      <c r="AEL173" s="28"/>
      <c r="AEM173" s="28"/>
      <c r="AEN173" s="28"/>
      <c r="AEO173" s="28"/>
      <c r="AEP173" s="28"/>
      <c r="AEQ173" s="28"/>
      <c r="AER173" s="28"/>
      <c r="AES173" s="28"/>
      <c r="AET173" s="28"/>
      <c r="AEU173" s="28"/>
      <c r="AEV173" s="28"/>
      <c r="AEW173" s="28"/>
      <c r="AEX173" s="28"/>
      <c r="AEY173" s="28"/>
      <c r="AEZ173" s="28"/>
      <c r="AFA173" s="28"/>
      <c r="AFB173" s="28"/>
      <c r="AFC173" s="28"/>
      <c r="AFD173" s="28"/>
      <c r="AFE173" s="28"/>
      <c r="AFF173" s="28"/>
      <c r="AFG173" s="28"/>
      <c r="AFH173" s="28"/>
      <c r="AFI173" s="28"/>
      <c r="AFJ173" s="28"/>
      <c r="AFK173" s="28"/>
      <c r="AFL173" s="28"/>
      <c r="AFM173" s="28"/>
      <c r="AFN173" s="28"/>
      <c r="AFO173" s="28"/>
      <c r="AFP173" s="28"/>
      <c r="AFQ173" s="28"/>
      <c r="AFR173" s="28"/>
      <c r="AFS173" s="28"/>
      <c r="AFT173" s="28"/>
      <c r="AFU173" s="28"/>
      <c r="AFV173" s="28"/>
      <c r="AFW173" s="28"/>
      <c r="AFX173" s="28"/>
      <c r="AFY173" s="28"/>
      <c r="AFZ173" s="28"/>
      <c r="AGA173" s="28"/>
      <c r="AGB173" s="28"/>
      <c r="AGC173" s="28"/>
      <c r="AGD173" s="28"/>
      <c r="AGE173" s="28"/>
      <c r="AGF173" s="28"/>
      <c r="AGG173" s="28"/>
      <c r="AGH173" s="28"/>
      <c r="AGI173" s="28"/>
      <c r="AGJ173" s="28"/>
      <c r="AGK173" s="28"/>
      <c r="AGL173" s="28"/>
      <c r="AGM173" s="28"/>
      <c r="AGN173" s="28"/>
      <c r="AGO173" s="28"/>
      <c r="AGP173" s="28"/>
      <c r="AGQ173" s="28"/>
      <c r="AGR173" s="28"/>
      <c r="AGS173" s="28"/>
      <c r="AGT173" s="28"/>
      <c r="AGU173" s="28"/>
      <c r="AGV173" s="28"/>
      <c r="AGW173" s="28"/>
      <c r="AGX173" s="28"/>
      <c r="AGY173" s="28"/>
      <c r="AGZ173" s="28"/>
      <c r="AHA173" s="28"/>
      <c r="AHB173" s="28"/>
      <c r="AHC173" s="28"/>
      <c r="AHD173" s="28"/>
      <c r="AHE173" s="28"/>
      <c r="AHF173" s="28"/>
      <c r="AHG173" s="28"/>
      <c r="AHH173" s="28"/>
      <c r="AHI173" s="28"/>
      <c r="AHJ173" s="28"/>
      <c r="AHK173" s="28"/>
      <c r="AHL173" s="28"/>
      <c r="AHM173" s="28"/>
      <c r="AHN173" s="28"/>
      <c r="AHO173" s="28"/>
      <c r="AHP173" s="28"/>
      <c r="AHQ173" s="28"/>
      <c r="AHR173" s="28"/>
      <c r="AHS173" s="28"/>
      <c r="AHT173" s="28"/>
      <c r="AHU173" s="28"/>
      <c r="AHV173" s="28"/>
      <c r="AHW173" s="28"/>
      <c r="AHX173" s="28"/>
      <c r="AHY173" s="28"/>
      <c r="AHZ173" s="28"/>
      <c r="AIA173" s="28"/>
      <c r="AIB173" s="28"/>
      <c r="AIC173" s="28"/>
      <c r="AID173" s="28"/>
      <c r="AIE173" s="28"/>
      <c r="AIF173" s="28"/>
      <c r="AIG173" s="28"/>
      <c r="AIH173" s="28"/>
      <c r="AII173" s="28"/>
      <c r="AIJ173" s="28"/>
      <c r="AIK173" s="28"/>
      <c r="AIL173" s="28"/>
      <c r="AIM173" s="28"/>
      <c r="AIN173" s="28"/>
      <c r="AIO173" s="28"/>
      <c r="AIP173" s="28"/>
      <c r="AIQ173" s="28"/>
      <c r="AIR173" s="28"/>
      <c r="AIS173" s="28"/>
      <c r="AIT173" s="28"/>
      <c r="AIU173" s="28"/>
      <c r="AIV173" s="28"/>
      <c r="AIW173" s="28"/>
      <c r="AIX173" s="28"/>
      <c r="AIY173" s="28"/>
      <c r="AIZ173" s="28"/>
      <c r="AJA173" s="28"/>
      <c r="AJB173" s="28"/>
      <c r="AJC173" s="28"/>
      <c r="AJD173" s="28"/>
      <c r="AJE173" s="28"/>
      <c r="AJF173" s="28"/>
      <c r="AJG173" s="28"/>
      <c r="AJH173" s="28"/>
      <c r="AJI173" s="28"/>
      <c r="AJJ173" s="28"/>
      <c r="AJK173" s="28"/>
      <c r="AJL173" s="28"/>
      <c r="AJM173" s="28"/>
      <c r="AJN173" s="28"/>
      <c r="AJO173" s="28"/>
      <c r="AJP173" s="28"/>
      <c r="AJQ173" s="28"/>
      <c r="AJR173" s="28"/>
      <c r="AJS173" s="28"/>
      <c r="AJT173" s="28"/>
      <c r="AJU173" s="28"/>
      <c r="AJV173" s="28"/>
      <c r="AJW173" s="28"/>
      <c r="AJX173" s="28"/>
      <c r="AJY173" s="28"/>
      <c r="AJZ173" s="28"/>
      <c r="AKA173" s="28"/>
      <c r="AKB173" s="28"/>
      <c r="AKC173" s="28"/>
      <c r="AKD173" s="28"/>
      <c r="AKE173" s="28"/>
      <c r="AKF173" s="28"/>
      <c r="AKG173" s="28"/>
      <c r="AKH173" s="28"/>
      <c r="AKI173" s="28"/>
      <c r="AKJ173" s="28"/>
      <c r="AKK173" s="28"/>
      <c r="AKL173" s="28"/>
      <c r="AKM173" s="28"/>
      <c r="AKN173" s="28"/>
      <c r="AKO173" s="28"/>
      <c r="AKP173" s="28"/>
      <c r="AKQ173" s="28"/>
      <c r="AKR173" s="28"/>
      <c r="AKS173" s="28"/>
      <c r="AKT173" s="28"/>
      <c r="AKU173" s="28"/>
      <c r="AKV173" s="28"/>
      <c r="AKW173" s="28"/>
      <c r="AKX173" s="28"/>
      <c r="AKY173" s="28"/>
      <c r="AKZ173" s="28"/>
      <c r="ALA173" s="28"/>
      <c r="ALB173" s="28"/>
      <c r="ALC173" s="28"/>
      <c r="ALD173" s="28"/>
      <c r="ALE173" s="28"/>
      <c r="ALF173" s="28"/>
      <c r="ALG173" s="28"/>
      <c r="ALH173" s="28"/>
      <c r="ALI173" s="28"/>
      <c r="ALJ173" s="28"/>
      <c r="ALK173" s="28"/>
      <c r="ALL173" s="28"/>
      <c r="ALM173" s="28"/>
      <c r="ALN173" s="28"/>
      <c r="ALO173" s="28"/>
      <c r="ALP173" s="28"/>
      <c r="ALQ173" s="28"/>
      <c r="ALR173" s="28"/>
      <c r="ALS173" s="28"/>
      <c r="ALT173" s="28"/>
      <c r="ALU173" s="28"/>
      <c r="ALV173" s="28"/>
      <c r="ALW173" s="28"/>
      <c r="ALX173" s="28"/>
      <c r="ALY173" s="28"/>
      <c r="ALZ173" s="28"/>
      <c r="AMA173" s="28"/>
      <c r="AMB173" s="28"/>
      <c r="AMC173" s="28"/>
      <c r="AMD173" s="28"/>
      <c r="AME173" s="28"/>
      <c r="AMF173" s="28"/>
      <c r="AMG173" s="28"/>
      <c r="AMH173" s="28"/>
      <c r="AMI173" s="28"/>
      <c r="AMJ173" s="28"/>
      <c r="AMK173" s="28"/>
      <c r="AML173" s="28"/>
      <c r="AMM173" s="28"/>
      <c r="AMN173" s="28"/>
      <c r="AMO173" s="28"/>
      <c r="AMP173" s="28"/>
      <c r="AMQ173" s="28"/>
      <c r="AMR173" s="28"/>
      <c r="AMS173" s="28"/>
      <c r="AMT173" s="28"/>
      <c r="AMU173" s="28"/>
      <c r="AMV173" s="28"/>
      <c r="AMW173" s="28"/>
      <c r="AMX173" s="28"/>
      <c r="AMY173" s="28"/>
      <c r="AMZ173" s="28"/>
      <c r="ANA173" s="28"/>
      <c r="ANB173" s="28"/>
      <c r="ANC173" s="28"/>
      <c r="AND173" s="28"/>
      <c r="ANE173" s="28"/>
      <c r="ANF173" s="28"/>
      <c r="ANG173" s="28"/>
      <c r="ANH173" s="28"/>
      <c r="ANI173" s="28"/>
      <c r="ANJ173" s="28"/>
      <c r="ANK173" s="28"/>
      <c r="ANL173" s="28"/>
      <c r="ANM173" s="28"/>
      <c r="ANN173" s="28"/>
      <c r="ANO173" s="28"/>
      <c r="ANP173" s="28"/>
      <c r="ANQ173" s="28"/>
      <c r="ANR173" s="28"/>
      <c r="ANS173" s="28"/>
      <c r="ANT173" s="28"/>
      <c r="ANU173" s="28"/>
      <c r="ANV173" s="28"/>
      <c r="ANW173" s="28"/>
      <c r="ANX173" s="28"/>
      <c r="ANY173" s="28"/>
      <c r="ANZ173" s="28"/>
      <c r="AOA173" s="28"/>
      <c r="AOB173" s="28"/>
      <c r="AOC173" s="28"/>
      <c r="AOD173" s="28"/>
      <c r="AOE173" s="28"/>
      <c r="AOF173" s="28"/>
      <c r="AOG173" s="28"/>
      <c r="AOH173" s="28"/>
      <c r="AOI173" s="28"/>
      <c r="AOJ173" s="28"/>
      <c r="AOK173" s="28"/>
      <c r="AOL173" s="28"/>
      <c r="AOM173" s="28"/>
      <c r="AON173" s="28"/>
      <c r="AOO173" s="28"/>
      <c r="AOP173" s="28"/>
      <c r="AOQ173" s="28"/>
      <c r="AOR173" s="28"/>
      <c r="AOS173" s="28"/>
      <c r="AOT173" s="28"/>
      <c r="AOU173" s="28"/>
      <c r="AOV173" s="28"/>
      <c r="AOW173" s="28"/>
      <c r="AOX173" s="28"/>
      <c r="AOY173" s="28"/>
      <c r="AOZ173" s="28"/>
      <c r="APA173" s="28"/>
      <c r="APB173" s="28"/>
      <c r="APC173" s="28"/>
      <c r="APD173" s="28"/>
      <c r="APE173" s="28"/>
      <c r="APF173" s="28"/>
      <c r="APG173" s="28"/>
      <c r="APH173" s="28"/>
      <c r="API173" s="28"/>
      <c r="APJ173" s="28"/>
      <c r="APK173" s="28"/>
      <c r="APL173" s="28"/>
      <c r="APM173" s="28"/>
      <c r="APN173" s="28"/>
      <c r="APO173" s="28"/>
      <c r="APP173" s="28"/>
      <c r="APQ173" s="28"/>
      <c r="APR173" s="28"/>
      <c r="APS173" s="28"/>
      <c r="APT173" s="28"/>
      <c r="APU173" s="28"/>
      <c r="APV173" s="28"/>
      <c r="APW173" s="28"/>
      <c r="APX173" s="28"/>
      <c r="APY173" s="28"/>
      <c r="APZ173" s="28"/>
      <c r="AQA173" s="28"/>
      <c r="AQB173" s="28"/>
      <c r="AQC173" s="28"/>
      <c r="AQD173" s="28"/>
      <c r="AQE173" s="28"/>
      <c r="AQF173" s="28"/>
      <c r="AQG173" s="28"/>
      <c r="AQH173" s="28"/>
      <c r="AQI173" s="28"/>
      <c r="AQJ173" s="28"/>
      <c r="AQK173" s="28"/>
      <c r="AQL173" s="28"/>
      <c r="AQM173" s="28"/>
      <c r="AQN173" s="28"/>
      <c r="AQO173" s="28"/>
      <c r="AQP173" s="28"/>
      <c r="AQQ173" s="28"/>
      <c r="AQR173" s="28"/>
      <c r="AQS173" s="28"/>
      <c r="AQT173" s="28"/>
      <c r="AQU173" s="28"/>
      <c r="AQV173" s="28"/>
      <c r="AQW173" s="28"/>
      <c r="AQX173" s="28"/>
      <c r="AQY173" s="28"/>
      <c r="AQZ173" s="28"/>
      <c r="ARA173" s="28"/>
      <c r="ARB173" s="28"/>
      <c r="ARC173" s="28"/>
      <c r="ARD173" s="28"/>
      <c r="ARE173" s="28"/>
      <c r="ARF173" s="28"/>
      <c r="ARG173" s="28"/>
      <c r="ARH173" s="28"/>
      <c r="ARI173" s="28"/>
      <c r="ARJ173" s="28"/>
      <c r="ARK173" s="28"/>
      <c r="ARL173" s="28"/>
      <c r="ARM173" s="28"/>
      <c r="ARN173" s="28"/>
      <c r="ARO173" s="28"/>
      <c r="ARP173" s="28"/>
      <c r="ARQ173" s="28"/>
      <c r="ARR173" s="28"/>
      <c r="ARS173" s="28"/>
      <c r="ART173" s="28"/>
      <c r="ARU173" s="28"/>
      <c r="ARV173" s="28"/>
      <c r="ARW173" s="28"/>
      <c r="ARX173" s="28"/>
      <c r="ARY173" s="28"/>
      <c r="ARZ173" s="28"/>
      <c r="ASA173" s="28"/>
      <c r="ASB173" s="28"/>
      <c r="ASC173" s="28"/>
      <c r="ASD173" s="28"/>
      <c r="ASE173" s="28"/>
      <c r="ASF173" s="28"/>
      <c r="ASG173" s="28"/>
      <c r="ASH173" s="28"/>
      <c r="ASI173" s="28"/>
      <c r="ASJ173" s="28"/>
      <c r="ASK173" s="28"/>
      <c r="ASL173" s="28"/>
      <c r="ASM173" s="28"/>
      <c r="ASN173" s="28"/>
      <c r="ASO173" s="28"/>
      <c r="ASP173" s="28"/>
      <c r="ASQ173" s="28"/>
      <c r="ASR173" s="28"/>
      <c r="ASS173" s="28"/>
      <c r="AST173" s="28"/>
      <c r="ASU173" s="28"/>
      <c r="ASV173" s="28"/>
      <c r="ASW173" s="28"/>
      <c r="ASX173" s="28"/>
      <c r="ASY173" s="28"/>
      <c r="ASZ173" s="28"/>
      <c r="ATA173" s="28"/>
      <c r="ATB173" s="28"/>
      <c r="ATC173" s="28"/>
      <c r="ATD173" s="28"/>
      <c r="ATE173" s="28"/>
      <c r="ATF173" s="28"/>
      <c r="ATG173" s="28"/>
      <c r="ATH173" s="28"/>
      <c r="ATI173" s="28"/>
      <c r="ATJ173" s="28"/>
      <c r="ATK173" s="28"/>
      <c r="ATL173" s="28"/>
      <c r="ATM173" s="28"/>
      <c r="ATN173" s="28"/>
      <c r="ATO173" s="28"/>
      <c r="ATP173" s="28"/>
      <c r="ATQ173" s="28"/>
      <c r="ATR173" s="28"/>
      <c r="ATS173" s="28"/>
      <c r="ATT173" s="28"/>
      <c r="ATU173" s="28"/>
      <c r="ATV173" s="28"/>
      <c r="ATW173" s="28"/>
      <c r="ATX173" s="28"/>
      <c r="ATY173" s="28"/>
      <c r="ATZ173" s="28"/>
      <c r="AUA173" s="28"/>
      <c r="AUB173" s="28"/>
      <c r="AUC173" s="28"/>
      <c r="AUD173" s="28"/>
      <c r="AUE173" s="28"/>
      <c r="AUF173" s="28"/>
      <c r="AUG173" s="28"/>
      <c r="AUH173" s="28"/>
      <c r="AUI173" s="28"/>
      <c r="AUJ173" s="28"/>
      <c r="AUK173" s="28"/>
      <c r="AUL173" s="28"/>
      <c r="AUM173" s="28"/>
      <c r="AUN173" s="28"/>
      <c r="AUO173" s="28"/>
      <c r="AUP173" s="28"/>
      <c r="AUQ173" s="28"/>
      <c r="AUR173" s="28"/>
      <c r="AUS173" s="28"/>
      <c r="AUT173" s="28"/>
      <c r="AUU173" s="28"/>
      <c r="AUV173" s="28"/>
      <c r="AUW173" s="28"/>
      <c r="AUX173" s="28"/>
      <c r="AUY173" s="28"/>
      <c r="AUZ173" s="28"/>
      <c r="AVA173" s="28"/>
      <c r="AVB173" s="28"/>
      <c r="AVC173" s="28"/>
      <c r="AVD173" s="28"/>
      <c r="AVE173" s="28"/>
      <c r="AVF173" s="28"/>
      <c r="AVG173" s="28"/>
      <c r="AVH173" s="28"/>
      <c r="AVI173" s="28"/>
      <c r="AVJ173" s="28"/>
      <c r="AVK173" s="28"/>
      <c r="AVL173" s="28"/>
      <c r="AVM173" s="28"/>
      <c r="AVN173" s="28"/>
      <c r="AVO173" s="28"/>
      <c r="AVP173" s="28"/>
      <c r="AVQ173" s="28"/>
      <c r="AVR173" s="28"/>
      <c r="AVS173" s="28"/>
      <c r="AVT173" s="28"/>
      <c r="AVU173" s="28"/>
      <c r="AVV173" s="28"/>
      <c r="AVW173" s="28"/>
      <c r="AVX173" s="28"/>
      <c r="AVY173" s="28"/>
      <c r="AVZ173" s="28"/>
      <c r="AWA173" s="28"/>
      <c r="AWB173" s="28"/>
      <c r="AWC173" s="28"/>
      <c r="AWD173" s="28"/>
      <c r="AWE173" s="28"/>
      <c r="AWF173" s="28"/>
      <c r="AWG173" s="28"/>
      <c r="AWH173" s="28"/>
      <c r="AWI173" s="28"/>
      <c r="AWJ173" s="28"/>
      <c r="AWK173" s="28"/>
      <c r="AWL173" s="28"/>
      <c r="AWM173" s="28"/>
      <c r="AWN173" s="28"/>
      <c r="AWO173" s="28"/>
      <c r="AWP173" s="28"/>
      <c r="AWQ173" s="28"/>
      <c r="AWR173" s="28"/>
      <c r="AWS173" s="28"/>
      <c r="AWT173" s="28"/>
      <c r="AWU173" s="28"/>
      <c r="AWV173" s="28"/>
      <c r="AWW173" s="28"/>
      <c r="AWX173" s="28"/>
      <c r="AWY173" s="28"/>
      <c r="AWZ173" s="28"/>
      <c r="AXA173" s="28"/>
      <c r="AXB173" s="28"/>
      <c r="AXC173" s="28"/>
      <c r="AXD173" s="28"/>
      <c r="AXE173" s="28"/>
      <c r="AXF173" s="28"/>
      <c r="AXG173" s="28"/>
      <c r="AXH173" s="28"/>
      <c r="AXI173" s="28"/>
      <c r="AXJ173" s="28"/>
      <c r="AXK173" s="28"/>
      <c r="AXL173" s="28"/>
      <c r="AXM173" s="28"/>
      <c r="AXN173" s="28"/>
      <c r="AXO173" s="28"/>
      <c r="AXP173" s="28"/>
      <c r="AXQ173" s="28"/>
      <c r="AXR173" s="28"/>
      <c r="AXS173" s="28"/>
      <c r="AXT173" s="28"/>
      <c r="AXU173" s="28"/>
      <c r="AXV173" s="28"/>
      <c r="AXW173" s="28"/>
      <c r="AXX173" s="28"/>
      <c r="AXY173" s="28"/>
      <c r="AXZ173" s="28"/>
      <c r="AYA173" s="28"/>
      <c r="AYB173" s="28"/>
      <c r="AYC173" s="28"/>
      <c r="AYD173" s="28"/>
      <c r="AYE173" s="28"/>
      <c r="AYF173" s="28"/>
      <c r="AYG173" s="28"/>
      <c r="AYH173" s="28"/>
      <c r="AYI173" s="28"/>
      <c r="AYJ173" s="28"/>
      <c r="AYK173" s="28"/>
      <c r="AYL173" s="28"/>
      <c r="AYM173" s="28"/>
      <c r="AYN173" s="28"/>
      <c r="AYO173" s="28"/>
      <c r="AYP173" s="28"/>
      <c r="AYQ173" s="28"/>
      <c r="AYR173" s="28"/>
      <c r="AYS173" s="28"/>
      <c r="AYT173" s="28"/>
      <c r="AYU173" s="28"/>
      <c r="AYV173" s="28"/>
      <c r="AYW173" s="28"/>
    </row>
    <row r="174" spans="1:1349" s="48" customFormat="1" ht="15.75" thickBot="1" x14ac:dyDescent="0.3">
      <c r="A174" s="2065"/>
      <c r="B174" s="1331"/>
      <c r="C174" s="1216"/>
      <c r="D174" s="1216"/>
      <c r="E174" s="1216"/>
      <c r="F174" s="1216"/>
      <c r="G174" s="1217"/>
      <c r="H174" s="28"/>
      <c r="I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c r="IN174" s="28"/>
      <c r="IO174" s="28"/>
      <c r="IP174" s="28"/>
      <c r="IQ174" s="28"/>
      <c r="IR174" s="28"/>
      <c r="IS174" s="28"/>
      <c r="IT174" s="28"/>
      <c r="IU174" s="28"/>
      <c r="IV174" s="28"/>
      <c r="IW174" s="28"/>
      <c r="IX174" s="28"/>
      <c r="IY174" s="28"/>
      <c r="IZ174" s="28"/>
      <c r="JA174" s="28"/>
      <c r="JB174" s="28"/>
      <c r="JC174" s="28"/>
      <c r="JD174" s="28"/>
      <c r="JE174" s="28"/>
      <c r="JF174" s="28"/>
      <c r="JG174" s="28"/>
      <c r="JH174" s="28"/>
      <c r="JI174" s="28"/>
      <c r="JJ174" s="28"/>
      <c r="JK174" s="28"/>
      <c r="JL174" s="28"/>
      <c r="JM174" s="28"/>
      <c r="JN174" s="28"/>
      <c r="JO174" s="28"/>
      <c r="JP174" s="28"/>
      <c r="JQ174" s="28"/>
      <c r="JR174" s="28"/>
      <c r="JS174" s="28"/>
      <c r="JT174" s="28"/>
      <c r="JU174" s="28"/>
      <c r="JV174" s="28"/>
      <c r="JW174" s="28"/>
      <c r="JX174" s="28"/>
      <c r="JY174" s="28"/>
      <c r="JZ174" s="28"/>
      <c r="KA174" s="28"/>
      <c r="KB174" s="28"/>
      <c r="KC174" s="28"/>
      <c r="KD174" s="28"/>
      <c r="KE174" s="28"/>
      <c r="KF174" s="28"/>
      <c r="KG174" s="28"/>
      <c r="KH174" s="28"/>
      <c r="KI174" s="28"/>
      <c r="KJ174" s="28"/>
      <c r="KK174" s="28"/>
      <c r="KL174" s="28"/>
      <c r="KM174" s="28"/>
      <c r="KN174" s="28"/>
      <c r="KO174" s="28"/>
      <c r="KP174" s="28"/>
      <c r="KQ174" s="28"/>
      <c r="KR174" s="28"/>
      <c r="KS174" s="28"/>
      <c r="KT174" s="28"/>
      <c r="KU174" s="28"/>
      <c r="KV174" s="28"/>
      <c r="KW174" s="28"/>
      <c r="KX174" s="28"/>
      <c r="KY174" s="28"/>
      <c r="KZ174" s="28"/>
      <c r="LA174" s="28"/>
      <c r="LB174" s="28"/>
      <c r="LC174" s="28"/>
      <c r="LD174" s="28"/>
      <c r="LE174" s="28"/>
      <c r="LF174" s="28"/>
      <c r="LG174" s="28"/>
      <c r="LH174" s="28"/>
      <c r="LI174" s="28"/>
      <c r="LJ174" s="28"/>
      <c r="LK174" s="28"/>
      <c r="LL174" s="28"/>
      <c r="LM174" s="28"/>
      <c r="LN174" s="28"/>
      <c r="LO174" s="28"/>
      <c r="LP174" s="28"/>
      <c r="LQ174" s="28"/>
      <c r="LR174" s="28"/>
      <c r="LS174" s="28"/>
      <c r="LT174" s="28"/>
      <c r="LU174" s="28"/>
      <c r="LV174" s="28"/>
      <c r="LW174" s="28"/>
      <c r="LX174" s="28"/>
      <c r="LY174" s="28"/>
      <c r="LZ174" s="28"/>
      <c r="MA174" s="28"/>
      <c r="MB174" s="28"/>
      <c r="MC174" s="28"/>
      <c r="MD174" s="28"/>
      <c r="ME174" s="28"/>
      <c r="MF174" s="28"/>
      <c r="MG174" s="28"/>
      <c r="MH174" s="28"/>
      <c r="MI174" s="28"/>
      <c r="MJ174" s="28"/>
      <c r="MK174" s="28"/>
      <c r="ML174" s="28"/>
      <c r="MM174" s="28"/>
      <c r="MN174" s="28"/>
      <c r="MO174" s="28"/>
      <c r="MP174" s="28"/>
      <c r="MQ174" s="28"/>
      <c r="MR174" s="28"/>
      <c r="MS174" s="28"/>
      <c r="MT174" s="28"/>
      <c r="MU174" s="28"/>
      <c r="MV174" s="28"/>
      <c r="MW174" s="28"/>
      <c r="MX174" s="28"/>
      <c r="MY174" s="28"/>
      <c r="MZ174" s="28"/>
      <c r="NA174" s="28"/>
      <c r="NB174" s="28"/>
      <c r="NC174" s="28"/>
      <c r="ND174" s="28"/>
      <c r="NE174" s="28"/>
      <c r="NF174" s="28"/>
      <c r="NG174" s="28"/>
      <c r="NH174" s="28"/>
      <c r="NI174" s="28"/>
      <c r="NJ174" s="28"/>
      <c r="NK174" s="28"/>
      <c r="NL174" s="28"/>
      <c r="NM174" s="28"/>
      <c r="NN174" s="28"/>
      <c r="NO174" s="28"/>
      <c r="NP174" s="28"/>
      <c r="NQ174" s="28"/>
      <c r="NR174" s="28"/>
      <c r="NS174" s="28"/>
      <c r="NT174" s="28"/>
      <c r="NU174" s="28"/>
      <c r="NV174" s="28"/>
      <c r="NW174" s="28"/>
      <c r="NX174" s="28"/>
      <c r="NY174" s="28"/>
      <c r="NZ174" s="28"/>
      <c r="OA174" s="28"/>
      <c r="OB174" s="28"/>
      <c r="OC174" s="28"/>
      <c r="OD174" s="28"/>
      <c r="OE174" s="28"/>
      <c r="OF174" s="28"/>
      <c r="OG174" s="28"/>
      <c r="OH174" s="28"/>
      <c r="OI174" s="28"/>
      <c r="OJ174" s="28"/>
      <c r="OK174" s="28"/>
      <c r="OL174" s="28"/>
      <c r="OM174" s="28"/>
      <c r="ON174" s="28"/>
      <c r="OO174" s="28"/>
      <c r="OP174" s="28"/>
      <c r="OQ174" s="28"/>
      <c r="OR174" s="28"/>
      <c r="OS174" s="28"/>
      <c r="OT174" s="28"/>
      <c r="OU174" s="28"/>
      <c r="OV174" s="28"/>
      <c r="OW174" s="28"/>
      <c r="OX174" s="28"/>
      <c r="OY174" s="28"/>
      <c r="OZ174" s="28"/>
      <c r="PA174" s="28"/>
      <c r="PB174" s="28"/>
      <c r="PC174" s="28"/>
      <c r="PD174" s="28"/>
      <c r="PE174" s="28"/>
      <c r="PF174" s="28"/>
      <c r="PG174" s="28"/>
      <c r="PH174" s="28"/>
      <c r="PI174" s="28"/>
      <c r="PJ174" s="28"/>
      <c r="PK174" s="28"/>
      <c r="PL174" s="28"/>
      <c r="PM174" s="28"/>
      <c r="PN174" s="28"/>
      <c r="PO174" s="28"/>
      <c r="PP174" s="28"/>
      <c r="PQ174" s="28"/>
      <c r="PR174" s="28"/>
      <c r="PS174" s="28"/>
      <c r="PT174" s="28"/>
      <c r="PU174" s="28"/>
      <c r="PV174" s="28"/>
      <c r="PW174" s="28"/>
      <c r="PX174" s="28"/>
      <c r="PY174" s="28"/>
      <c r="PZ174" s="28"/>
      <c r="QA174" s="28"/>
      <c r="QB174" s="28"/>
      <c r="QC174" s="28"/>
      <c r="QD174" s="28"/>
      <c r="QE174" s="28"/>
      <c r="QF174" s="28"/>
      <c r="QG174" s="28"/>
      <c r="QH174" s="28"/>
      <c r="QI174" s="28"/>
      <c r="QJ174" s="28"/>
      <c r="QK174" s="28"/>
      <c r="QL174" s="28"/>
      <c r="QM174" s="28"/>
      <c r="QN174" s="28"/>
      <c r="QO174" s="28"/>
      <c r="QP174" s="28"/>
      <c r="QQ174" s="28"/>
      <c r="QR174" s="28"/>
      <c r="QS174" s="28"/>
      <c r="QT174" s="28"/>
      <c r="QU174" s="28"/>
      <c r="QV174" s="28"/>
      <c r="QW174" s="28"/>
      <c r="QX174" s="28"/>
      <c r="QY174" s="28"/>
      <c r="QZ174" s="28"/>
      <c r="RA174" s="28"/>
      <c r="RB174" s="28"/>
      <c r="RC174" s="28"/>
      <c r="RD174" s="28"/>
      <c r="RE174" s="28"/>
      <c r="RF174" s="28"/>
      <c r="RG174" s="28"/>
      <c r="RH174" s="28"/>
      <c r="RI174" s="28"/>
      <c r="RJ174" s="28"/>
      <c r="RK174" s="28"/>
      <c r="RL174" s="28"/>
      <c r="RM174" s="28"/>
      <c r="RN174" s="28"/>
      <c r="RO174" s="28"/>
      <c r="RP174" s="28"/>
      <c r="RQ174" s="28"/>
      <c r="RR174" s="28"/>
      <c r="RS174" s="28"/>
      <c r="RT174" s="28"/>
      <c r="RU174" s="28"/>
      <c r="RV174" s="28"/>
      <c r="RW174" s="28"/>
      <c r="RX174" s="28"/>
      <c r="RY174" s="28"/>
      <c r="RZ174" s="28"/>
      <c r="SA174" s="28"/>
      <c r="SB174" s="28"/>
      <c r="SC174" s="28"/>
      <c r="SD174" s="28"/>
      <c r="SE174" s="28"/>
      <c r="SF174" s="28"/>
      <c r="SG174" s="28"/>
      <c r="SH174" s="28"/>
      <c r="SI174" s="28"/>
      <c r="SJ174" s="28"/>
      <c r="SK174" s="28"/>
      <c r="SL174" s="28"/>
      <c r="SM174" s="28"/>
      <c r="SN174" s="28"/>
      <c r="SO174" s="28"/>
      <c r="SP174" s="28"/>
      <c r="SQ174" s="28"/>
      <c r="SR174" s="28"/>
      <c r="SS174" s="28"/>
      <c r="ST174" s="28"/>
      <c r="SU174" s="28"/>
      <c r="SV174" s="28"/>
      <c r="SW174" s="28"/>
      <c r="SX174" s="28"/>
      <c r="SY174" s="28"/>
      <c r="SZ174" s="28"/>
      <c r="TA174" s="28"/>
      <c r="TB174" s="28"/>
      <c r="TC174" s="28"/>
      <c r="TD174" s="28"/>
      <c r="TE174" s="28"/>
      <c r="TF174" s="28"/>
      <c r="TG174" s="28"/>
      <c r="TH174" s="28"/>
      <c r="TI174" s="28"/>
      <c r="TJ174" s="28"/>
      <c r="TK174" s="28"/>
      <c r="TL174" s="28"/>
      <c r="TM174" s="28"/>
      <c r="TN174" s="28"/>
      <c r="TO174" s="28"/>
      <c r="TP174" s="28"/>
      <c r="TQ174" s="28"/>
      <c r="TR174" s="28"/>
      <c r="TS174" s="28"/>
      <c r="TT174" s="28"/>
      <c r="TU174" s="28"/>
      <c r="TV174" s="28"/>
      <c r="TW174" s="28"/>
      <c r="TX174" s="28"/>
      <c r="TY174" s="28"/>
      <c r="TZ174" s="28"/>
      <c r="UA174" s="28"/>
      <c r="UB174" s="28"/>
      <c r="UC174" s="28"/>
      <c r="UD174" s="28"/>
      <c r="UE174" s="28"/>
      <c r="UF174" s="28"/>
      <c r="UG174" s="28"/>
      <c r="UH174" s="28"/>
      <c r="UI174" s="28"/>
      <c r="UJ174" s="28"/>
      <c r="UK174" s="28"/>
      <c r="UL174" s="28"/>
      <c r="UM174" s="28"/>
      <c r="UN174" s="28"/>
      <c r="UO174" s="28"/>
      <c r="UP174" s="28"/>
      <c r="UQ174" s="28"/>
      <c r="UR174" s="28"/>
      <c r="US174" s="28"/>
      <c r="UT174" s="28"/>
      <c r="UU174" s="28"/>
      <c r="UV174" s="28"/>
      <c r="UW174" s="28"/>
      <c r="UX174" s="28"/>
      <c r="UY174" s="28"/>
      <c r="UZ174" s="28"/>
      <c r="VA174" s="28"/>
      <c r="VB174" s="28"/>
      <c r="VC174" s="28"/>
      <c r="VD174" s="28"/>
      <c r="VE174" s="28"/>
      <c r="VF174" s="28"/>
      <c r="VG174" s="28"/>
      <c r="VH174" s="28"/>
      <c r="VI174" s="28"/>
      <c r="VJ174" s="28"/>
      <c r="VK174" s="28"/>
      <c r="VL174" s="28"/>
      <c r="VM174" s="28"/>
      <c r="VN174" s="28"/>
      <c r="VO174" s="28"/>
      <c r="VP174" s="28"/>
      <c r="VQ174" s="28"/>
      <c r="VR174" s="28"/>
      <c r="VS174" s="28"/>
      <c r="VT174" s="28"/>
      <c r="VU174" s="28"/>
      <c r="VV174" s="28"/>
      <c r="VW174" s="28"/>
      <c r="VX174" s="28"/>
      <c r="VY174" s="28"/>
      <c r="VZ174" s="28"/>
      <c r="WA174" s="28"/>
      <c r="WB174" s="28"/>
      <c r="WC174" s="28"/>
      <c r="WD174" s="28"/>
      <c r="WE174" s="28"/>
      <c r="WF174" s="28"/>
      <c r="WG174" s="28"/>
      <c r="WH174" s="28"/>
      <c r="WI174" s="28"/>
      <c r="WJ174" s="28"/>
      <c r="WK174" s="28"/>
      <c r="WL174" s="28"/>
      <c r="WM174" s="28"/>
      <c r="WN174" s="28"/>
      <c r="WO174" s="28"/>
      <c r="WP174" s="28"/>
      <c r="WQ174" s="28"/>
      <c r="WR174" s="28"/>
      <c r="WS174" s="28"/>
      <c r="WT174" s="28"/>
      <c r="WU174" s="28"/>
      <c r="WV174" s="28"/>
      <c r="WW174" s="28"/>
      <c r="WX174" s="28"/>
      <c r="WY174" s="28"/>
      <c r="WZ174" s="28"/>
      <c r="XA174" s="28"/>
      <c r="XB174" s="28"/>
      <c r="XC174" s="28"/>
      <c r="XD174" s="28"/>
      <c r="XE174" s="28"/>
      <c r="XF174" s="28"/>
      <c r="XG174" s="28"/>
      <c r="XH174" s="28"/>
      <c r="XI174" s="28"/>
      <c r="XJ174" s="28"/>
      <c r="XK174" s="28"/>
      <c r="XL174" s="28"/>
      <c r="XM174" s="28"/>
      <c r="XN174" s="28"/>
      <c r="XO174" s="28"/>
      <c r="XP174" s="28"/>
      <c r="XQ174" s="28"/>
      <c r="XR174" s="28"/>
      <c r="XS174" s="28"/>
      <c r="XT174" s="28"/>
      <c r="XU174" s="28"/>
      <c r="XV174" s="28"/>
      <c r="XW174" s="28"/>
      <c r="XX174" s="28"/>
      <c r="XY174" s="28"/>
      <c r="XZ174" s="28"/>
      <c r="YA174" s="28"/>
      <c r="YB174" s="28"/>
      <c r="YC174" s="28"/>
      <c r="YD174" s="28"/>
      <c r="YE174" s="28"/>
      <c r="YF174" s="28"/>
      <c r="YG174" s="28"/>
      <c r="YH174" s="28"/>
      <c r="YI174" s="28"/>
      <c r="YJ174" s="28"/>
      <c r="YK174" s="28"/>
      <c r="YL174" s="28"/>
      <c r="YM174" s="28"/>
      <c r="YN174" s="28"/>
      <c r="YO174" s="28"/>
      <c r="YP174" s="28"/>
      <c r="YQ174" s="28"/>
      <c r="YR174" s="28"/>
      <c r="YS174" s="28"/>
      <c r="YT174" s="28"/>
      <c r="YU174" s="28"/>
      <c r="YV174" s="28"/>
      <c r="YW174" s="28"/>
      <c r="YX174" s="28"/>
      <c r="YY174" s="28"/>
      <c r="YZ174" s="28"/>
      <c r="ZA174" s="28"/>
      <c r="ZB174" s="28"/>
      <c r="ZC174" s="28"/>
      <c r="ZD174" s="28"/>
      <c r="ZE174" s="28"/>
      <c r="ZF174" s="28"/>
      <c r="ZG174" s="28"/>
      <c r="ZH174" s="28"/>
      <c r="ZI174" s="28"/>
      <c r="ZJ174" s="28"/>
      <c r="ZK174" s="28"/>
      <c r="ZL174" s="28"/>
      <c r="ZM174" s="28"/>
      <c r="ZN174" s="28"/>
      <c r="ZO174" s="28"/>
      <c r="ZP174" s="28"/>
      <c r="ZQ174" s="28"/>
      <c r="ZR174" s="28"/>
      <c r="ZS174" s="28"/>
      <c r="ZT174" s="28"/>
      <c r="ZU174" s="28"/>
      <c r="ZV174" s="28"/>
      <c r="ZW174" s="28"/>
      <c r="ZX174" s="28"/>
      <c r="ZY174" s="28"/>
      <c r="ZZ174" s="28"/>
      <c r="AAA174" s="28"/>
      <c r="AAB174" s="28"/>
      <c r="AAC174" s="28"/>
      <c r="AAD174" s="28"/>
      <c r="AAE174" s="28"/>
      <c r="AAF174" s="28"/>
      <c r="AAG174" s="28"/>
      <c r="AAH174" s="28"/>
      <c r="AAI174" s="28"/>
      <c r="AAJ174" s="28"/>
      <c r="AAK174" s="28"/>
      <c r="AAL174" s="28"/>
      <c r="AAM174" s="28"/>
      <c r="AAN174" s="28"/>
      <c r="AAO174" s="28"/>
      <c r="AAP174" s="28"/>
      <c r="AAQ174" s="28"/>
      <c r="AAR174" s="28"/>
      <c r="AAS174" s="28"/>
      <c r="AAT174" s="28"/>
      <c r="AAU174" s="28"/>
      <c r="AAV174" s="28"/>
      <c r="AAW174" s="28"/>
      <c r="AAX174" s="28"/>
      <c r="AAY174" s="28"/>
      <c r="AAZ174" s="28"/>
      <c r="ABA174" s="28"/>
      <c r="ABB174" s="28"/>
      <c r="ABC174" s="28"/>
      <c r="ABD174" s="28"/>
      <c r="ABE174" s="28"/>
      <c r="ABF174" s="28"/>
      <c r="ABG174" s="28"/>
      <c r="ABH174" s="28"/>
      <c r="ABI174" s="28"/>
      <c r="ABJ174" s="28"/>
      <c r="ABK174" s="28"/>
      <c r="ABL174" s="28"/>
      <c r="ABM174" s="28"/>
      <c r="ABN174" s="28"/>
      <c r="ABO174" s="28"/>
      <c r="ABP174" s="28"/>
      <c r="ABQ174" s="28"/>
      <c r="ABR174" s="28"/>
      <c r="ABS174" s="28"/>
      <c r="ABT174" s="28"/>
      <c r="ABU174" s="28"/>
      <c r="ABV174" s="28"/>
      <c r="ABW174" s="28"/>
      <c r="ABX174" s="28"/>
      <c r="ABY174" s="28"/>
      <c r="ABZ174" s="28"/>
      <c r="ACA174" s="28"/>
      <c r="ACB174" s="28"/>
      <c r="ACC174" s="28"/>
      <c r="ACD174" s="28"/>
      <c r="ACE174" s="28"/>
      <c r="ACF174" s="28"/>
      <c r="ACG174" s="28"/>
      <c r="ACH174" s="28"/>
      <c r="ACI174" s="28"/>
      <c r="ACJ174" s="28"/>
      <c r="ACK174" s="28"/>
      <c r="ACL174" s="28"/>
      <c r="ACM174" s="28"/>
      <c r="ACN174" s="28"/>
      <c r="ACO174" s="28"/>
      <c r="ACP174" s="28"/>
      <c r="ACQ174" s="28"/>
      <c r="ACR174" s="28"/>
      <c r="ACS174" s="28"/>
      <c r="ACT174" s="28"/>
      <c r="ACU174" s="28"/>
      <c r="ACV174" s="28"/>
      <c r="ACW174" s="28"/>
      <c r="ACX174" s="28"/>
      <c r="ACY174" s="28"/>
      <c r="ACZ174" s="28"/>
      <c r="ADA174" s="28"/>
      <c r="ADB174" s="28"/>
      <c r="ADC174" s="28"/>
      <c r="ADD174" s="28"/>
      <c r="ADE174" s="28"/>
      <c r="ADF174" s="28"/>
      <c r="ADG174" s="28"/>
      <c r="ADH174" s="28"/>
      <c r="ADI174" s="28"/>
      <c r="ADJ174" s="28"/>
      <c r="ADK174" s="28"/>
      <c r="ADL174" s="28"/>
      <c r="ADM174" s="28"/>
      <c r="ADN174" s="28"/>
      <c r="ADO174" s="28"/>
      <c r="ADP174" s="28"/>
      <c r="ADQ174" s="28"/>
      <c r="ADR174" s="28"/>
      <c r="ADS174" s="28"/>
      <c r="ADT174" s="28"/>
      <c r="ADU174" s="28"/>
      <c r="ADV174" s="28"/>
      <c r="ADW174" s="28"/>
      <c r="ADX174" s="28"/>
      <c r="ADY174" s="28"/>
      <c r="ADZ174" s="28"/>
      <c r="AEA174" s="28"/>
      <c r="AEB174" s="28"/>
      <c r="AEC174" s="28"/>
      <c r="AED174" s="28"/>
      <c r="AEE174" s="28"/>
      <c r="AEF174" s="28"/>
      <c r="AEG174" s="28"/>
      <c r="AEH174" s="28"/>
      <c r="AEI174" s="28"/>
      <c r="AEJ174" s="28"/>
      <c r="AEK174" s="28"/>
      <c r="AEL174" s="28"/>
      <c r="AEM174" s="28"/>
      <c r="AEN174" s="28"/>
      <c r="AEO174" s="28"/>
      <c r="AEP174" s="28"/>
      <c r="AEQ174" s="28"/>
      <c r="AER174" s="28"/>
      <c r="AES174" s="28"/>
      <c r="AET174" s="28"/>
      <c r="AEU174" s="28"/>
      <c r="AEV174" s="28"/>
      <c r="AEW174" s="28"/>
      <c r="AEX174" s="28"/>
      <c r="AEY174" s="28"/>
      <c r="AEZ174" s="28"/>
      <c r="AFA174" s="28"/>
      <c r="AFB174" s="28"/>
      <c r="AFC174" s="28"/>
      <c r="AFD174" s="28"/>
      <c r="AFE174" s="28"/>
      <c r="AFF174" s="28"/>
      <c r="AFG174" s="28"/>
      <c r="AFH174" s="28"/>
      <c r="AFI174" s="28"/>
      <c r="AFJ174" s="28"/>
      <c r="AFK174" s="28"/>
      <c r="AFL174" s="28"/>
      <c r="AFM174" s="28"/>
      <c r="AFN174" s="28"/>
      <c r="AFO174" s="28"/>
      <c r="AFP174" s="28"/>
      <c r="AFQ174" s="28"/>
      <c r="AFR174" s="28"/>
      <c r="AFS174" s="28"/>
      <c r="AFT174" s="28"/>
      <c r="AFU174" s="28"/>
      <c r="AFV174" s="28"/>
      <c r="AFW174" s="28"/>
      <c r="AFX174" s="28"/>
      <c r="AFY174" s="28"/>
      <c r="AFZ174" s="28"/>
      <c r="AGA174" s="28"/>
      <c r="AGB174" s="28"/>
      <c r="AGC174" s="28"/>
      <c r="AGD174" s="28"/>
      <c r="AGE174" s="28"/>
      <c r="AGF174" s="28"/>
      <c r="AGG174" s="28"/>
      <c r="AGH174" s="28"/>
      <c r="AGI174" s="28"/>
      <c r="AGJ174" s="28"/>
      <c r="AGK174" s="28"/>
      <c r="AGL174" s="28"/>
      <c r="AGM174" s="28"/>
      <c r="AGN174" s="28"/>
      <c r="AGO174" s="28"/>
      <c r="AGP174" s="28"/>
      <c r="AGQ174" s="28"/>
      <c r="AGR174" s="28"/>
      <c r="AGS174" s="28"/>
      <c r="AGT174" s="28"/>
      <c r="AGU174" s="28"/>
      <c r="AGV174" s="28"/>
      <c r="AGW174" s="28"/>
      <c r="AGX174" s="28"/>
      <c r="AGY174" s="28"/>
      <c r="AGZ174" s="28"/>
      <c r="AHA174" s="28"/>
      <c r="AHB174" s="28"/>
      <c r="AHC174" s="28"/>
      <c r="AHD174" s="28"/>
      <c r="AHE174" s="28"/>
      <c r="AHF174" s="28"/>
      <c r="AHG174" s="28"/>
      <c r="AHH174" s="28"/>
      <c r="AHI174" s="28"/>
      <c r="AHJ174" s="28"/>
      <c r="AHK174" s="28"/>
      <c r="AHL174" s="28"/>
      <c r="AHM174" s="28"/>
      <c r="AHN174" s="28"/>
      <c r="AHO174" s="28"/>
      <c r="AHP174" s="28"/>
      <c r="AHQ174" s="28"/>
      <c r="AHR174" s="28"/>
      <c r="AHS174" s="28"/>
      <c r="AHT174" s="28"/>
      <c r="AHU174" s="28"/>
      <c r="AHV174" s="28"/>
      <c r="AHW174" s="28"/>
      <c r="AHX174" s="28"/>
      <c r="AHY174" s="28"/>
      <c r="AHZ174" s="28"/>
      <c r="AIA174" s="28"/>
      <c r="AIB174" s="28"/>
      <c r="AIC174" s="28"/>
      <c r="AID174" s="28"/>
      <c r="AIE174" s="28"/>
      <c r="AIF174" s="28"/>
      <c r="AIG174" s="28"/>
      <c r="AIH174" s="28"/>
      <c r="AII174" s="28"/>
      <c r="AIJ174" s="28"/>
      <c r="AIK174" s="28"/>
      <c r="AIL174" s="28"/>
      <c r="AIM174" s="28"/>
      <c r="AIN174" s="28"/>
      <c r="AIO174" s="28"/>
      <c r="AIP174" s="28"/>
      <c r="AIQ174" s="28"/>
      <c r="AIR174" s="28"/>
      <c r="AIS174" s="28"/>
      <c r="AIT174" s="28"/>
      <c r="AIU174" s="28"/>
      <c r="AIV174" s="28"/>
      <c r="AIW174" s="28"/>
      <c r="AIX174" s="28"/>
      <c r="AIY174" s="28"/>
      <c r="AIZ174" s="28"/>
      <c r="AJA174" s="28"/>
      <c r="AJB174" s="28"/>
      <c r="AJC174" s="28"/>
      <c r="AJD174" s="28"/>
      <c r="AJE174" s="28"/>
      <c r="AJF174" s="28"/>
      <c r="AJG174" s="28"/>
      <c r="AJH174" s="28"/>
      <c r="AJI174" s="28"/>
      <c r="AJJ174" s="28"/>
      <c r="AJK174" s="28"/>
      <c r="AJL174" s="28"/>
      <c r="AJM174" s="28"/>
      <c r="AJN174" s="28"/>
      <c r="AJO174" s="28"/>
      <c r="AJP174" s="28"/>
      <c r="AJQ174" s="28"/>
      <c r="AJR174" s="28"/>
      <c r="AJS174" s="28"/>
      <c r="AJT174" s="28"/>
      <c r="AJU174" s="28"/>
      <c r="AJV174" s="28"/>
      <c r="AJW174" s="28"/>
      <c r="AJX174" s="28"/>
      <c r="AJY174" s="28"/>
      <c r="AJZ174" s="28"/>
      <c r="AKA174" s="28"/>
      <c r="AKB174" s="28"/>
      <c r="AKC174" s="28"/>
      <c r="AKD174" s="28"/>
      <c r="AKE174" s="28"/>
      <c r="AKF174" s="28"/>
      <c r="AKG174" s="28"/>
      <c r="AKH174" s="28"/>
      <c r="AKI174" s="28"/>
      <c r="AKJ174" s="28"/>
      <c r="AKK174" s="28"/>
      <c r="AKL174" s="28"/>
      <c r="AKM174" s="28"/>
      <c r="AKN174" s="28"/>
      <c r="AKO174" s="28"/>
      <c r="AKP174" s="28"/>
      <c r="AKQ174" s="28"/>
      <c r="AKR174" s="28"/>
      <c r="AKS174" s="28"/>
      <c r="AKT174" s="28"/>
      <c r="AKU174" s="28"/>
      <c r="AKV174" s="28"/>
      <c r="AKW174" s="28"/>
      <c r="AKX174" s="28"/>
      <c r="AKY174" s="28"/>
      <c r="AKZ174" s="28"/>
      <c r="ALA174" s="28"/>
      <c r="ALB174" s="28"/>
      <c r="ALC174" s="28"/>
      <c r="ALD174" s="28"/>
      <c r="ALE174" s="28"/>
      <c r="ALF174" s="28"/>
      <c r="ALG174" s="28"/>
      <c r="ALH174" s="28"/>
      <c r="ALI174" s="28"/>
      <c r="ALJ174" s="28"/>
      <c r="ALK174" s="28"/>
      <c r="ALL174" s="28"/>
      <c r="ALM174" s="28"/>
      <c r="ALN174" s="28"/>
      <c r="ALO174" s="28"/>
      <c r="ALP174" s="28"/>
      <c r="ALQ174" s="28"/>
      <c r="ALR174" s="28"/>
      <c r="ALS174" s="28"/>
      <c r="ALT174" s="28"/>
      <c r="ALU174" s="28"/>
      <c r="ALV174" s="28"/>
      <c r="ALW174" s="28"/>
      <c r="ALX174" s="28"/>
      <c r="ALY174" s="28"/>
      <c r="ALZ174" s="28"/>
      <c r="AMA174" s="28"/>
      <c r="AMB174" s="28"/>
      <c r="AMC174" s="28"/>
      <c r="AMD174" s="28"/>
      <c r="AME174" s="28"/>
      <c r="AMF174" s="28"/>
      <c r="AMG174" s="28"/>
      <c r="AMH174" s="28"/>
      <c r="AMI174" s="28"/>
      <c r="AMJ174" s="28"/>
      <c r="AMK174" s="28"/>
      <c r="AML174" s="28"/>
      <c r="AMM174" s="28"/>
      <c r="AMN174" s="28"/>
      <c r="AMO174" s="28"/>
      <c r="AMP174" s="28"/>
      <c r="AMQ174" s="28"/>
      <c r="AMR174" s="28"/>
      <c r="AMS174" s="28"/>
      <c r="AMT174" s="28"/>
      <c r="AMU174" s="28"/>
      <c r="AMV174" s="28"/>
      <c r="AMW174" s="28"/>
      <c r="AMX174" s="28"/>
      <c r="AMY174" s="28"/>
      <c r="AMZ174" s="28"/>
      <c r="ANA174" s="28"/>
      <c r="ANB174" s="28"/>
      <c r="ANC174" s="28"/>
      <c r="AND174" s="28"/>
      <c r="ANE174" s="28"/>
      <c r="ANF174" s="28"/>
      <c r="ANG174" s="28"/>
      <c r="ANH174" s="28"/>
      <c r="ANI174" s="28"/>
      <c r="ANJ174" s="28"/>
      <c r="ANK174" s="28"/>
      <c r="ANL174" s="28"/>
      <c r="ANM174" s="28"/>
      <c r="ANN174" s="28"/>
      <c r="ANO174" s="28"/>
      <c r="ANP174" s="28"/>
      <c r="ANQ174" s="28"/>
      <c r="ANR174" s="28"/>
      <c r="ANS174" s="28"/>
      <c r="ANT174" s="28"/>
      <c r="ANU174" s="28"/>
      <c r="ANV174" s="28"/>
      <c r="ANW174" s="28"/>
      <c r="ANX174" s="28"/>
      <c r="ANY174" s="28"/>
      <c r="ANZ174" s="28"/>
      <c r="AOA174" s="28"/>
      <c r="AOB174" s="28"/>
      <c r="AOC174" s="28"/>
      <c r="AOD174" s="28"/>
      <c r="AOE174" s="28"/>
      <c r="AOF174" s="28"/>
      <c r="AOG174" s="28"/>
      <c r="AOH174" s="28"/>
      <c r="AOI174" s="28"/>
      <c r="AOJ174" s="28"/>
      <c r="AOK174" s="28"/>
      <c r="AOL174" s="28"/>
      <c r="AOM174" s="28"/>
      <c r="AON174" s="28"/>
      <c r="AOO174" s="28"/>
      <c r="AOP174" s="28"/>
      <c r="AOQ174" s="28"/>
      <c r="AOR174" s="28"/>
      <c r="AOS174" s="28"/>
      <c r="AOT174" s="28"/>
      <c r="AOU174" s="28"/>
      <c r="AOV174" s="28"/>
      <c r="AOW174" s="28"/>
      <c r="AOX174" s="28"/>
      <c r="AOY174" s="28"/>
      <c r="AOZ174" s="28"/>
      <c r="APA174" s="28"/>
      <c r="APB174" s="28"/>
      <c r="APC174" s="28"/>
      <c r="APD174" s="28"/>
      <c r="APE174" s="28"/>
      <c r="APF174" s="28"/>
      <c r="APG174" s="28"/>
      <c r="APH174" s="28"/>
      <c r="API174" s="28"/>
      <c r="APJ174" s="28"/>
      <c r="APK174" s="28"/>
      <c r="APL174" s="28"/>
      <c r="APM174" s="28"/>
      <c r="APN174" s="28"/>
      <c r="APO174" s="28"/>
      <c r="APP174" s="28"/>
      <c r="APQ174" s="28"/>
      <c r="APR174" s="28"/>
      <c r="APS174" s="28"/>
      <c r="APT174" s="28"/>
      <c r="APU174" s="28"/>
      <c r="APV174" s="28"/>
      <c r="APW174" s="28"/>
      <c r="APX174" s="28"/>
      <c r="APY174" s="28"/>
      <c r="APZ174" s="28"/>
      <c r="AQA174" s="28"/>
      <c r="AQB174" s="28"/>
      <c r="AQC174" s="28"/>
      <c r="AQD174" s="28"/>
      <c r="AQE174" s="28"/>
      <c r="AQF174" s="28"/>
      <c r="AQG174" s="28"/>
      <c r="AQH174" s="28"/>
      <c r="AQI174" s="28"/>
      <c r="AQJ174" s="28"/>
      <c r="AQK174" s="28"/>
      <c r="AQL174" s="28"/>
      <c r="AQM174" s="28"/>
      <c r="AQN174" s="28"/>
      <c r="AQO174" s="28"/>
      <c r="AQP174" s="28"/>
      <c r="AQQ174" s="28"/>
      <c r="AQR174" s="28"/>
      <c r="AQS174" s="28"/>
      <c r="AQT174" s="28"/>
      <c r="AQU174" s="28"/>
      <c r="AQV174" s="28"/>
      <c r="AQW174" s="28"/>
      <c r="AQX174" s="28"/>
      <c r="AQY174" s="28"/>
      <c r="AQZ174" s="28"/>
      <c r="ARA174" s="28"/>
      <c r="ARB174" s="28"/>
      <c r="ARC174" s="28"/>
      <c r="ARD174" s="28"/>
      <c r="ARE174" s="28"/>
      <c r="ARF174" s="28"/>
      <c r="ARG174" s="28"/>
      <c r="ARH174" s="28"/>
      <c r="ARI174" s="28"/>
      <c r="ARJ174" s="28"/>
      <c r="ARK174" s="28"/>
      <c r="ARL174" s="28"/>
      <c r="ARM174" s="28"/>
      <c r="ARN174" s="28"/>
      <c r="ARO174" s="28"/>
      <c r="ARP174" s="28"/>
      <c r="ARQ174" s="28"/>
      <c r="ARR174" s="28"/>
      <c r="ARS174" s="28"/>
      <c r="ART174" s="28"/>
      <c r="ARU174" s="28"/>
      <c r="ARV174" s="28"/>
      <c r="ARW174" s="28"/>
      <c r="ARX174" s="28"/>
      <c r="ARY174" s="28"/>
      <c r="ARZ174" s="28"/>
      <c r="ASA174" s="28"/>
      <c r="ASB174" s="28"/>
      <c r="ASC174" s="28"/>
      <c r="ASD174" s="28"/>
      <c r="ASE174" s="28"/>
      <c r="ASF174" s="28"/>
      <c r="ASG174" s="28"/>
      <c r="ASH174" s="28"/>
      <c r="ASI174" s="28"/>
      <c r="ASJ174" s="28"/>
      <c r="ASK174" s="28"/>
      <c r="ASL174" s="28"/>
      <c r="ASM174" s="28"/>
      <c r="ASN174" s="28"/>
      <c r="ASO174" s="28"/>
      <c r="ASP174" s="28"/>
      <c r="ASQ174" s="28"/>
      <c r="ASR174" s="28"/>
      <c r="ASS174" s="28"/>
      <c r="AST174" s="28"/>
      <c r="ASU174" s="28"/>
      <c r="ASV174" s="28"/>
      <c r="ASW174" s="28"/>
      <c r="ASX174" s="28"/>
      <c r="ASY174" s="28"/>
      <c r="ASZ174" s="28"/>
      <c r="ATA174" s="28"/>
      <c r="ATB174" s="28"/>
      <c r="ATC174" s="28"/>
      <c r="ATD174" s="28"/>
      <c r="ATE174" s="28"/>
      <c r="ATF174" s="28"/>
      <c r="ATG174" s="28"/>
      <c r="ATH174" s="28"/>
      <c r="ATI174" s="28"/>
      <c r="ATJ174" s="28"/>
      <c r="ATK174" s="28"/>
      <c r="ATL174" s="28"/>
      <c r="ATM174" s="28"/>
      <c r="ATN174" s="28"/>
      <c r="ATO174" s="28"/>
      <c r="ATP174" s="28"/>
      <c r="ATQ174" s="28"/>
      <c r="ATR174" s="28"/>
      <c r="ATS174" s="28"/>
      <c r="ATT174" s="28"/>
      <c r="ATU174" s="28"/>
      <c r="ATV174" s="28"/>
      <c r="ATW174" s="28"/>
      <c r="ATX174" s="28"/>
      <c r="ATY174" s="28"/>
      <c r="ATZ174" s="28"/>
      <c r="AUA174" s="28"/>
      <c r="AUB174" s="28"/>
      <c r="AUC174" s="28"/>
      <c r="AUD174" s="28"/>
      <c r="AUE174" s="28"/>
      <c r="AUF174" s="28"/>
      <c r="AUG174" s="28"/>
      <c r="AUH174" s="28"/>
      <c r="AUI174" s="28"/>
      <c r="AUJ174" s="28"/>
      <c r="AUK174" s="28"/>
      <c r="AUL174" s="28"/>
      <c r="AUM174" s="28"/>
      <c r="AUN174" s="28"/>
      <c r="AUO174" s="28"/>
      <c r="AUP174" s="28"/>
      <c r="AUQ174" s="28"/>
      <c r="AUR174" s="28"/>
      <c r="AUS174" s="28"/>
      <c r="AUT174" s="28"/>
      <c r="AUU174" s="28"/>
      <c r="AUV174" s="28"/>
      <c r="AUW174" s="28"/>
      <c r="AUX174" s="28"/>
      <c r="AUY174" s="28"/>
      <c r="AUZ174" s="28"/>
      <c r="AVA174" s="28"/>
      <c r="AVB174" s="28"/>
      <c r="AVC174" s="28"/>
      <c r="AVD174" s="28"/>
      <c r="AVE174" s="28"/>
      <c r="AVF174" s="28"/>
      <c r="AVG174" s="28"/>
      <c r="AVH174" s="28"/>
      <c r="AVI174" s="28"/>
      <c r="AVJ174" s="28"/>
      <c r="AVK174" s="28"/>
      <c r="AVL174" s="28"/>
      <c r="AVM174" s="28"/>
      <c r="AVN174" s="28"/>
      <c r="AVO174" s="28"/>
      <c r="AVP174" s="28"/>
      <c r="AVQ174" s="28"/>
      <c r="AVR174" s="28"/>
      <c r="AVS174" s="28"/>
      <c r="AVT174" s="28"/>
      <c r="AVU174" s="28"/>
      <c r="AVV174" s="28"/>
      <c r="AVW174" s="28"/>
      <c r="AVX174" s="28"/>
      <c r="AVY174" s="28"/>
      <c r="AVZ174" s="28"/>
      <c r="AWA174" s="28"/>
      <c r="AWB174" s="28"/>
      <c r="AWC174" s="28"/>
      <c r="AWD174" s="28"/>
      <c r="AWE174" s="28"/>
      <c r="AWF174" s="28"/>
      <c r="AWG174" s="28"/>
      <c r="AWH174" s="28"/>
      <c r="AWI174" s="28"/>
      <c r="AWJ174" s="28"/>
      <c r="AWK174" s="28"/>
      <c r="AWL174" s="28"/>
      <c r="AWM174" s="28"/>
      <c r="AWN174" s="28"/>
      <c r="AWO174" s="28"/>
      <c r="AWP174" s="28"/>
      <c r="AWQ174" s="28"/>
      <c r="AWR174" s="28"/>
      <c r="AWS174" s="28"/>
      <c r="AWT174" s="28"/>
      <c r="AWU174" s="28"/>
      <c r="AWV174" s="28"/>
      <c r="AWW174" s="28"/>
      <c r="AWX174" s="28"/>
      <c r="AWY174" s="28"/>
      <c r="AWZ174" s="28"/>
      <c r="AXA174" s="28"/>
      <c r="AXB174" s="28"/>
      <c r="AXC174" s="28"/>
      <c r="AXD174" s="28"/>
      <c r="AXE174" s="28"/>
      <c r="AXF174" s="28"/>
      <c r="AXG174" s="28"/>
      <c r="AXH174" s="28"/>
      <c r="AXI174" s="28"/>
      <c r="AXJ174" s="28"/>
      <c r="AXK174" s="28"/>
      <c r="AXL174" s="28"/>
      <c r="AXM174" s="28"/>
      <c r="AXN174" s="28"/>
      <c r="AXO174" s="28"/>
      <c r="AXP174" s="28"/>
      <c r="AXQ174" s="28"/>
      <c r="AXR174" s="28"/>
      <c r="AXS174" s="28"/>
      <c r="AXT174" s="28"/>
      <c r="AXU174" s="28"/>
      <c r="AXV174" s="28"/>
      <c r="AXW174" s="28"/>
      <c r="AXX174" s="28"/>
      <c r="AXY174" s="28"/>
      <c r="AXZ174" s="28"/>
      <c r="AYA174" s="28"/>
      <c r="AYB174" s="28"/>
      <c r="AYC174" s="28"/>
      <c r="AYD174" s="28"/>
      <c r="AYE174" s="28"/>
      <c r="AYF174" s="28"/>
      <c r="AYG174" s="28"/>
      <c r="AYH174" s="28"/>
      <c r="AYI174" s="28"/>
      <c r="AYJ174" s="28"/>
      <c r="AYK174" s="28"/>
      <c r="AYL174" s="28"/>
      <c r="AYM174" s="28"/>
      <c r="AYN174" s="28"/>
      <c r="AYO174" s="28"/>
      <c r="AYP174" s="28"/>
      <c r="AYQ174" s="28"/>
      <c r="AYR174" s="28"/>
      <c r="AYS174" s="28"/>
      <c r="AYT174" s="28"/>
      <c r="AYU174" s="28"/>
      <c r="AYV174" s="28"/>
      <c r="AYW174" s="28"/>
    </row>
    <row r="175" spans="1:1349" s="48" customFormat="1" ht="15.75" thickBot="1" x14ac:dyDescent="0.3">
      <c r="A175" s="28"/>
      <c r="B175" s="28"/>
      <c r="C175" s="28"/>
      <c r="D175" s="28"/>
      <c r="E175" s="28"/>
      <c r="F175" s="28"/>
      <c r="G175" s="28"/>
      <c r="H175" s="28"/>
      <c r="I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c r="IN175" s="28"/>
      <c r="IO175" s="28"/>
      <c r="IP175" s="28"/>
      <c r="IQ175" s="28"/>
      <c r="IR175" s="28"/>
      <c r="IS175" s="28"/>
      <c r="IT175" s="28"/>
      <c r="IU175" s="28"/>
      <c r="IV175" s="28"/>
      <c r="IW175" s="28"/>
      <c r="IX175" s="28"/>
      <c r="IY175" s="28"/>
      <c r="IZ175" s="28"/>
      <c r="JA175" s="28"/>
      <c r="JB175" s="28"/>
      <c r="JC175" s="28"/>
      <c r="JD175" s="28"/>
      <c r="JE175" s="28"/>
      <c r="JF175" s="28"/>
      <c r="JG175" s="28"/>
      <c r="JH175" s="28"/>
      <c r="JI175" s="28"/>
      <c r="JJ175" s="28"/>
      <c r="JK175" s="28"/>
      <c r="JL175" s="28"/>
      <c r="JM175" s="28"/>
      <c r="JN175" s="28"/>
      <c r="JO175" s="28"/>
      <c r="JP175" s="28"/>
      <c r="JQ175" s="28"/>
      <c r="JR175" s="28"/>
      <c r="JS175" s="28"/>
      <c r="JT175" s="28"/>
      <c r="JU175" s="28"/>
      <c r="JV175" s="28"/>
      <c r="JW175" s="28"/>
      <c r="JX175" s="28"/>
      <c r="JY175" s="28"/>
      <c r="JZ175" s="28"/>
      <c r="KA175" s="28"/>
      <c r="KB175" s="28"/>
      <c r="KC175" s="28"/>
      <c r="KD175" s="28"/>
      <c r="KE175" s="28"/>
      <c r="KF175" s="28"/>
      <c r="KG175" s="28"/>
      <c r="KH175" s="28"/>
      <c r="KI175" s="28"/>
      <c r="KJ175" s="28"/>
      <c r="KK175" s="28"/>
      <c r="KL175" s="28"/>
      <c r="KM175" s="28"/>
      <c r="KN175" s="28"/>
      <c r="KO175" s="28"/>
      <c r="KP175" s="28"/>
      <c r="KQ175" s="28"/>
      <c r="KR175" s="28"/>
      <c r="KS175" s="28"/>
      <c r="KT175" s="28"/>
      <c r="KU175" s="28"/>
      <c r="KV175" s="28"/>
      <c r="KW175" s="28"/>
      <c r="KX175" s="28"/>
      <c r="KY175" s="28"/>
      <c r="KZ175" s="28"/>
      <c r="LA175" s="28"/>
      <c r="LB175" s="28"/>
      <c r="LC175" s="28"/>
      <c r="LD175" s="28"/>
      <c r="LE175" s="28"/>
      <c r="LF175" s="28"/>
      <c r="LG175" s="28"/>
      <c r="LH175" s="28"/>
      <c r="LI175" s="28"/>
      <c r="LJ175" s="28"/>
      <c r="LK175" s="28"/>
      <c r="LL175" s="28"/>
      <c r="LM175" s="28"/>
      <c r="LN175" s="28"/>
      <c r="LO175" s="28"/>
      <c r="LP175" s="28"/>
      <c r="LQ175" s="28"/>
      <c r="LR175" s="28"/>
      <c r="LS175" s="28"/>
      <c r="LT175" s="28"/>
      <c r="LU175" s="28"/>
      <c r="LV175" s="28"/>
      <c r="LW175" s="28"/>
      <c r="LX175" s="28"/>
      <c r="LY175" s="28"/>
      <c r="LZ175" s="28"/>
      <c r="MA175" s="28"/>
      <c r="MB175" s="28"/>
      <c r="MC175" s="28"/>
      <c r="MD175" s="28"/>
      <c r="ME175" s="28"/>
      <c r="MF175" s="28"/>
      <c r="MG175" s="28"/>
      <c r="MH175" s="28"/>
      <c r="MI175" s="28"/>
      <c r="MJ175" s="28"/>
      <c r="MK175" s="28"/>
      <c r="ML175" s="28"/>
      <c r="MM175" s="28"/>
      <c r="MN175" s="28"/>
      <c r="MO175" s="28"/>
      <c r="MP175" s="28"/>
      <c r="MQ175" s="28"/>
      <c r="MR175" s="28"/>
      <c r="MS175" s="28"/>
      <c r="MT175" s="28"/>
      <c r="MU175" s="28"/>
      <c r="MV175" s="28"/>
      <c r="MW175" s="28"/>
      <c r="MX175" s="28"/>
      <c r="MY175" s="28"/>
      <c r="MZ175" s="28"/>
      <c r="NA175" s="28"/>
      <c r="NB175" s="28"/>
      <c r="NC175" s="28"/>
      <c r="ND175" s="28"/>
      <c r="NE175" s="28"/>
      <c r="NF175" s="28"/>
      <c r="NG175" s="28"/>
      <c r="NH175" s="28"/>
      <c r="NI175" s="28"/>
      <c r="NJ175" s="28"/>
      <c r="NK175" s="28"/>
      <c r="NL175" s="28"/>
      <c r="NM175" s="28"/>
      <c r="NN175" s="28"/>
      <c r="NO175" s="28"/>
      <c r="NP175" s="28"/>
      <c r="NQ175" s="28"/>
      <c r="NR175" s="28"/>
      <c r="NS175" s="28"/>
      <c r="NT175" s="28"/>
      <c r="NU175" s="28"/>
      <c r="NV175" s="28"/>
      <c r="NW175" s="28"/>
      <c r="NX175" s="28"/>
      <c r="NY175" s="28"/>
      <c r="NZ175" s="28"/>
      <c r="OA175" s="28"/>
      <c r="OB175" s="28"/>
      <c r="OC175" s="28"/>
      <c r="OD175" s="28"/>
      <c r="OE175" s="28"/>
      <c r="OF175" s="28"/>
      <c r="OG175" s="28"/>
      <c r="OH175" s="28"/>
      <c r="OI175" s="28"/>
      <c r="OJ175" s="28"/>
      <c r="OK175" s="28"/>
      <c r="OL175" s="28"/>
      <c r="OM175" s="28"/>
      <c r="ON175" s="28"/>
      <c r="OO175" s="28"/>
      <c r="OP175" s="28"/>
      <c r="OQ175" s="28"/>
      <c r="OR175" s="28"/>
      <c r="OS175" s="28"/>
      <c r="OT175" s="28"/>
      <c r="OU175" s="28"/>
      <c r="OV175" s="28"/>
      <c r="OW175" s="28"/>
      <c r="OX175" s="28"/>
      <c r="OY175" s="28"/>
      <c r="OZ175" s="28"/>
      <c r="PA175" s="28"/>
      <c r="PB175" s="28"/>
      <c r="PC175" s="28"/>
      <c r="PD175" s="28"/>
      <c r="PE175" s="28"/>
      <c r="PF175" s="28"/>
      <c r="PG175" s="28"/>
      <c r="PH175" s="28"/>
      <c r="PI175" s="28"/>
      <c r="PJ175" s="28"/>
      <c r="PK175" s="28"/>
      <c r="PL175" s="28"/>
      <c r="PM175" s="28"/>
      <c r="PN175" s="28"/>
      <c r="PO175" s="28"/>
      <c r="PP175" s="28"/>
      <c r="PQ175" s="28"/>
      <c r="PR175" s="28"/>
      <c r="PS175" s="28"/>
      <c r="PT175" s="28"/>
      <c r="PU175" s="28"/>
      <c r="PV175" s="28"/>
      <c r="PW175" s="28"/>
      <c r="PX175" s="28"/>
      <c r="PY175" s="28"/>
      <c r="PZ175" s="28"/>
      <c r="QA175" s="28"/>
      <c r="QB175" s="28"/>
      <c r="QC175" s="28"/>
      <c r="QD175" s="28"/>
      <c r="QE175" s="28"/>
      <c r="QF175" s="28"/>
      <c r="QG175" s="28"/>
      <c r="QH175" s="28"/>
      <c r="QI175" s="28"/>
      <c r="QJ175" s="28"/>
      <c r="QK175" s="28"/>
      <c r="QL175" s="28"/>
      <c r="QM175" s="28"/>
      <c r="QN175" s="28"/>
      <c r="QO175" s="28"/>
      <c r="QP175" s="28"/>
      <c r="QQ175" s="28"/>
      <c r="QR175" s="28"/>
      <c r="QS175" s="28"/>
      <c r="QT175" s="28"/>
      <c r="QU175" s="28"/>
      <c r="QV175" s="28"/>
      <c r="QW175" s="28"/>
      <c r="QX175" s="28"/>
      <c r="QY175" s="28"/>
      <c r="QZ175" s="28"/>
      <c r="RA175" s="28"/>
      <c r="RB175" s="28"/>
      <c r="RC175" s="28"/>
      <c r="RD175" s="28"/>
      <c r="RE175" s="28"/>
      <c r="RF175" s="28"/>
      <c r="RG175" s="28"/>
      <c r="RH175" s="28"/>
      <c r="RI175" s="28"/>
      <c r="RJ175" s="28"/>
      <c r="RK175" s="28"/>
      <c r="RL175" s="28"/>
      <c r="RM175" s="28"/>
      <c r="RN175" s="28"/>
      <c r="RO175" s="28"/>
      <c r="RP175" s="28"/>
      <c r="RQ175" s="28"/>
      <c r="RR175" s="28"/>
      <c r="RS175" s="28"/>
      <c r="RT175" s="28"/>
      <c r="RU175" s="28"/>
      <c r="RV175" s="28"/>
      <c r="RW175" s="28"/>
      <c r="RX175" s="28"/>
      <c r="RY175" s="28"/>
      <c r="RZ175" s="28"/>
      <c r="SA175" s="28"/>
      <c r="SB175" s="28"/>
      <c r="SC175" s="28"/>
      <c r="SD175" s="28"/>
      <c r="SE175" s="28"/>
      <c r="SF175" s="28"/>
      <c r="SG175" s="28"/>
      <c r="SH175" s="28"/>
      <c r="SI175" s="28"/>
      <c r="SJ175" s="28"/>
      <c r="SK175" s="28"/>
      <c r="SL175" s="28"/>
      <c r="SM175" s="28"/>
      <c r="SN175" s="28"/>
      <c r="SO175" s="28"/>
      <c r="SP175" s="28"/>
      <c r="SQ175" s="28"/>
      <c r="SR175" s="28"/>
      <c r="SS175" s="28"/>
      <c r="ST175" s="28"/>
      <c r="SU175" s="28"/>
      <c r="SV175" s="28"/>
      <c r="SW175" s="28"/>
      <c r="SX175" s="28"/>
      <c r="SY175" s="28"/>
      <c r="SZ175" s="28"/>
      <c r="TA175" s="28"/>
      <c r="TB175" s="28"/>
      <c r="TC175" s="28"/>
      <c r="TD175" s="28"/>
      <c r="TE175" s="28"/>
      <c r="TF175" s="28"/>
      <c r="TG175" s="28"/>
      <c r="TH175" s="28"/>
      <c r="TI175" s="28"/>
      <c r="TJ175" s="28"/>
      <c r="TK175" s="28"/>
      <c r="TL175" s="28"/>
      <c r="TM175" s="28"/>
      <c r="TN175" s="28"/>
      <c r="TO175" s="28"/>
      <c r="TP175" s="28"/>
      <c r="TQ175" s="28"/>
      <c r="TR175" s="28"/>
      <c r="TS175" s="28"/>
      <c r="TT175" s="28"/>
      <c r="TU175" s="28"/>
      <c r="TV175" s="28"/>
      <c r="TW175" s="28"/>
      <c r="TX175" s="28"/>
      <c r="TY175" s="28"/>
      <c r="TZ175" s="28"/>
      <c r="UA175" s="28"/>
      <c r="UB175" s="28"/>
      <c r="UC175" s="28"/>
      <c r="UD175" s="28"/>
      <c r="UE175" s="28"/>
      <c r="UF175" s="28"/>
      <c r="UG175" s="28"/>
      <c r="UH175" s="28"/>
      <c r="UI175" s="28"/>
      <c r="UJ175" s="28"/>
      <c r="UK175" s="28"/>
      <c r="UL175" s="28"/>
      <c r="UM175" s="28"/>
      <c r="UN175" s="28"/>
      <c r="UO175" s="28"/>
      <c r="UP175" s="28"/>
      <c r="UQ175" s="28"/>
      <c r="UR175" s="28"/>
      <c r="US175" s="28"/>
      <c r="UT175" s="28"/>
      <c r="UU175" s="28"/>
      <c r="UV175" s="28"/>
      <c r="UW175" s="28"/>
      <c r="UX175" s="28"/>
      <c r="UY175" s="28"/>
      <c r="UZ175" s="28"/>
      <c r="VA175" s="28"/>
      <c r="VB175" s="28"/>
      <c r="VC175" s="28"/>
      <c r="VD175" s="28"/>
      <c r="VE175" s="28"/>
      <c r="VF175" s="28"/>
      <c r="VG175" s="28"/>
      <c r="VH175" s="28"/>
      <c r="VI175" s="28"/>
      <c r="VJ175" s="28"/>
      <c r="VK175" s="28"/>
      <c r="VL175" s="28"/>
      <c r="VM175" s="28"/>
      <c r="VN175" s="28"/>
      <c r="VO175" s="28"/>
      <c r="VP175" s="28"/>
      <c r="VQ175" s="28"/>
      <c r="VR175" s="28"/>
      <c r="VS175" s="28"/>
      <c r="VT175" s="28"/>
      <c r="VU175" s="28"/>
      <c r="VV175" s="28"/>
      <c r="VW175" s="28"/>
      <c r="VX175" s="28"/>
      <c r="VY175" s="28"/>
      <c r="VZ175" s="28"/>
      <c r="WA175" s="28"/>
      <c r="WB175" s="28"/>
      <c r="WC175" s="28"/>
      <c r="WD175" s="28"/>
      <c r="WE175" s="28"/>
      <c r="WF175" s="28"/>
      <c r="WG175" s="28"/>
      <c r="WH175" s="28"/>
      <c r="WI175" s="28"/>
      <c r="WJ175" s="28"/>
      <c r="WK175" s="28"/>
      <c r="WL175" s="28"/>
      <c r="WM175" s="28"/>
      <c r="WN175" s="28"/>
      <c r="WO175" s="28"/>
      <c r="WP175" s="28"/>
      <c r="WQ175" s="28"/>
      <c r="WR175" s="28"/>
      <c r="WS175" s="28"/>
      <c r="WT175" s="28"/>
      <c r="WU175" s="28"/>
      <c r="WV175" s="28"/>
      <c r="WW175" s="28"/>
      <c r="WX175" s="28"/>
      <c r="WY175" s="28"/>
      <c r="WZ175" s="28"/>
      <c r="XA175" s="28"/>
      <c r="XB175" s="28"/>
      <c r="XC175" s="28"/>
      <c r="XD175" s="28"/>
      <c r="XE175" s="28"/>
      <c r="XF175" s="28"/>
      <c r="XG175" s="28"/>
      <c r="XH175" s="28"/>
      <c r="XI175" s="28"/>
      <c r="XJ175" s="28"/>
      <c r="XK175" s="28"/>
      <c r="XL175" s="28"/>
      <c r="XM175" s="28"/>
      <c r="XN175" s="28"/>
      <c r="XO175" s="28"/>
      <c r="XP175" s="28"/>
      <c r="XQ175" s="28"/>
      <c r="XR175" s="28"/>
      <c r="XS175" s="28"/>
      <c r="XT175" s="28"/>
      <c r="XU175" s="28"/>
      <c r="XV175" s="28"/>
      <c r="XW175" s="28"/>
      <c r="XX175" s="28"/>
      <c r="XY175" s="28"/>
      <c r="XZ175" s="28"/>
      <c r="YA175" s="28"/>
      <c r="YB175" s="28"/>
      <c r="YC175" s="28"/>
      <c r="YD175" s="28"/>
      <c r="YE175" s="28"/>
      <c r="YF175" s="28"/>
      <c r="YG175" s="28"/>
      <c r="YH175" s="28"/>
      <c r="YI175" s="28"/>
      <c r="YJ175" s="28"/>
      <c r="YK175" s="28"/>
      <c r="YL175" s="28"/>
      <c r="YM175" s="28"/>
      <c r="YN175" s="28"/>
      <c r="YO175" s="28"/>
      <c r="YP175" s="28"/>
      <c r="YQ175" s="28"/>
      <c r="YR175" s="28"/>
      <c r="YS175" s="28"/>
      <c r="YT175" s="28"/>
      <c r="YU175" s="28"/>
      <c r="YV175" s="28"/>
      <c r="YW175" s="28"/>
      <c r="YX175" s="28"/>
      <c r="YY175" s="28"/>
      <c r="YZ175" s="28"/>
      <c r="ZA175" s="28"/>
      <c r="ZB175" s="28"/>
      <c r="ZC175" s="28"/>
      <c r="ZD175" s="28"/>
      <c r="ZE175" s="28"/>
      <c r="ZF175" s="28"/>
      <c r="ZG175" s="28"/>
      <c r="ZH175" s="28"/>
      <c r="ZI175" s="28"/>
      <c r="ZJ175" s="28"/>
      <c r="ZK175" s="28"/>
      <c r="ZL175" s="28"/>
      <c r="ZM175" s="28"/>
      <c r="ZN175" s="28"/>
      <c r="ZO175" s="28"/>
      <c r="ZP175" s="28"/>
      <c r="ZQ175" s="28"/>
      <c r="ZR175" s="28"/>
      <c r="ZS175" s="28"/>
      <c r="ZT175" s="28"/>
      <c r="ZU175" s="28"/>
      <c r="ZV175" s="28"/>
      <c r="ZW175" s="28"/>
      <c r="ZX175" s="28"/>
      <c r="ZY175" s="28"/>
      <c r="ZZ175" s="28"/>
      <c r="AAA175" s="28"/>
      <c r="AAB175" s="28"/>
      <c r="AAC175" s="28"/>
      <c r="AAD175" s="28"/>
      <c r="AAE175" s="28"/>
      <c r="AAF175" s="28"/>
      <c r="AAG175" s="28"/>
      <c r="AAH175" s="28"/>
      <c r="AAI175" s="28"/>
      <c r="AAJ175" s="28"/>
      <c r="AAK175" s="28"/>
      <c r="AAL175" s="28"/>
      <c r="AAM175" s="28"/>
      <c r="AAN175" s="28"/>
      <c r="AAO175" s="28"/>
      <c r="AAP175" s="28"/>
      <c r="AAQ175" s="28"/>
      <c r="AAR175" s="28"/>
      <c r="AAS175" s="28"/>
      <c r="AAT175" s="28"/>
      <c r="AAU175" s="28"/>
      <c r="AAV175" s="28"/>
      <c r="AAW175" s="28"/>
      <c r="AAX175" s="28"/>
      <c r="AAY175" s="28"/>
      <c r="AAZ175" s="28"/>
      <c r="ABA175" s="28"/>
      <c r="ABB175" s="28"/>
      <c r="ABC175" s="28"/>
      <c r="ABD175" s="28"/>
      <c r="ABE175" s="28"/>
      <c r="ABF175" s="28"/>
      <c r="ABG175" s="28"/>
      <c r="ABH175" s="28"/>
      <c r="ABI175" s="28"/>
      <c r="ABJ175" s="28"/>
      <c r="ABK175" s="28"/>
      <c r="ABL175" s="28"/>
      <c r="ABM175" s="28"/>
      <c r="ABN175" s="28"/>
      <c r="ABO175" s="28"/>
      <c r="ABP175" s="28"/>
      <c r="ABQ175" s="28"/>
      <c r="ABR175" s="28"/>
      <c r="ABS175" s="28"/>
      <c r="ABT175" s="28"/>
      <c r="ABU175" s="28"/>
      <c r="ABV175" s="28"/>
      <c r="ABW175" s="28"/>
      <c r="ABX175" s="28"/>
      <c r="ABY175" s="28"/>
      <c r="ABZ175" s="28"/>
      <c r="ACA175" s="28"/>
      <c r="ACB175" s="28"/>
      <c r="ACC175" s="28"/>
      <c r="ACD175" s="28"/>
      <c r="ACE175" s="28"/>
      <c r="ACF175" s="28"/>
      <c r="ACG175" s="28"/>
      <c r="ACH175" s="28"/>
      <c r="ACI175" s="28"/>
      <c r="ACJ175" s="28"/>
      <c r="ACK175" s="28"/>
      <c r="ACL175" s="28"/>
      <c r="ACM175" s="28"/>
      <c r="ACN175" s="28"/>
      <c r="ACO175" s="28"/>
      <c r="ACP175" s="28"/>
      <c r="ACQ175" s="28"/>
      <c r="ACR175" s="28"/>
      <c r="ACS175" s="28"/>
      <c r="ACT175" s="28"/>
      <c r="ACU175" s="28"/>
      <c r="ACV175" s="28"/>
      <c r="ACW175" s="28"/>
      <c r="ACX175" s="28"/>
      <c r="ACY175" s="28"/>
      <c r="ACZ175" s="28"/>
      <c r="ADA175" s="28"/>
      <c r="ADB175" s="28"/>
      <c r="ADC175" s="28"/>
      <c r="ADD175" s="28"/>
      <c r="ADE175" s="28"/>
      <c r="ADF175" s="28"/>
      <c r="ADG175" s="28"/>
      <c r="ADH175" s="28"/>
      <c r="ADI175" s="28"/>
      <c r="ADJ175" s="28"/>
      <c r="ADK175" s="28"/>
      <c r="ADL175" s="28"/>
      <c r="ADM175" s="28"/>
      <c r="ADN175" s="28"/>
      <c r="ADO175" s="28"/>
      <c r="ADP175" s="28"/>
      <c r="ADQ175" s="28"/>
      <c r="ADR175" s="28"/>
      <c r="ADS175" s="28"/>
      <c r="ADT175" s="28"/>
      <c r="ADU175" s="28"/>
      <c r="ADV175" s="28"/>
      <c r="ADW175" s="28"/>
      <c r="ADX175" s="28"/>
      <c r="ADY175" s="28"/>
      <c r="ADZ175" s="28"/>
      <c r="AEA175" s="28"/>
      <c r="AEB175" s="28"/>
      <c r="AEC175" s="28"/>
      <c r="AED175" s="28"/>
      <c r="AEE175" s="28"/>
      <c r="AEF175" s="28"/>
      <c r="AEG175" s="28"/>
      <c r="AEH175" s="28"/>
      <c r="AEI175" s="28"/>
      <c r="AEJ175" s="28"/>
      <c r="AEK175" s="28"/>
      <c r="AEL175" s="28"/>
      <c r="AEM175" s="28"/>
      <c r="AEN175" s="28"/>
      <c r="AEO175" s="28"/>
      <c r="AEP175" s="28"/>
      <c r="AEQ175" s="28"/>
      <c r="AER175" s="28"/>
      <c r="AES175" s="28"/>
      <c r="AET175" s="28"/>
      <c r="AEU175" s="28"/>
      <c r="AEV175" s="28"/>
      <c r="AEW175" s="28"/>
      <c r="AEX175" s="28"/>
      <c r="AEY175" s="28"/>
      <c r="AEZ175" s="28"/>
      <c r="AFA175" s="28"/>
      <c r="AFB175" s="28"/>
      <c r="AFC175" s="28"/>
      <c r="AFD175" s="28"/>
      <c r="AFE175" s="28"/>
      <c r="AFF175" s="28"/>
      <c r="AFG175" s="28"/>
      <c r="AFH175" s="28"/>
      <c r="AFI175" s="28"/>
      <c r="AFJ175" s="28"/>
      <c r="AFK175" s="28"/>
      <c r="AFL175" s="28"/>
      <c r="AFM175" s="28"/>
      <c r="AFN175" s="28"/>
      <c r="AFO175" s="28"/>
      <c r="AFP175" s="28"/>
      <c r="AFQ175" s="28"/>
      <c r="AFR175" s="28"/>
      <c r="AFS175" s="28"/>
      <c r="AFT175" s="28"/>
      <c r="AFU175" s="28"/>
      <c r="AFV175" s="28"/>
      <c r="AFW175" s="28"/>
      <c r="AFX175" s="28"/>
      <c r="AFY175" s="28"/>
      <c r="AFZ175" s="28"/>
      <c r="AGA175" s="28"/>
      <c r="AGB175" s="28"/>
      <c r="AGC175" s="28"/>
      <c r="AGD175" s="28"/>
      <c r="AGE175" s="28"/>
      <c r="AGF175" s="28"/>
      <c r="AGG175" s="28"/>
      <c r="AGH175" s="28"/>
      <c r="AGI175" s="28"/>
      <c r="AGJ175" s="28"/>
      <c r="AGK175" s="28"/>
      <c r="AGL175" s="28"/>
      <c r="AGM175" s="28"/>
      <c r="AGN175" s="28"/>
      <c r="AGO175" s="28"/>
      <c r="AGP175" s="28"/>
      <c r="AGQ175" s="28"/>
      <c r="AGR175" s="28"/>
      <c r="AGS175" s="28"/>
      <c r="AGT175" s="28"/>
      <c r="AGU175" s="28"/>
      <c r="AGV175" s="28"/>
      <c r="AGW175" s="28"/>
      <c r="AGX175" s="28"/>
      <c r="AGY175" s="28"/>
      <c r="AGZ175" s="28"/>
      <c r="AHA175" s="28"/>
      <c r="AHB175" s="28"/>
      <c r="AHC175" s="28"/>
      <c r="AHD175" s="28"/>
      <c r="AHE175" s="28"/>
      <c r="AHF175" s="28"/>
      <c r="AHG175" s="28"/>
      <c r="AHH175" s="28"/>
      <c r="AHI175" s="28"/>
      <c r="AHJ175" s="28"/>
      <c r="AHK175" s="28"/>
      <c r="AHL175" s="28"/>
      <c r="AHM175" s="28"/>
      <c r="AHN175" s="28"/>
      <c r="AHO175" s="28"/>
      <c r="AHP175" s="28"/>
      <c r="AHQ175" s="28"/>
      <c r="AHR175" s="28"/>
      <c r="AHS175" s="28"/>
      <c r="AHT175" s="28"/>
      <c r="AHU175" s="28"/>
      <c r="AHV175" s="28"/>
      <c r="AHW175" s="28"/>
      <c r="AHX175" s="28"/>
      <c r="AHY175" s="28"/>
      <c r="AHZ175" s="28"/>
      <c r="AIA175" s="28"/>
      <c r="AIB175" s="28"/>
      <c r="AIC175" s="28"/>
      <c r="AID175" s="28"/>
      <c r="AIE175" s="28"/>
      <c r="AIF175" s="28"/>
      <c r="AIG175" s="28"/>
      <c r="AIH175" s="28"/>
      <c r="AII175" s="28"/>
      <c r="AIJ175" s="28"/>
      <c r="AIK175" s="28"/>
      <c r="AIL175" s="28"/>
      <c r="AIM175" s="28"/>
      <c r="AIN175" s="28"/>
      <c r="AIO175" s="28"/>
      <c r="AIP175" s="28"/>
      <c r="AIQ175" s="28"/>
      <c r="AIR175" s="28"/>
      <c r="AIS175" s="28"/>
      <c r="AIT175" s="28"/>
      <c r="AIU175" s="28"/>
      <c r="AIV175" s="28"/>
      <c r="AIW175" s="28"/>
      <c r="AIX175" s="28"/>
      <c r="AIY175" s="28"/>
      <c r="AIZ175" s="28"/>
      <c r="AJA175" s="28"/>
      <c r="AJB175" s="28"/>
      <c r="AJC175" s="28"/>
      <c r="AJD175" s="28"/>
      <c r="AJE175" s="28"/>
      <c r="AJF175" s="28"/>
      <c r="AJG175" s="28"/>
      <c r="AJH175" s="28"/>
      <c r="AJI175" s="28"/>
      <c r="AJJ175" s="28"/>
      <c r="AJK175" s="28"/>
      <c r="AJL175" s="28"/>
      <c r="AJM175" s="28"/>
      <c r="AJN175" s="28"/>
      <c r="AJO175" s="28"/>
      <c r="AJP175" s="28"/>
      <c r="AJQ175" s="28"/>
      <c r="AJR175" s="28"/>
      <c r="AJS175" s="28"/>
      <c r="AJT175" s="28"/>
      <c r="AJU175" s="28"/>
      <c r="AJV175" s="28"/>
      <c r="AJW175" s="28"/>
      <c r="AJX175" s="28"/>
      <c r="AJY175" s="28"/>
      <c r="AJZ175" s="28"/>
      <c r="AKA175" s="28"/>
      <c r="AKB175" s="28"/>
      <c r="AKC175" s="28"/>
      <c r="AKD175" s="28"/>
      <c r="AKE175" s="28"/>
      <c r="AKF175" s="28"/>
      <c r="AKG175" s="28"/>
      <c r="AKH175" s="28"/>
      <c r="AKI175" s="28"/>
      <c r="AKJ175" s="28"/>
      <c r="AKK175" s="28"/>
      <c r="AKL175" s="28"/>
      <c r="AKM175" s="28"/>
      <c r="AKN175" s="28"/>
      <c r="AKO175" s="28"/>
      <c r="AKP175" s="28"/>
      <c r="AKQ175" s="28"/>
      <c r="AKR175" s="28"/>
      <c r="AKS175" s="28"/>
      <c r="AKT175" s="28"/>
      <c r="AKU175" s="28"/>
      <c r="AKV175" s="28"/>
      <c r="AKW175" s="28"/>
      <c r="AKX175" s="28"/>
      <c r="AKY175" s="28"/>
      <c r="AKZ175" s="28"/>
      <c r="ALA175" s="28"/>
      <c r="ALB175" s="28"/>
      <c r="ALC175" s="28"/>
      <c r="ALD175" s="28"/>
      <c r="ALE175" s="28"/>
      <c r="ALF175" s="28"/>
      <c r="ALG175" s="28"/>
      <c r="ALH175" s="28"/>
      <c r="ALI175" s="28"/>
      <c r="ALJ175" s="28"/>
      <c r="ALK175" s="28"/>
      <c r="ALL175" s="28"/>
      <c r="ALM175" s="28"/>
      <c r="ALN175" s="28"/>
      <c r="ALO175" s="28"/>
      <c r="ALP175" s="28"/>
      <c r="ALQ175" s="28"/>
      <c r="ALR175" s="28"/>
      <c r="ALS175" s="28"/>
      <c r="ALT175" s="28"/>
      <c r="ALU175" s="28"/>
      <c r="ALV175" s="28"/>
      <c r="ALW175" s="28"/>
      <c r="ALX175" s="28"/>
      <c r="ALY175" s="28"/>
      <c r="ALZ175" s="28"/>
      <c r="AMA175" s="28"/>
      <c r="AMB175" s="28"/>
      <c r="AMC175" s="28"/>
      <c r="AMD175" s="28"/>
      <c r="AME175" s="28"/>
      <c r="AMF175" s="28"/>
      <c r="AMG175" s="28"/>
      <c r="AMH175" s="28"/>
      <c r="AMI175" s="28"/>
      <c r="AMJ175" s="28"/>
      <c r="AMK175" s="28"/>
      <c r="AML175" s="28"/>
      <c r="AMM175" s="28"/>
      <c r="AMN175" s="28"/>
      <c r="AMO175" s="28"/>
      <c r="AMP175" s="28"/>
      <c r="AMQ175" s="28"/>
      <c r="AMR175" s="28"/>
      <c r="AMS175" s="28"/>
      <c r="AMT175" s="28"/>
      <c r="AMU175" s="28"/>
      <c r="AMV175" s="28"/>
      <c r="AMW175" s="28"/>
      <c r="AMX175" s="28"/>
      <c r="AMY175" s="28"/>
      <c r="AMZ175" s="28"/>
      <c r="ANA175" s="28"/>
      <c r="ANB175" s="28"/>
      <c r="ANC175" s="28"/>
      <c r="AND175" s="28"/>
      <c r="ANE175" s="28"/>
      <c r="ANF175" s="28"/>
      <c r="ANG175" s="28"/>
      <c r="ANH175" s="28"/>
      <c r="ANI175" s="28"/>
      <c r="ANJ175" s="28"/>
      <c r="ANK175" s="28"/>
      <c r="ANL175" s="28"/>
      <c r="ANM175" s="28"/>
      <c r="ANN175" s="28"/>
      <c r="ANO175" s="28"/>
      <c r="ANP175" s="28"/>
      <c r="ANQ175" s="28"/>
      <c r="ANR175" s="28"/>
      <c r="ANS175" s="28"/>
      <c r="ANT175" s="28"/>
      <c r="ANU175" s="28"/>
      <c r="ANV175" s="28"/>
      <c r="ANW175" s="28"/>
      <c r="ANX175" s="28"/>
      <c r="ANY175" s="28"/>
      <c r="ANZ175" s="28"/>
      <c r="AOA175" s="28"/>
      <c r="AOB175" s="28"/>
      <c r="AOC175" s="28"/>
      <c r="AOD175" s="28"/>
      <c r="AOE175" s="28"/>
      <c r="AOF175" s="28"/>
      <c r="AOG175" s="28"/>
      <c r="AOH175" s="28"/>
      <c r="AOI175" s="28"/>
      <c r="AOJ175" s="28"/>
      <c r="AOK175" s="28"/>
      <c r="AOL175" s="28"/>
      <c r="AOM175" s="28"/>
      <c r="AON175" s="28"/>
      <c r="AOO175" s="28"/>
      <c r="AOP175" s="28"/>
      <c r="AOQ175" s="28"/>
      <c r="AOR175" s="28"/>
      <c r="AOS175" s="28"/>
      <c r="AOT175" s="28"/>
      <c r="AOU175" s="28"/>
      <c r="AOV175" s="28"/>
      <c r="AOW175" s="28"/>
      <c r="AOX175" s="28"/>
      <c r="AOY175" s="28"/>
      <c r="AOZ175" s="28"/>
      <c r="APA175" s="28"/>
      <c r="APB175" s="28"/>
      <c r="APC175" s="28"/>
      <c r="APD175" s="28"/>
      <c r="APE175" s="28"/>
      <c r="APF175" s="28"/>
      <c r="APG175" s="28"/>
      <c r="APH175" s="28"/>
      <c r="API175" s="28"/>
      <c r="APJ175" s="28"/>
      <c r="APK175" s="28"/>
      <c r="APL175" s="28"/>
      <c r="APM175" s="28"/>
      <c r="APN175" s="28"/>
      <c r="APO175" s="28"/>
      <c r="APP175" s="28"/>
      <c r="APQ175" s="28"/>
      <c r="APR175" s="28"/>
      <c r="APS175" s="28"/>
      <c r="APT175" s="28"/>
      <c r="APU175" s="28"/>
      <c r="APV175" s="28"/>
      <c r="APW175" s="28"/>
      <c r="APX175" s="28"/>
      <c r="APY175" s="28"/>
      <c r="APZ175" s="28"/>
      <c r="AQA175" s="28"/>
      <c r="AQB175" s="28"/>
      <c r="AQC175" s="28"/>
      <c r="AQD175" s="28"/>
      <c r="AQE175" s="28"/>
      <c r="AQF175" s="28"/>
      <c r="AQG175" s="28"/>
      <c r="AQH175" s="28"/>
      <c r="AQI175" s="28"/>
      <c r="AQJ175" s="28"/>
      <c r="AQK175" s="28"/>
      <c r="AQL175" s="28"/>
      <c r="AQM175" s="28"/>
      <c r="AQN175" s="28"/>
      <c r="AQO175" s="28"/>
      <c r="AQP175" s="28"/>
      <c r="AQQ175" s="28"/>
      <c r="AQR175" s="28"/>
      <c r="AQS175" s="28"/>
      <c r="AQT175" s="28"/>
      <c r="AQU175" s="28"/>
      <c r="AQV175" s="28"/>
      <c r="AQW175" s="28"/>
      <c r="AQX175" s="28"/>
      <c r="AQY175" s="28"/>
      <c r="AQZ175" s="28"/>
      <c r="ARA175" s="28"/>
      <c r="ARB175" s="28"/>
      <c r="ARC175" s="28"/>
      <c r="ARD175" s="28"/>
      <c r="ARE175" s="28"/>
      <c r="ARF175" s="28"/>
      <c r="ARG175" s="28"/>
      <c r="ARH175" s="28"/>
      <c r="ARI175" s="28"/>
      <c r="ARJ175" s="28"/>
      <c r="ARK175" s="28"/>
      <c r="ARL175" s="28"/>
      <c r="ARM175" s="28"/>
      <c r="ARN175" s="28"/>
      <c r="ARO175" s="28"/>
      <c r="ARP175" s="28"/>
      <c r="ARQ175" s="28"/>
      <c r="ARR175" s="28"/>
      <c r="ARS175" s="28"/>
      <c r="ART175" s="28"/>
      <c r="ARU175" s="28"/>
      <c r="ARV175" s="28"/>
      <c r="ARW175" s="28"/>
      <c r="ARX175" s="28"/>
      <c r="ARY175" s="28"/>
      <c r="ARZ175" s="28"/>
      <c r="ASA175" s="28"/>
      <c r="ASB175" s="28"/>
      <c r="ASC175" s="28"/>
      <c r="ASD175" s="28"/>
      <c r="ASE175" s="28"/>
      <c r="ASF175" s="28"/>
      <c r="ASG175" s="28"/>
      <c r="ASH175" s="28"/>
      <c r="ASI175" s="28"/>
      <c r="ASJ175" s="28"/>
      <c r="ASK175" s="28"/>
      <c r="ASL175" s="28"/>
      <c r="ASM175" s="28"/>
      <c r="ASN175" s="28"/>
      <c r="ASO175" s="28"/>
      <c r="ASP175" s="28"/>
      <c r="ASQ175" s="28"/>
      <c r="ASR175" s="28"/>
      <c r="ASS175" s="28"/>
      <c r="AST175" s="28"/>
      <c r="ASU175" s="28"/>
      <c r="ASV175" s="28"/>
      <c r="ASW175" s="28"/>
      <c r="ASX175" s="28"/>
      <c r="ASY175" s="28"/>
      <c r="ASZ175" s="28"/>
      <c r="ATA175" s="28"/>
      <c r="ATB175" s="28"/>
      <c r="ATC175" s="28"/>
      <c r="ATD175" s="28"/>
      <c r="ATE175" s="28"/>
      <c r="ATF175" s="28"/>
      <c r="ATG175" s="28"/>
      <c r="ATH175" s="28"/>
      <c r="ATI175" s="28"/>
      <c r="ATJ175" s="28"/>
      <c r="ATK175" s="28"/>
      <c r="ATL175" s="28"/>
      <c r="ATM175" s="28"/>
      <c r="ATN175" s="28"/>
      <c r="ATO175" s="28"/>
      <c r="ATP175" s="28"/>
      <c r="ATQ175" s="28"/>
      <c r="ATR175" s="28"/>
      <c r="ATS175" s="28"/>
      <c r="ATT175" s="28"/>
      <c r="ATU175" s="28"/>
      <c r="ATV175" s="28"/>
      <c r="ATW175" s="28"/>
      <c r="ATX175" s="28"/>
      <c r="ATY175" s="28"/>
      <c r="ATZ175" s="28"/>
      <c r="AUA175" s="28"/>
      <c r="AUB175" s="28"/>
      <c r="AUC175" s="28"/>
      <c r="AUD175" s="28"/>
      <c r="AUE175" s="28"/>
      <c r="AUF175" s="28"/>
      <c r="AUG175" s="28"/>
      <c r="AUH175" s="28"/>
      <c r="AUI175" s="28"/>
      <c r="AUJ175" s="28"/>
      <c r="AUK175" s="28"/>
      <c r="AUL175" s="28"/>
      <c r="AUM175" s="28"/>
      <c r="AUN175" s="28"/>
      <c r="AUO175" s="28"/>
      <c r="AUP175" s="28"/>
      <c r="AUQ175" s="28"/>
      <c r="AUR175" s="28"/>
      <c r="AUS175" s="28"/>
      <c r="AUT175" s="28"/>
      <c r="AUU175" s="28"/>
      <c r="AUV175" s="28"/>
      <c r="AUW175" s="28"/>
      <c r="AUX175" s="28"/>
      <c r="AUY175" s="28"/>
      <c r="AUZ175" s="28"/>
      <c r="AVA175" s="28"/>
      <c r="AVB175" s="28"/>
      <c r="AVC175" s="28"/>
      <c r="AVD175" s="28"/>
      <c r="AVE175" s="28"/>
      <c r="AVF175" s="28"/>
      <c r="AVG175" s="28"/>
      <c r="AVH175" s="28"/>
      <c r="AVI175" s="28"/>
      <c r="AVJ175" s="28"/>
      <c r="AVK175" s="28"/>
      <c r="AVL175" s="28"/>
      <c r="AVM175" s="28"/>
      <c r="AVN175" s="28"/>
      <c r="AVO175" s="28"/>
      <c r="AVP175" s="28"/>
      <c r="AVQ175" s="28"/>
      <c r="AVR175" s="28"/>
      <c r="AVS175" s="28"/>
      <c r="AVT175" s="28"/>
      <c r="AVU175" s="28"/>
      <c r="AVV175" s="28"/>
      <c r="AVW175" s="28"/>
      <c r="AVX175" s="28"/>
      <c r="AVY175" s="28"/>
      <c r="AVZ175" s="28"/>
      <c r="AWA175" s="28"/>
      <c r="AWB175" s="28"/>
      <c r="AWC175" s="28"/>
      <c r="AWD175" s="28"/>
      <c r="AWE175" s="28"/>
      <c r="AWF175" s="28"/>
      <c r="AWG175" s="28"/>
      <c r="AWH175" s="28"/>
      <c r="AWI175" s="28"/>
      <c r="AWJ175" s="28"/>
      <c r="AWK175" s="28"/>
      <c r="AWL175" s="28"/>
      <c r="AWM175" s="28"/>
      <c r="AWN175" s="28"/>
      <c r="AWO175" s="28"/>
      <c r="AWP175" s="28"/>
      <c r="AWQ175" s="28"/>
      <c r="AWR175" s="28"/>
      <c r="AWS175" s="28"/>
      <c r="AWT175" s="28"/>
      <c r="AWU175" s="28"/>
      <c r="AWV175" s="28"/>
      <c r="AWW175" s="28"/>
      <c r="AWX175" s="28"/>
      <c r="AWY175" s="28"/>
      <c r="AWZ175" s="28"/>
      <c r="AXA175" s="28"/>
      <c r="AXB175" s="28"/>
      <c r="AXC175" s="28"/>
      <c r="AXD175" s="28"/>
      <c r="AXE175" s="28"/>
      <c r="AXF175" s="28"/>
      <c r="AXG175" s="28"/>
      <c r="AXH175" s="28"/>
      <c r="AXI175" s="28"/>
      <c r="AXJ175" s="28"/>
      <c r="AXK175" s="28"/>
      <c r="AXL175" s="28"/>
      <c r="AXM175" s="28"/>
      <c r="AXN175" s="28"/>
      <c r="AXO175" s="28"/>
      <c r="AXP175" s="28"/>
      <c r="AXQ175" s="28"/>
      <c r="AXR175" s="28"/>
      <c r="AXS175" s="28"/>
      <c r="AXT175" s="28"/>
      <c r="AXU175" s="28"/>
      <c r="AXV175" s="28"/>
      <c r="AXW175" s="28"/>
      <c r="AXX175" s="28"/>
      <c r="AXY175" s="28"/>
      <c r="AXZ175" s="28"/>
      <c r="AYA175" s="28"/>
      <c r="AYB175" s="28"/>
      <c r="AYC175" s="28"/>
      <c r="AYD175" s="28"/>
      <c r="AYE175" s="28"/>
      <c r="AYF175" s="28"/>
      <c r="AYG175" s="28"/>
      <c r="AYH175" s="28"/>
      <c r="AYI175" s="28"/>
      <c r="AYJ175" s="28"/>
      <c r="AYK175" s="28"/>
      <c r="AYL175" s="28"/>
      <c r="AYM175" s="28"/>
      <c r="AYN175" s="28"/>
      <c r="AYO175" s="28"/>
      <c r="AYP175" s="28"/>
      <c r="AYQ175" s="28"/>
      <c r="AYR175" s="28"/>
      <c r="AYS175" s="28"/>
      <c r="AYT175" s="28"/>
      <c r="AYU175" s="28"/>
      <c r="AYV175" s="28"/>
      <c r="AYW175" s="28"/>
    </row>
    <row r="176" spans="1:1349" s="37" customFormat="1" ht="15" customHeight="1" x14ac:dyDescent="0.2">
      <c r="A176" s="10" t="s">
        <v>0</v>
      </c>
      <c r="B176" s="2120" t="s">
        <v>254</v>
      </c>
      <c r="C176" s="2121"/>
      <c r="D176" s="2121"/>
      <c r="E176" s="2121"/>
      <c r="F176" s="2121"/>
      <c r="G176" s="2121"/>
      <c r="H176" s="2121"/>
      <c r="I176" s="2121"/>
      <c r="J176" s="2121"/>
      <c r="K176" s="2121"/>
      <c r="L176" s="2122"/>
      <c r="N176" s="10" t="s">
        <v>0</v>
      </c>
      <c r="O176" s="1712" t="s">
        <v>253</v>
      </c>
      <c r="P176" s="1713"/>
      <c r="Q176" s="1713"/>
      <c r="R176" s="1713"/>
      <c r="S176" s="1713"/>
      <c r="T176" s="1713"/>
      <c r="U176" s="1713"/>
      <c r="V176" s="1714"/>
    </row>
    <row r="177" spans="1:22" s="37" customFormat="1" ht="15" customHeight="1" x14ac:dyDescent="0.2">
      <c r="A177" s="1718" t="s">
        <v>254</v>
      </c>
      <c r="B177" s="2123"/>
      <c r="C177" s="2124"/>
      <c r="D177" s="2124"/>
      <c r="E177" s="2124"/>
      <c r="F177" s="2124"/>
      <c r="G177" s="2124"/>
      <c r="H177" s="2124"/>
      <c r="I177" s="2124"/>
      <c r="J177" s="2124"/>
      <c r="K177" s="2124"/>
      <c r="L177" s="2125"/>
      <c r="N177" s="49"/>
      <c r="O177" s="2342"/>
      <c r="P177" s="1716"/>
      <c r="Q177" s="1716"/>
      <c r="R177" s="1716"/>
      <c r="S177" s="1716"/>
      <c r="T177" s="1716"/>
      <c r="U177" s="1716"/>
      <c r="V177" s="1717"/>
    </row>
    <row r="178" spans="1:22" s="37" customFormat="1" ht="16.5" customHeight="1" x14ac:dyDescent="0.2">
      <c r="A178" s="1718"/>
      <c r="B178" s="2108" t="s">
        <v>306</v>
      </c>
      <c r="C178" s="1921"/>
      <c r="D178" s="1921"/>
      <c r="E178" s="1921"/>
      <c r="F178" s="1921"/>
      <c r="G178" s="1921"/>
      <c r="H178" s="1921"/>
      <c r="I178" s="1921"/>
      <c r="J178" s="1921"/>
      <c r="K178" s="1921"/>
      <c r="L178" s="2109"/>
      <c r="N178" s="1718" t="s">
        <v>253</v>
      </c>
      <c r="O178" s="2342"/>
      <c r="P178" s="1716"/>
      <c r="Q178" s="1716"/>
      <c r="R178" s="1716"/>
      <c r="S178" s="1716"/>
      <c r="T178" s="1716"/>
      <c r="U178" s="1716"/>
      <c r="V178" s="1717"/>
    </row>
    <row r="179" spans="1:22" s="37" customFormat="1" ht="16.5" customHeight="1" x14ac:dyDescent="0.2">
      <c r="A179" s="1718"/>
      <c r="B179" s="2108"/>
      <c r="C179" s="1921"/>
      <c r="D179" s="1921"/>
      <c r="E179" s="1921"/>
      <c r="F179" s="1921"/>
      <c r="G179" s="1921"/>
      <c r="H179" s="1921"/>
      <c r="I179" s="1921"/>
      <c r="J179" s="1921"/>
      <c r="K179" s="1921"/>
      <c r="L179" s="2109"/>
      <c r="N179" s="1718"/>
      <c r="O179" s="2343" t="s">
        <v>17</v>
      </c>
      <c r="P179" s="2344"/>
      <c r="Q179" s="2344"/>
      <c r="R179" s="2344"/>
      <c r="S179" s="2344"/>
      <c r="T179" s="2344"/>
      <c r="U179" s="2344"/>
      <c r="V179" s="2345"/>
    </row>
    <row r="180" spans="1:22" s="37" customFormat="1" ht="16.5" customHeight="1" thickBot="1" x14ac:dyDescent="0.25">
      <c r="A180" s="1718"/>
      <c r="B180" s="2108"/>
      <c r="C180" s="1921"/>
      <c r="D180" s="1921"/>
      <c r="E180" s="1921"/>
      <c r="F180" s="1921"/>
      <c r="G180" s="1921"/>
      <c r="H180" s="1921"/>
      <c r="I180" s="1921"/>
      <c r="J180" s="1921"/>
      <c r="K180" s="1921"/>
      <c r="L180" s="2109"/>
      <c r="N180" s="1718"/>
      <c r="O180" s="2241" t="s">
        <v>120</v>
      </c>
      <c r="P180" s="2111"/>
      <c r="Q180" s="2111"/>
      <c r="R180" s="1475" t="s">
        <v>119</v>
      </c>
      <c r="S180" s="1475"/>
      <c r="T180" s="1894" t="s">
        <v>165</v>
      </c>
      <c r="U180" s="1894"/>
      <c r="V180" s="1521" t="s">
        <v>246</v>
      </c>
    </row>
    <row r="181" spans="1:22" s="37" customFormat="1" ht="12.75" customHeight="1" x14ac:dyDescent="0.2">
      <c r="A181" s="1718"/>
      <c r="B181" s="2110" t="s">
        <v>17</v>
      </c>
      <c r="C181" s="1266"/>
      <c r="D181" s="1266"/>
      <c r="E181" s="1266"/>
      <c r="F181" s="1266"/>
      <c r="G181" s="1266"/>
      <c r="H181" s="1266"/>
      <c r="I181" s="1266"/>
      <c r="J181" s="1266"/>
      <c r="K181" s="1266"/>
      <c r="L181" s="1353"/>
      <c r="N181" s="1718"/>
      <c r="O181" s="2241"/>
      <c r="P181" s="2111"/>
      <c r="Q181" s="2111"/>
      <c r="R181" s="1475"/>
      <c r="S181" s="1475"/>
      <c r="T181" s="1894"/>
      <c r="U181" s="1894"/>
      <c r="V181" s="1521"/>
    </row>
    <row r="182" spans="1:22" s="37" customFormat="1" ht="12.75" x14ac:dyDescent="0.2">
      <c r="A182" s="1718"/>
      <c r="B182" s="423"/>
      <c r="C182" s="2111" t="s">
        <v>120</v>
      </c>
      <c r="D182" s="2111"/>
      <c r="E182" s="1475" t="s">
        <v>119</v>
      </c>
      <c r="F182" s="1475"/>
      <c r="G182" s="1926" t="s">
        <v>121</v>
      </c>
      <c r="H182" s="1926"/>
      <c r="I182" s="1487" t="s">
        <v>220</v>
      </c>
      <c r="J182" s="1487"/>
      <c r="K182" s="2112" t="s">
        <v>165</v>
      </c>
      <c r="L182" s="2113"/>
      <c r="N182" s="1718"/>
      <c r="O182" s="2346" t="s">
        <v>1</v>
      </c>
      <c r="P182" s="2027">
        <v>1</v>
      </c>
      <c r="Q182" s="2027"/>
      <c r="R182" s="1486">
        <v>32.5</v>
      </c>
      <c r="S182" s="1486"/>
      <c r="T182" s="1739">
        <f>MROUND(U182,1)</f>
        <v>20</v>
      </c>
      <c r="U182" s="2034">
        <f>(T190/V190)*V182</f>
        <v>20.28</v>
      </c>
      <c r="V182" s="2336">
        <f>(((R182/2)*(R182/2)*PI()*P182))</f>
        <v>829.57681008855479</v>
      </c>
    </row>
    <row r="183" spans="1:22" s="37" customFormat="1" ht="12.75" x14ac:dyDescent="0.2">
      <c r="A183" s="1718"/>
      <c r="B183" s="423"/>
      <c r="C183" s="2111"/>
      <c r="D183" s="2111"/>
      <c r="E183" s="1475"/>
      <c r="F183" s="1475"/>
      <c r="G183" s="1926"/>
      <c r="H183" s="1926"/>
      <c r="I183" s="1487"/>
      <c r="J183" s="1487"/>
      <c r="K183" s="2112"/>
      <c r="L183" s="2113"/>
      <c r="N183" s="1718"/>
      <c r="O183" s="2346"/>
      <c r="P183" s="2027"/>
      <c r="Q183" s="2027"/>
      <c r="R183" s="1486"/>
      <c r="S183" s="1486"/>
      <c r="T183" s="1739"/>
      <c r="U183" s="2034"/>
      <c r="V183" s="2336"/>
    </row>
    <row r="184" spans="1:22" s="37" customFormat="1" ht="12.75" customHeight="1" x14ac:dyDescent="0.2">
      <c r="A184" s="1718"/>
      <c r="B184" s="2114" t="s">
        <v>2</v>
      </c>
      <c r="C184" s="1274">
        <v>1</v>
      </c>
      <c r="D184" s="1274"/>
      <c r="E184" s="1247">
        <v>30.5</v>
      </c>
      <c r="F184" s="1247"/>
      <c r="G184" s="1248">
        <v>4.5</v>
      </c>
      <c r="H184" s="1248"/>
      <c r="I184" s="2115">
        <v>2.5</v>
      </c>
      <c r="J184" s="2115"/>
      <c r="K184" s="2087">
        <f>MROUND(K186,1)</f>
        <v>18</v>
      </c>
      <c r="L184" s="2116"/>
      <c r="N184" s="1718"/>
      <c r="O184" s="2337" t="s">
        <v>154</v>
      </c>
      <c r="P184" s="2338"/>
      <c r="Q184" s="2338"/>
      <c r="R184" s="2338"/>
      <c r="S184" s="2338"/>
      <c r="T184" s="2338"/>
      <c r="U184" s="2338"/>
      <c r="V184" s="2339"/>
    </row>
    <row r="185" spans="1:22" s="37" customFormat="1" ht="12.75" x14ac:dyDescent="0.2">
      <c r="A185" s="1718"/>
      <c r="B185" s="2114"/>
      <c r="C185" s="1274"/>
      <c r="D185" s="1274"/>
      <c r="E185" s="1247"/>
      <c r="F185" s="1247"/>
      <c r="G185" s="1248"/>
      <c r="H185" s="1248"/>
      <c r="I185" s="2115"/>
      <c r="J185" s="2115"/>
      <c r="K185" s="2087"/>
      <c r="L185" s="2116"/>
      <c r="N185" s="1718"/>
      <c r="O185" s="2337"/>
      <c r="P185" s="2338"/>
      <c r="Q185" s="2338"/>
      <c r="R185" s="2338"/>
      <c r="S185" s="2338"/>
      <c r="T185" s="2338"/>
      <c r="U185" s="2338"/>
      <c r="V185" s="2339"/>
    </row>
    <row r="186" spans="1:22" s="37" customFormat="1" ht="15" customHeight="1" thickBot="1" x14ac:dyDescent="0.25">
      <c r="A186" s="1718"/>
      <c r="B186" s="423"/>
      <c r="C186" s="2117" t="s">
        <v>3</v>
      </c>
      <c r="D186" s="2117"/>
      <c r="E186" s="2118" t="s">
        <v>4</v>
      </c>
      <c r="F186" s="2118"/>
      <c r="G186" s="85"/>
      <c r="H186" s="145"/>
      <c r="I186" s="424"/>
      <c r="J186" s="145"/>
      <c r="K186" s="2034">
        <f>(I197/I201)*C201</f>
        <v>17.860799999999998</v>
      </c>
      <c r="L186" s="2119"/>
      <c r="N186" s="1718"/>
      <c r="O186" s="857"/>
      <c r="P186" s="858"/>
      <c r="Q186" s="145"/>
      <c r="R186" s="858"/>
      <c r="S186" s="858"/>
      <c r="T186" s="858"/>
      <c r="U186" s="858"/>
      <c r="V186" s="859"/>
    </row>
    <row r="187" spans="1:22" s="37" customFormat="1" ht="15" customHeight="1" x14ac:dyDescent="0.2">
      <c r="A187" s="1718"/>
      <c r="B187" s="423"/>
      <c r="C187" s="1480" t="s">
        <v>221</v>
      </c>
      <c r="D187" s="1480"/>
      <c r="E187" s="1480" t="s">
        <v>307</v>
      </c>
      <c r="F187" s="1480"/>
      <c r="G187" s="1480" t="s">
        <v>227</v>
      </c>
      <c r="H187" s="1480"/>
      <c r="I187" s="1480" t="s">
        <v>219</v>
      </c>
      <c r="J187" s="1480"/>
      <c r="K187" s="2135" t="s">
        <v>228</v>
      </c>
      <c r="L187" s="2136"/>
      <c r="N187" s="1718"/>
      <c r="O187" s="2132" t="s">
        <v>16</v>
      </c>
      <c r="P187" s="1236"/>
      <c r="Q187" s="1236"/>
      <c r="R187" s="1236"/>
      <c r="S187" s="1236"/>
      <c r="T187" s="1236"/>
      <c r="U187" s="1236"/>
      <c r="V187" s="1368"/>
    </row>
    <row r="188" spans="1:22" s="37" customFormat="1" ht="12.75" customHeight="1" x14ac:dyDescent="0.2">
      <c r="A188" s="1718"/>
      <c r="B188" s="423"/>
      <c r="C188" s="1480"/>
      <c r="D188" s="1480"/>
      <c r="E188" s="1480"/>
      <c r="F188" s="1480"/>
      <c r="G188" s="1480"/>
      <c r="H188" s="1480"/>
      <c r="I188" s="1480"/>
      <c r="J188" s="1480"/>
      <c r="K188" s="2135"/>
      <c r="L188" s="2136"/>
      <c r="N188" s="1718"/>
      <c r="O188" s="2340" t="s">
        <v>265</v>
      </c>
      <c r="P188" s="2219"/>
      <c r="Q188" s="2219"/>
      <c r="R188" s="2219"/>
      <c r="S188" s="2219"/>
      <c r="T188" s="2219"/>
      <c r="U188" s="2219"/>
      <c r="V188" s="2341"/>
    </row>
    <row r="189" spans="1:22" s="37" customFormat="1" ht="12.75" customHeight="1" x14ac:dyDescent="0.2">
      <c r="A189" s="1718"/>
      <c r="B189" s="423"/>
      <c r="C189" s="2137">
        <f>IF(ISBLANK(E189),(K197/K201)*E201,0)</f>
        <v>0.89303999999999983</v>
      </c>
      <c r="D189" s="2137"/>
      <c r="E189" s="2138"/>
      <c r="F189" s="2138"/>
      <c r="G189" s="2139">
        <f>G201/K184</f>
        <v>4.9613333333333322E-2</v>
      </c>
      <c r="H189" s="2139"/>
      <c r="I189" s="2140">
        <f>K189/K184</f>
        <v>0.12403333333333331</v>
      </c>
      <c r="J189" s="2140"/>
      <c r="K189" s="2140">
        <f>(I184*G201)*C184</f>
        <v>2.2325999999999997</v>
      </c>
      <c r="L189" s="2141"/>
      <c r="N189" s="1718"/>
      <c r="O189" s="2340"/>
      <c r="P189" s="2219"/>
      <c r="Q189" s="2219"/>
      <c r="R189" s="2219"/>
      <c r="S189" s="2219"/>
      <c r="T189" s="2219"/>
      <c r="U189" s="2219"/>
      <c r="V189" s="2341"/>
    </row>
    <row r="190" spans="1:22" s="37" customFormat="1" ht="12.75" customHeight="1" x14ac:dyDescent="0.2">
      <c r="A190" s="1718"/>
      <c r="B190" s="423"/>
      <c r="C190" s="2137"/>
      <c r="D190" s="2137"/>
      <c r="E190" s="2138"/>
      <c r="F190" s="2138"/>
      <c r="G190" s="2139"/>
      <c r="H190" s="2139"/>
      <c r="I190" s="2140"/>
      <c r="J190" s="2140"/>
      <c r="K190" s="2140"/>
      <c r="L190" s="2141"/>
      <c r="N190" s="1718"/>
      <c r="O190" s="2355" t="s">
        <v>2</v>
      </c>
      <c r="P190" s="1948">
        <v>1</v>
      </c>
      <c r="Q190" s="1948"/>
      <c r="R190" s="2357">
        <v>12.5</v>
      </c>
      <c r="S190" s="2357"/>
      <c r="T190" s="2358">
        <v>3</v>
      </c>
      <c r="U190" s="422"/>
      <c r="V190" s="2359">
        <f>(((R190/2)*(R190/2)*PI()*P190))</f>
        <v>122.7184630308513</v>
      </c>
    </row>
    <row r="191" spans="1:22" s="37" customFormat="1" ht="12.75" customHeight="1" x14ac:dyDescent="0.2">
      <c r="A191" s="1718"/>
      <c r="B191" s="864"/>
      <c r="C191" s="864"/>
      <c r="D191" s="864"/>
      <c r="E191" s="864"/>
      <c r="F191" s="864"/>
      <c r="G191" s="864"/>
      <c r="H191" s="864"/>
      <c r="I191" s="864"/>
      <c r="J191" s="864"/>
      <c r="K191" s="864"/>
      <c r="L191" s="865"/>
      <c r="N191" s="1718"/>
      <c r="O191" s="2356"/>
      <c r="P191" s="1948"/>
      <c r="Q191" s="1948"/>
      <c r="R191" s="1951"/>
      <c r="S191" s="1951"/>
      <c r="T191" s="1953"/>
      <c r="U191" s="422"/>
      <c r="V191" s="2360"/>
    </row>
    <row r="192" spans="1:22" s="37" customFormat="1" ht="12.75" customHeight="1" x14ac:dyDescent="0.2">
      <c r="A192" s="1718"/>
      <c r="B192" s="2126" t="s">
        <v>308</v>
      </c>
      <c r="C192" s="2127"/>
      <c r="D192" s="2127"/>
      <c r="E192" s="2127"/>
      <c r="F192" s="2127"/>
      <c r="G192" s="2127"/>
      <c r="H192" s="2127"/>
      <c r="I192" s="2127"/>
      <c r="J192" s="2127"/>
      <c r="K192" s="2127"/>
      <c r="L192" s="2128"/>
      <c r="N192" s="1718"/>
      <c r="O192" s="2361" t="s">
        <v>178</v>
      </c>
      <c r="P192" s="2362"/>
      <c r="Q192" s="2362"/>
      <c r="R192" s="2362"/>
      <c r="S192" s="2362"/>
      <c r="T192" s="2362"/>
      <c r="U192" s="2362"/>
      <c r="V192" s="2363"/>
    </row>
    <row r="193" spans="1:22" s="37" customFormat="1" ht="12.75" customHeight="1" thickBot="1" x14ac:dyDescent="0.25">
      <c r="A193" s="1718"/>
      <c r="B193" s="2129"/>
      <c r="C193" s="2130"/>
      <c r="D193" s="2130"/>
      <c r="E193" s="2130"/>
      <c r="F193" s="2130"/>
      <c r="G193" s="2130"/>
      <c r="H193" s="2130"/>
      <c r="I193" s="2130"/>
      <c r="J193" s="2130"/>
      <c r="K193" s="2130"/>
      <c r="L193" s="2131"/>
      <c r="N193" s="1718"/>
      <c r="O193" s="423"/>
      <c r="P193" s="85"/>
      <c r="Q193" s="85"/>
      <c r="R193" s="85"/>
      <c r="S193" s="85"/>
      <c r="T193" s="85"/>
      <c r="U193" s="85"/>
      <c r="V193" s="310"/>
    </row>
    <row r="194" spans="1:22" s="37" customFormat="1" ht="12.75" customHeight="1" x14ac:dyDescent="0.2">
      <c r="A194" s="1718"/>
      <c r="B194" s="2132" t="s">
        <v>16</v>
      </c>
      <c r="C194" s="1236"/>
      <c r="D194" s="1236"/>
      <c r="E194" s="1236"/>
      <c r="F194" s="1236"/>
      <c r="G194" s="1236"/>
      <c r="H194" s="1236"/>
      <c r="I194" s="1236"/>
      <c r="J194" s="1236"/>
      <c r="K194" s="1236"/>
      <c r="L194" s="1368"/>
      <c r="N194" s="1718"/>
      <c r="O194" s="2346" t="s">
        <v>1</v>
      </c>
      <c r="P194" s="1655" t="s">
        <v>266</v>
      </c>
      <c r="Q194" s="1655"/>
      <c r="R194" s="1655"/>
      <c r="S194" s="1655"/>
      <c r="T194" s="1655"/>
      <c r="U194" s="1655"/>
      <c r="V194" s="1656"/>
    </row>
    <row r="195" spans="1:22" s="37" customFormat="1" ht="12.75" customHeight="1" x14ac:dyDescent="0.2">
      <c r="A195" s="1718"/>
      <c r="B195" s="423"/>
      <c r="C195" s="2111" t="s">
        <v>120</v>
      </c>
      <c r="D195" s="2111"/>
      <c r="E195" s="1475" t="s">
        <v>119</v>
      </c>
      <c r="F195" s="1475"/>
      <c r="G195" s="1926" t="s">
        <v>121</v>
      </c>
      <c r="H195" s="1926"/>
      <c r="I195" s="2112" t="s">
        <v>165</v>
      </c>
      <c r="J195" s="2112"/>
      <c r="K195" s="2133" t="s">
        <v>222</v>
      </c>
      <c r="L195" s="2134"/>
      <c r="N195" s="1718"/>
      <c r="O195" s="2346"/>
      <c r="P195" s="1655"/>
      <c r="Q195" s="1655"/>
      <c r="R195" s="1655"/>
      <c r="S195" s="1655"/>
      <c r="T195" s="1655"/>
      <c r="U195" s="1655"/>
      <c r="V195" s="1656"/>
    </row>
    <row r="196" spans="1:22" s="37" customFormat="1" ht="12.75" customHeight="1" x14ac:dyDescent="0.2">
      <c r="A196" s="1718"/>
      <c r="B196" s="423"/>
      <c r="C196" s="2111"/>
      <c r="D196" s="2111"/>
      <c r="E196" s="1475"/>
      <c r="F196" s="1475"/>
      <c r="G196" s="1926"/>
      <c r="H196" s="1926"/>
      <c r="I196" s="2112"/>
      <c r="J196" s="2112"/>
      <c r="K196" s="2133"/>
      <c r="L196" s="2134"/>
      <c r="N196" s="1718"/>
      <c r="O196" s="2347" t="s">
        <v>2</v>
      </c>
      <c r="P196" s="1687" t="s">
        <v>267</v>
      </c>
      <c r="Q196" s="1687"/>
      <c r="R196" s="1687"/>
      <c r="S196" s="1687"/>
      <c r="T196" s="1687"/>
      <c r="U196" s="1687"/>
      <c r="V196" s="1688"/>
    </row>
    <row r="197" spans="1:22" s="37" customFormat="1" ht="12.75" customHeight="1" x14ac:dyDescent="0.2">
      <c r="A197" s="1718"/>
      <c r="B197" s="425" t="s">
        <v>1</v>
      </c>
      <c r="C197" s="426">
        <v>1</v>
      </c>
      <c r="D197" s="426"/>
      <c r="E197" s="2151">
        <v>12.5</v>
      </c>
      <c r="F197" s="2151"/>
      <c r="G197" s="2151">
        <v>4.5</v>
      </c>
      <c r="H197" s="2151"/>
      <c r="I197" s="2152">
        <v>3</v>
      </c>
      <c r="J197" s="2152"/>
      <c r="K197" s="1245">
        <v>0.15</v>
      </c>
      <c r="L197" s="1246"/>
      <c r="N197" s="1718"/>
      <c r="O197" s="2347"/>
      <c r="P197" s="1687"/>
      <c r="Q197" s="1687"/>
      <c r="R197" s="1687"/>
      <c r="S197" s="1687"/>
      <c r="T197" s="1687"/>
      <c r="U197" s="1687"/>
      <c r="V197" s="1688"/>
    </row>
    <row r="198" spans="1:22" s="37" customFormat="1" ht="12.75" customHeight="1" x14ac:dyDescent="0.2">
      <c r="A198" s="1718"/>
      <c r="B198" s="2153" t="s">
        <v>309</v>
      </c>
      <c r="C198" s="2154"/>
      <c r="D198" s="2154"/>
      <c r="E198" s="2154"/>
      <c r="F198" s="2154"/>
      <c r="G198" s="2154"/>
      <c r="H198" s="2154"/>
      <c r="I198" s="2154"/>
      <c r="J198" s="2154"/>
      <c r="K198" s="427"/>
      <c r="L198" s="310"/>
      <c r="N198" s="1718"/>
      <c r="O198" s="2347"/>
      <c r="P198" s="1687"/>
      <c r="Q198" s="1687"/>
      <c r="R198" s="1687"/>
      <c r="S198" s="1687"/>
      <c r="T198" s="1687"/>
      <c r="U198" s="1687"/>
      <c r="V198" s="1688"/>
    </row>
    <row r="199" spans="1:22" s="37" customFormat="1" ht="12.75" x14ac:dyDescent="0.2">
      <c r="A199" s="1718"/>
      <c r="B199" s="428"/>
      <c r="C199" s="2155" t="s">
        <v>229</v>
      </c>
      <c r="D199" s="2155"/>
      <c r="E199" s="2155" t="s">
        <v>230</v>
      </c>
      <c r="F199" s="2155"/>
      <c r="G199" s="2155" t="s">
        <v>222</v>
      </c>
      <c r="H199" s="2155"/>
      <c r="I199" s="2155" t="s">
        <v>229</v>
      </c>
      <c r="J199" s="2155"/>
      <c r="K199" s="2155" t="s">
        <v>230</v>
      </c>
      <c r="L199" s="2156"/>
      <c r="N199" s="1718"/>
      <c r="O199" s="2348"/>
      <c r="P199" s="1687"/>
      <c r="Q199" s="1687"/>
      <c r="R199" s="1687"/>
      <c r="S199" s="1687"/>
      <c r="T199" s="1687"/>
      <c r="U199" s="1687"/>
      <c r="V199" s="1688"/>
    </row>
    <row r="200" spans="1:22" s="37" customFormat="1" ht="12.75" customHeight="1" x14ac:dyDescent="0.2">
      <c r="A200" s="1718"/>
      <c r="B200" s="428"/>
      <c r="C200" s="2155"/>
      <c r="D200" s="2155"/>
      <c r="E200" s="2155"/>
      <c r="F200" s="2155"/>
      <c r="G200" s="2155"/>
      <c r="H200" s="2155"/>
      <c r="I200" s="2155"/>
      <c r="J200" s="2155"/>
      <c r="K200" s="2155"/>
      <c r="L200" s="2156"/>
      <c r="N200" s="1718"/>
      <c r="O200" s="2349" t="s">
        <v>268</v>
      </c>
      <c r="P200" s="2350"/>
      <c r="Q200" s="2350"/>
      <c r="R200" s="2350"/>
      <c r="S200" s="2350"/>
      <c r="T200" s="2350"/>
      <c r="U200" s="2350"/>
      <c r="V200" s="2351"/>
    </row>
    <row r="201" spans="1:22" s="37" customFormat="1" ht="15" customHeight="1" x14ac:dyDescent="0.2">
      <c r="A201" s="1718"/>
      <c r="B201" s="428"/>
      <c r="C201" s="2142">
        <f>(((E184/2)*(E184/2)*PI()*C184))</f>
        <v>730.61664150047625</v>
      </c>
      <c r="D201" s="2142"/>
      <c r="E201" s="2143">
        <f>(((E184/2)*(E184/2)*PI()*G184)*C184)</f>
        <v>3287.7748867521432</v>
      </c>
      <c r="F201" s="2143"/>
      <c r="G201" s="2144">
        <f>IF(ISBLANK(E189),C189,E189)</f>
        <v>0.89303999999999983</v>
      </c>
      <c r="H201" s="2144"/>
      <c r="I201" s="2145">
        <f>(((E197/2)*(E197/2)*PI()*C197))</f>
        <v>122.7184630308513</v>
      </c>
      <c r="J201" s="2145"/>
      <c r="K201" s="2146">
        <f>(((E197/2)*(E197/2)*PI()*G197)*C197)</f>
        <v>552.23308363883086</v>
      </c>
      <c r="L201" s="2147"/>
      <c r="N201" s="1718"/>
      <c r="O201" s="2349"/>
      <c r="P201" s="2350"/>
      <c r="Q201" s="2350"/>
      <c r="R201" s="2350"/>
      <c r="S201" s="2350"/>
      <c r="T201" s="2350"/>
      <c r="U201" s="2350"/>
      <c r="V201" s="2351"/>
    </row>
    <row r="202" spans="1:22" s="37" customFormat="1" ht="15" customHeight="1" x14ac:dyDescent="0.2">
      <c r="A202" s="1718"/>
      <c r="B202" s="428"/>
      <c r="C202" s="2142"/>
      <c r="D202" s="2142"/>
      <c r="E202" s="2143"/>
      <c r="F202" s="2143"/>
      <c r="G202" s="2144"/>
      <c r="H202" s="2144"/>
      <c r="I202" s="2145"/>
      <c r="J202" s="2145"/>
      <c r="K202" s="2146"/>
      <c r="L202" s="2147"/>
      <c r="N202" s="1718"/>
      <c r="O202" s="2349"/>
      <c r="P202" s="2350"/>
      <c r="Q202" s="2350"/>
      <c r="R202" s="2350"/>
      <c r="S202" s="2350"/>
      <c r="T202" s="2350"/>
      <c r="U202" s="2350"/>
      <c r="V202" s="2351"/>
    </row>
    <row r="203" spans="1:22" s="37" customFormat="1" ht="15" customHeight="1" x14ac:dyDescent="0.2">
      <c r="A203" s="1718"/>
      <c r="B203" s="429"/>
      <c r="C203" s="430"/>
      <c r="D203" s="430"/>
      <c r="E203" s="430"/>
      <c r="F203" s="430"/>
      <c r="G203" s="430"/>
      <c r="H203" s="431"/>
      <c r="I203" s="431"/>
      <c r="J203" s="431"/>
      <c r="K203" s="431"/>
      <c r="L203" s="432"/>
      <c r="N203" s="1718"/>
      <c r="O203" s="2352" t="s">
        <v>269</v>
      </c>
      <c r="P203" s="2353"/>
      <c r="Q203" s="2353"/>
      <c r="R203" s="2353"/>
      <c r="S203" s="2353"/>
      <c r="T203" s="2353"/>
      <c r="U203" s="2353"/>
      <c r="V203" s="2354"/>
    </row>
    <row r="204" spans="1:22" s="37" customFormat="1" ht="12.75" x14ac:dyDescent="0.2">
      <c r="A204" s="1718"/>
      <c r="B204" s="2148" t="s">
        <v>1</v>
      </c>
      <c r="C204" s="1785" t="s">
        <v>310</v>
      </c>
      <c r="D204" s="1785"/>
      <c r="E204" s="1785"/>
      <c r="F204" s="1785"/>
      <c r="G204" s="1785"/>
      <c r="H204" s="1785"/>
      <c r="I204" s="1785"/>
      <c r="J204" s="1785"/>
      <c r="K204" s="1785"/>
      <c r="L204" s="1786"/>
      <c r="N204" s="1718"/>
      <c r="O204" s="2352"/>
      <c r="P204" s="2353"/>
      <c r="Q204" s="2353"/>
      <c r="R204" s="2353"/>
      <c r="S204" s="2353"/>
      <c r="T204" s="2353"/>
      <c r="U204" s="2353"/>
      <c r="V204" s="2354"/>
    </row>
    <row r="205" spans="1:22" s="37" customFormat="1" ht="12.75" customHeight="1" x14ac:dyDescent="0.2">
      <c r="A205" s="1718"/>
      <c r="B205" s="2148"/>
      <c r="C205" s="1785"/>
      <c r="D205" s="1785"/>
      <c r="E205" s="1785"/>
      <c r="F205" s="1785"/>
      <c r="G205" s="1785"/>
      <c r="H205" s="1785"/>
      <c r="I205" s="1785"/>
      <c r="J205" s="1785"/>
      <c r="K205" s="1785"/>
      <c r="L205" s="1786"/>
      <c r="N205" s="1718"/>
      <c r="O205" s="2352"/>
      <c r="P205" s="2353"/>
      <c r="Q205" s="2353"/>
      <c r="R205" s="2353"/>
      <c r="S205" s="2353"/>
      <c r="T205" s="2353"/>
      <c r="U205" s="2353"/>
      <c r="V205" s="2354"/>
    </row>
    <row r="206" spans="1:22" s="37" customFormat="1" ht="15" customHeight="1" x14ac:dyDescent="0.2">
      <c r="A206" s="1718"/>
      <c r="B206" s="2148"/>
      <c r="C206" s="1785"/>
      <c r="D206" s="1785"/>
      <c r="E206" s="1785"/>
      <c r="F206" s="1785"/>
      <c r="G206" s="1785"/>
      <c r="H206" s="1785"/>
      <c r="I206" s="1785"/>
      <c r="J206" s="1785"/>
      <c r="K206" s="1785"/>
      <c r="L206" s="1786"/>
      <c r="N206" s="1718"/>
      <c r="O206" s="2352"/>
      <c r="P206" s="2353"/>
      <c r="Q206" s="2353"/>
      <c r="R206" s="2353"/>
      <c r="S206" s="2353"/>
      <c r="T206" s="2353"/>
      <c r="U206" s="2353"/>
      <c r="V206" s="2354"/>
    </row>
    <row r="207" spans="1:22" s="37" customFormat="1" ht="12.75" customHeight="1" x14ac:dyDescent="0.25">
      <c r="A207" s="1718"/>
      <c r="B207" s="2148"/>
      <c r="C207" s="1785"/>
      <c r="D207" s="1785"/>
      <c r="E207" s="1785"/>
      <c r="F207" s="1785"/>
      <c r="G207" s="1785"/>
      <c r="H207" s="1785"/>
      <c r="I207" s="1785"/>
      <c r="J207" s="1785"/>
      <c r="K207" s="1785"/>
      <c r="L207" s="1786"/>
      <c r="N207" s="1718"/>
      <c r="O207" s="2364" t="s">
        <v>200</v>
      </c>
      <c r="P207" s="2365"/>
      <c r="Q207" s="2365"/>
      <c r="R207" s="2365"/>
      <c r="S207" s="2365"/>
      <c r="T207" s="2365"/>
      <c r="U207" s="2365"/>
      <c r="V207" s="2366"/>
    </row>
    <row r="208" spans="1:22" s="37" customFormat="1" ht="12.75" customHeight="1" x14ac:dyDescent="0.2">
      <c r="A208" s="1718"/>
      <c r="B208" s="2148"/>
      <c r="C208" s="2149" t="s">
        <v>311</v>
      </c>
      <c r="D208" s="2149"/>
      <c r="E208" s="2149"/>
      <c r="F208" s="2149"/>
      <c r="G208" s="2149"/>
      <c r="H208" s="2149"/>
      <c r="I208" s="2149"/>
      <c r="J208" s="2149"/>
      <c r="K208" s="2149"/>
      <c r="L208" s="2150"/>
      <c r="N208" s="1718"/>
      <c r="O208" s="2163" t="s">
        <v>201</v>
      </c>
      <c r="P208" s="2164"/>
      <c r="Q208" s="2164"/>
      <c r="R208" s="2164"/>
      <c r="S208" s="2164"/>
      <c r="T208" s="2164"/>
      <c r="U208" s="2164"/>
      <c r="V208" s="2165"/>
    </row>
    <row r="209" spans="1:22" s="37" customFormat="1" ht="12.75" customHeight="1" x14ac:dyDescent="0.2">
      <c r="A209" s="1718"/>
      <c r="B209" s="2148"/>
      <c r="C209" s="2149"/>
      <c r="D209" s="2149"/>
      <c r="E209" s="2149"/>
      <c r="F209" s="2149"/>
      <c r="G209" s="2149"/>
      <c r="H209" s="2149"/>
      <c r="I209" s="2149"/>
      <c r="J209" s="2149"/>
      <c r="K209" s="2149"/>
      <c r="L209" s="2150"/>
      <c r="N209" s="1718"/>
      <c r="O209" s="2163"/>
      <c r="P209" s="2164"/>
      <c r="Q209" s="2164"/>
      <c r="R209" s="2164"/>
      <c r="S209" s="2164"/>
      <c r="T209" s="2164"/>
      <c r="U209" s="2164"/>
      <c r="V209" s="2165"/>
    </row>
    <row r="210" spans="1:22" s="37" customFormat="1" ht="15.75" x14ac:dyDescent="0.2">
      <c r="A210" s="1718"/>
      <c r="B210" s="433"/>
      <c r="C210" s="434"/>
      <c r="D210" s="434"/>
      <c r="E210" s="434"/>
      <c r="F210" s="434"/>
      <c r="G210" s="434"/>
      <c r="H210" s="434"/>
      <c r="I210" s="434"/>
      <c r="J210" s="434"/>
      <c r="K210" s="434"/>
      <c r="L210" s="435"/>
      <c r="N210" s="1718"/>
      <c r="O210" s="2163"/>
      <c r="P210" s="2164"/>
      <c r="Q210" s="2164"/>
      <c r="R210" s="2164"/>
      <c r="S210" s="2164"/>
      <c r="T210" s="2164"/>
      <c r="U210" s="2164"/>
      <c r="V210" s="2165"/>
    </row>
    <row r="211" spans="1:22" s="37" customFormat="1" ht="18.75" customHeight="1" x14ac:dyDescent="0.2">
      <c r="A211" s="1718"/>
      <c r="B211" s="2173" t="s">
        <v>2</v>
      </c>
      <c r="C211" s="2174" t="s">
        <v>276</v>
      </c>
      <c r="D211" s="2174"/>
      <c r="E211" s="2174"/>
      <c r="F211" s="2174"/>
      <c r="G211" s="2174"/>
      <c r="H211" s="2174"/>
      <c r="I211" s="2174"/>
      <c r="J211" s="2174"/>
      <c r="K211" s="2174"/>
      <c r="L211" s="2175"/>
      <c r="N211" s="1718"/>
      <c r="O211" s="2367" t="s">
        <v>97</v>
      </c>
      <c r="P211" s="2368"/>
      <c r="Q211" s="2368"/>
      <c r="R211" s="2368"/>
      <c r="S211" s="2368"/>
      <c r="T211" s="2368"/>
      <c r="U211" s="2368"/>
      <c r="V211" s="2369"/>
    </row>
    <row r="212" spans="1:22" s="37" customFormat="1" ht="18.75" customHeight="1" x14ac:dyDescent="0.2">
      <c r="A212" s="1718"/>
      <c r="B212" s="2173"/>
      <c r="C212" s="2174"/>
      <c r="D212" s="2174"/>
      <c r="E212" s="2174"/>
      <c r="F212" s="2174"/>
      <c r="G212" s="2174"/>
      <c r="H212" s="2174"/>
      <c r="I212" s="2174"/>
      <c r="J212" s="2174"/>
      <c r="K212" s="2174"/>
      <c r="L212" s="2175"/>
      <c r="N212" s="1718"/>
      <c r="O212" s="2367"/>
      <c r="P212" s="2368"/>
      <c r="Q212" s="2368"/>
      <c r="R212" s="2368"/>
      <c r="S212" s="2368"/>
      <c r="T212" s="2368"/>
      <c r="U212" s="2368"/>
      <c r="V212" s="2369"/>
    </row>
    <row r="213" spans="1:22" s="37" customFormat="1" ht="18.75" customHeight="1" x14ac:dyDescent="0.2">
      <c r="A213" s="1718"/>
      <c r="B213" s="2176" t="s">
        <v>3</v>
      </c>
      <c r="C213" s="2177" t="s">
        <v>234</v>
      </c>
      <c r="D213" s="2177"/>
      <c r="E213" s="2177"/>
      <c r="F213" s="2177"/>
      <c r="G213" s="2177"/>
      <c r="H213" s="2177"/>
      <c r="I213" s="2177"/>
      <c r="J213" s="2177"/>
      <c r="K213" s="2177"/>
      <c r="L213" s="2178"/>
      <c r="N213" s="1718"/>
      <c r="O213" s="2370" t="s">
        <v>159</v>
      </c>
      <c r="P213" s="2371"/>
      <c r="Q213" s="2371"/>
      <c r="R213" s="2371"/>
      <c r="S213" s="2371"/>
      <c r="T213" s="2371"/>
      <c r="U213" s="2371"/>
      <c r="V213" s="2372"/>
    </row>
    <row r="214" spans="1:22" s="37" customFormat="1" ht="22.5" customHeight="1" x14ac:dyDescent="0.2">
      <c r="A214" s="1718"/>
      <c r="B214" s="2176"/>
      <c r="C214" s="2177"/>
      <c r="D214" s="2177"/>
      <c r="E214" s="2177"/>
      <c r="F214" s="2177"/>
      <c r="G214" s="2177"/>
      <c r="H214" s="2177"/>
      <c r="I214" s="2177"/>
      <c r="J214" s="2177"/>
      <c r="K214" s="2177"/>
      <c r="L214" s="2178"/>
      <c r="N214" s="1718"/>
      <c r="O214" s="2370"/>
      <c r="P214" s="2371"/>
      <c r="Q214" s="2371"/>
      <c r="R214" s="2371"/>
      <c r="S214" s="2371"/>
      <c r="T214" s="2371"/>
      <c r="U214" s="2371"/>
      <c r="V214" s="2372"/>
    </row>
    <row r="215" spans="1:22" s="37" customFormat="1" ht="15.75" customHeight="1" x14ac:dyDescent="0.2">
      <c r="A215" s="1718"/>
      <c r="B215" s="2176"/>
      <c r="C215" s="2177"/>
      <c r="D215" s="2177"/>
      <c r="E215" s="2177"/>
      <c r="F215" s="2177"/>
      <c r="G215" s="2177"/>
      <c r="H215" s="2177"/>
      <c r="I215" s="2177"/>
      <c r="J215" s="2177"/>
      <c r="K215" s="2177"/>
      <c r="L215" s="2178"/>
      <c r="N215" s="1718"/>
      <c r="O215" s="2373" t="s">
        <v>9</v>
      </c>
      <c r="P215" s="1695"/>
      <c r="Q215" s="1695"/>
      <c r="R215" s="1695"/>
      <c r="S215" s="1695"/>
      <c r="T215" s="1695"/>
      <c r="U215" s="1695"/>
      <c r="V215" s="1696"/>
    </row>
    <row r="216" spans="1:22" s="37" customFormat="1" ht="15.75" customHeight="1" thickBot="1" x14ac:dyDescent="0.25">
      <c r="A216" s="1718"/>
      <c r="B216" s="2179" t="s">
        <v>4</v>
      </c>
      <c r="C216" s="2180" t="s">
        <v>312</v>
      </c>
      <c r="D216" s="2180"/>
      <c r="E216" s="2180"/>
      <c r="F216" s="2180"/>
      <c r="G216" s="2180"/>
      <c r="H216" s="2180"/>
      <c r="I216" s="2180"/>
      <c r="J216" s="2180"/>
      <c r="K216" s="2180"/>
      <c r="L216" s="2181"/>
      <c r="N216" s="1718"/>
      <c r="O216" s="2374"/>
      <c r="P216" s="2375"/>
      <c r="Q216" s="2375"/>
      <c r="R216" s="2375"/>
      <c r="S216" s="2375"/>
      <c r="T216" s="2375"/>
      <c r="U216" s="2375"/>
      <c r="V216" s="2376"/>
    </row>
    <row r="217" spans="1:22" s="37" customFormat="1" ht="15.75" customHeight="1" x14ac:dyDescent="0.2">
      <c r="A217" s="1718"/>
      <c r="B217" s="2179"/>
      <c r="C217" s="2180"/>
      <c r="D217" s="2180"/>
      <c r="E217" s="2180"/>
      <c r="F217" s="2180"/>
      <c r="G217" s="2180"/>
      <c r="H217" s="2180"/>
      <c r="I217" s="2180"/>
      <c r="J217" s="2180"/>
      <c r="K217" s="2180"/>
      <c r="L217" s="2181"/>
    </row>
    <row r="218" spans="1:22" s="37" customFormat="1" ht="15.75" customHeight="1" x14ac:dyDescent="0.2">
      <c r="A218" s="1718"/>
      <c r="B218" s="2179"/>
      <c r="C218" s="2180"/>
      <c r="D218" s="2180"/>
      <c r="E218" s="2180"/>
      <c r="F218" s="2180"/>
      <c r="G218" s="2180"/>
      <c r="H218" s="2180"/>
      <c r="I218" s="2180"/>
      <c r="J218" s="2180"/>
      <c r="K218" s="2180"/>
      <c r="L218" s="2181"/>
    </row>
    <row r="219" spans="1:22" s="37" customFormat="1" ht="15" customHeight="1" x14ac:dyDescent="0.2">
      <c r="A219" s="1718"/>
      <c r="B219" s="2157" t="s">
        <v>268</v>
      </c>
      <c r="C219" s="2158"/>
      <c r="D219" s="2158"/>
      <c r="E219" s="2158"/>
      <c r="F219" s="2158"/>
      <c r="G219" s="2158"/>
      <c r="H219" s="2158"/>
      <c r="I219" s="2158"/>
      <c r="J219" s="2158"/>
      <c r="K219" s="2158"/>
      <c r="L219" s="2159"/>
    </row>
    <row r="220" spans="1:22" s="37" customFormat="1" ht="15" customHeight="1" x14ac:dyDescent="0.2">
      <c r="A220" s="1718"/>
      <c r="B220" s="2157"/>
      <c r="C220" s="2158"/>
      <c r="D220" s="2158"/>
      <c r="E220" s="2158"/>
      <c r="F220" s="2158"/>
      <c r="G220" s="2158"/>
      <c r="H220" s="2158"/>
      <c r="I220" s="2158"/>
      <c r="J220" s="2158"/>
      <c r="K220" s="2158"/>
      <c r="L220" s="2159"/>
    </row>
    <row r="221" spans="1:22" s="37" customFormat="1" ht="15" customHeight="1" x14ac:dyDescent="0.2">
      <c r="A221" s="1718"/>
      <c r="B221" s="2160" t="s">
        <v>269</v>
      </c>
      <c r="C221" s="2161"/>
      <c r="D221" s="2161"/>
      <c r="E221" s="2161"/>
      <c r="F221" s="2161"/>
      <c r="G221" s="2161"/>
      <c r="H221" s="2161"/>
      <c r="I221" s="2161"/>
      <c r="J221" s="2161"/>
      <c r="K221" s="2161"/>
      <c r="L221" s="2162"/>
    </row>
    <row r="222" spans="1:22" s="37" customFormat="1" ht="12.75" x14ac:dyDescent="0.2">
      <c r="A222" s="1718"/>
      <c r="B222" s="2160"/>
      <c r="C222" s="2161"/>
      <c r="D222" s="2161"/>
      <c r="E222" s="2161"/>
      <c r="F222" s="2161"/>
      <c r="G222" s="2161"/>
      <c r="H222" s="2161"/>
      <c r="I222" s="2161"/>
      <c r="J222" s="2161"/>
      <c r="K222" s="2161"/>
      <c r="L222" s="2162"/>
    </row>
    <row r="223" spans="1:22" s="37" customFormat="1" ht="12.75" customHeight="1" x14ac:dyDescent="0.2">
      <c r="A223" s="1718"/>
      <c r="B223" s="436" t="s">
        <v>200</v>
      </c>
      <c r="C223" s="437"/>
      <c r="D223" s="437"/>
      <c r="E223" s="145"/>
      <c r="F223" s="145"/>
      <c r="G223" s="438"/>
      <c r="H223" s="85"/>
      <c r="I223" s="85"/>
      <c r="J223" s="85"/>
      <c r="K223" s="85"/>
      <c r="L223" s="280"/>
    </row>
    <row r="224" spans="1:22" s="37" customFormat="1" ht="12.75" x14ac:dyDescent="0.2">
      <c r="A224" s="1718"/>
      <c r="B224" s="2163" t="s">
        <v>201</v>
      </c>
      <c r="C224" s="2164"/>
      <c r="D224" s="2164"/>
      <c r="E224" s="2164"/>
      <c r="F224" s="2164"/>
      <c r="G224" s="2164"/>
      <c r="H224" s="2164"/>
      <c r="I224" s="2164"/>
      <c r="J224" s="2164"/>
      <c r="K224" s="2164"/>
      <c r="L224" s="2165"/>
    </row>
    <row r="225" spans="1:20" s="37" customFormat="1" ht="20.25" customHeight="1" x14ac:dyDescent="0.2">
      <c r="A225" s="1718"/>
      <c r="B225" s="2163"/>
      <c r="C225" s="2164"/>
      <c r="D225" s="2164"/>
      <c r="E225" s="2164"/>
      <c r="F225" s="2164"/>
      <c r="G225" s="2164"/>
      <c r="H225" s="2164"/>
      <c r="I225" s="2164"/>
      <c r="J225" s="2164"/>
      <c r="K225" s="2164"/>
      <c r="L225" s="2165"/>
    </row>
    <row r="226" spans="1:20" s="37" customFormat="1" ht="12.75" x14ac:dyDescent="0.2">
      <c r="A226" s="1718"/>
      <c r="B226" s="2166" t="s">
        <v>97</v>
      </c>
      <c r="C226" s="2167"/>
      <c r="D226" s="2167"/>
      <c r="E226" s="2167"/>
      <c r="F226" s="2167"/>
      <c r="G226" s="2167"/>
      <c r="H226" s="2167"/>
      <c r="I226" s="2167"/>
      <c r="J226" s="2167"/>
      <c r="K226" s="2167"/>
      <c r="L226" s="2168"/>
    </row>
    <row r="227" spans="1:20" s="37" customFormat="1" ht="12.75" customHeight="1" x14ac:dyDescent="0.2">
      <c r="A227" s="1718"/>
      <c r="B227" s="2166"/>
      <c r="C227" s="2167"/>
      <c r="D227" s="2167"/>
      <c r="E227" s="2167"/>
      <c r="F227" s="2167"/>
      <c r="G227" s="2167"/>
      <c r="H227" s="2167"/>
      <c r="I227" s="2167"/>
      <c r="J227" s="2167"/>
      <c r="K227" s="2167"/>
      <c r="L227" s="2168"/>
    </row>
    <row r="228" spans="1:20" s="37" customFormat="1" x14ac:dyDescent="0.2">
      <c r="A228" s="1718"/>
      <c r="B228" s="2169" t="s">
        <v>159</v>
      </c>
      <c r="C228" s="2170"/>
      <c r="D228" s="2170"/>
      <c r="E228" s="2170"/>
      <c r="F228" s="2170"/>
      <c r="G228" s="2170"/>
      <c r="H228" s="2170"/>
      <c r="I228" s="2170"/>
      <c r="J228" s="2170"/>
      <c r="K228" s="2170"/>
      <c r="L228" s="2171"/>
    </row>
    <row r="229" spans="1:20" s="37" customFormat="1" ht="12.75" x14ac:dyDescent="0.2">
      <c r="A229" s="1718"/>
      <c r="B229" s="2172" t="s">
        <v>9</v>
      </c>
      <c r="C229" s="1698"/>
      <c r="D229" s="1698"/>
      <c r="E229" s="1698"/>
      <c r="F229" s="1698"/>
      <c r="G229" s="1698"/>
      <c r="H229" s="1698"/>
      <c r="I229" s="1698"/>
      <c r="J229" s="1698"/>
      <c r="K229" s="1698"/>
      <c r="L229" s="1699"/>
    </row>
    <row r="230" spans="1:20" s="37" customFormat="1" ht="12.75" customHeight="1" thickBot="1" x14ac:dyDescent="0.25">
      <c r="A230" s="1718"/>
      <c r="B230" s="1700"/>
      <c r="C230" s="1701"/>
      <c r="D230" s="1701"/>
      <c r="E230" s="1701"/>
      <c r="F230" s="1701"/>
      <c r="G230" s="1701"/>
      <c r="H230" s="1701"/>
      <c r="I230" s="1701"/>
      <c r="J230" s="1701"/>
      <c r="K230" s="1701"/>
      <c r="L230" s="1702"/>
    </row>
    <row r="231" spans="1:20" x14ac:dyDescent="0.25">
      <c r="T231" s="37"/>
    </row>
    <row r="232" spans="1:20" s="37" customFormat="1" ht="15.75" customHeight="1" x14ac:dyDescent="0.2">
      <c r="A232" s="33">
        <v>2.71</v>
      </c>
      <c r="B232" s="2407" t="s">
        <v>255</v>
      </c>
      <c r="C232" s="2408"/>
      <c r="D232" s="2408"/>
      <c r="E232" s="2408"/>
      <c r="F232" s="2408"/>
      <c r="G232" s="2408"/>
      <c r="H232" s="2408"/>
      <c r="I232" s="2408"/>
      <c r="J232" s="2408"/>
      <c r="K232" s="2408"/>
      <c r="L232" s="2408"/>
      <c r="M232" s="2408"/>
      <c r="N232" s="2408"/>
      <c r="O232" s="2408"/>
      <c r="P232" s="2408"/>
      <c r="Q232" s="2408"/>
      <c r="R232" s="2409"/>
    </row>
    <row r="233" spans="1:20" s="37" customFormat="1" ht="15.75" customHeight="1" x14ac:dyDescent="0.2">
      <c r="A233" s="2234" t="s">
        <v>255</v>
      </c>
      <c r="B233" s="2407"/>
      <c r="C233" s="2408"/>
      <c r="D233" s="2408"/>
      <c r="E233" s="2408"/>
      <c r="F233" s="2408"/>
      <c r="G233" s="2408"/>
      <c r="H233" s="2408"/>
      <c r="I233" s="2408"/>
      <c r="J233" s="2408"/>
      <c r="K233" s="2408"/>
      <c r="L233" s="2408"/>
      <c r="M233" s="2408"/>
      <c r="N233" s="2408"/>
      <c r="O233" s="2408"/>
      <c r="P233" s="2408"/>
      <c r="Q233" s="2408"/>
      <c r="R233" s="2409"/>
    </row>
    <row r="234" spans="1:20" s="37" customFormat="1" ht="15.75" customHeight="1" x14ac:dyDescent="0.2">
      <c r="A234" s="2234"/>
      <c r="B234" s="439"/>
      <c r="C234" s="440"/>
      <c r="D234" s="440"/>
      <c r="E234" s="440"/>
      <c r="F234" s="440"/>
      <c r="G234" s="440"/>
      <c r="H234" s="440"/>
      <c r="I234" s="440"/>
      <c r="J234" s="440"/>
      <c r="K234" s="440"/>
      <c r="L234" s="440"/>
      <c r="M234" s="440"/>
      <c r="N234" s="440"/>
      <c r="O234" s="440"/>
      <c r="P234" s="440"/>
      <c r="Q234" s="440"/>
      <c r="R234" s="441"/>
    </row>
    <row r="235" spans="1:20" s="37" customFormat="1" ht="15.75" customHeight="1" x14ac:dyDescent="0.2">
      <c r="A235" s="2234"/>
      <c r="B235" s="2235" t="s">
        <v>313</v>
      </c>
      <c r="C235" s="2235"/>
      <c r="D235" s="2235"/>
      <c r="E235" s="2235"/>
      <c r="F235" s="2235"/>
      <c r="G235" s="2235"/>
      <c r="H235" s="2235"/>
      <c r="I235" s="2235"/>
      <c r="J235" s="2235"/>
      <c r="K235" s="2235"/>
      <c r="L235" s="2235"/>
      <c r="M235" s="2235"/>
      <c r="N235" s="2236" t="str">
        <f>I237</f>
        <v>I</v>
      </c>
      <c r="O235" s="2410" t="s">
        <v>314</v>
      </c>
      <c r="P235" s="2410"/>
      <c r="Q235" s="2410"/>
      <c r="R235" s="2188">
        <f>H241</f>
        <v>241</v>
      </c>
    </row>
    <row r="236" spans="1:20" s="37" customFormat="1" ht="15.75" customHeight="1" x14ac:dyDescent="0.2">
      <c r="A236" s="2234"/>
      <c r="B236" s="2235"/>
      <c r="C236" s="2235"/>
      <c r="D236" s="2235"/>
      <c r="E236" s="2235"/>
      <c r="F236" s="2235"/>
      <c r="G236" s="2235"/>
      <c r="H236" s="2235"/>
      <c r="I236" s="2235"/>
      <c r="J236" s="2235"/>
      <c r="K236" s="2235"/>
      <c r="L236" s="2235"/>
      <c r="M236" s="2235"/>
      <c r="N236" s="2236"/>
      <c r="O236" s="2410"/>
      <c r="P236" s="2410"/>
      <c r="Q236" s="2410"/>
      <c r="R236" s="2188"/>
    </row>
    <row r="237" spans="1:20" s="37" customFormat="1" ht="15.75" customHeight="1" x14ac:dyDescent="0.2">
      <c r="A237" s="2234"/>
      <c r="B237" s="877"/>
      <c r="C237" s="442"/>
      <c r="D237" s="442"/>
      <c r="E237" s="442"/>
      <c r="F237" s="442"/>
      <c r="G237" s="442"/>
      <c r="H237" s="442"/>
      <c r="I237" s="1194" t="str">
        <f>LEFT(ADDRESS(1,COLUMN(),4),LEN(ADDRESS(1,COLUMN(),4))-1)</f>
        <v>I</v>
      </c>
      <c r="J237" s="442"/>
      <c r="K237" s="442"/>
      <c r="L237" s="442"/>
      <c r="M237" s="442"/>
      <c r="N237" s="442"/>
      <c r="O237" s="442"/>
      <c r="P237" s="442"/>
      <c r="Q237" s="442"/>
      <c r="R237" s="443"/>
    </row>
    <row r="238" spans="1:20" s="37" customFormat="1" ht="15.75" customHeight="1" x14ac:dyDescent="0.2">
      <c r="A238" s="2234"/>
      <c r="B238" s="444" t="s">
        <v>1</v>
      </c>
      <c r="C238" s="2189" t="s">
        <v>17</v>
      </c>
      <c r="D238" s="2189"/>
      <c r="E238" s="2189"/>
      <c r="F238" s="2189"/>
      <c r="G238" s="2189"/>
      <c r="H238" s="2189"/>
      <c r="I238" s="2189"/>
      <c r="J238" s="2189"/>
      <c r="K238" s="2189"/>
      <c r="L238" s="2189"/>
      <c r="M238" s="2189"/>
      <c r="N238" s="2189"/>
      <c r="O238" s="2189"/>
      <c r="P238" s="2189"/>
      <c r="Q238" s="2189"/>
      <c r="R238" s="2190"/>
    </row>
    <row r="239" spans="1:20" s="37" customFormat="1" ht="15.75" customHeight="1" x14ac:dyDescent="0.2">
      <c r="A239" s="2234"/>
      <c r="B239" s="2191" t="s">
        <v>120</v>
      </c>
      <c r="C239" s="1475" t="s">
        <v>119</v>
      </c>
      <c r="D239" s="1926" t="s">
        <v>121</v>
      </c>
      <c r="E239" s="2207" t="s">
        <v>165</v>
      </c>
      <c r="F239" s="1894"/>
      <c r="G239" s="2182" t="s">
        <v>256</v>
      </c>
      <c r="H239" s="2183"/>
      <c r="I239" s="2184" t="s">
        <v>222</v>
      </c>
      <c r="J239" s="2185" t="s">
        <v>227</v>
      </c>
      <c r="K239" s="2186" t="s">
        <v>220</v>
      </c>
      <c r="L239" s="2187" t="s">
        <v>228</v>
      </c>
      <c r="M239" s="2185" t="s">
        <v>219</v>
      </c>
      <c r="N239" s="1487" t="s">
        <v>229</v>
      </c>
      <c r="O239" s="1487" t="s">
        <v>230</v>
      </c>
      <c r="P239" s="2249"/>
      <c r="Q239" s="2250" t="s">
        <v>176</v>
      </c>
      <c r="R239" s="2406" t="s">
        <v>177</v>
      </c>
    </row>
    <row r="240" spans="1:20" s="37" customFormat="1" ht="15.75" customHeight="1" x14ac:dyDescent="0.2">
      <c r="A240" s="2234"/>
      <c r="B240" s="2191"/>
      <c r="C240" s="1475"/>
      <c r="D240" s="1926"/>
      <c r="E240" s="2207"/>
      <c r="F240" s="1894"/>
      <c r="G240" s="2182"/>
      <c r="H240" s="2183"/>
      <c r="I240" s="2184"/>
      <c r="J240" s="2185"/>
      <c r="K240" s="2186"/>
      <c r="L240" s="2187"/>
      <c r="M240" s="2185"/>
      <c r="N240" s="1487"/>
      <c r="O240" s="1487"/>
      <c r="P240" s="2249"/>
      <c r="Q240" s="2250"/>
      <c r="R240" s="2406"/>
    </row>
    <row r="241" spans="1:38" s="37" customFormat="1" ht="15.75" customHeight="1" x14ac:dyDescent="0.2">
      <c r="A241" s="2234"/>
      <c r="B241" s="1812">
        <v>1</v>
      </c>
      <c r="C241" s="1248">
        <v>22</v>
      </c>
      <c r="D241" s="1248">
        <v>4.5</v>
      </c>
      <c r="E241" s="2419">
        <v>8</v>
      </c>
      <c r="F241" s="2420">
        <f>E241*B241</f>
        <v>8</v>
      </c>
      <c r="G241" s="261"/>
      <c r="H241" s="1195">
        <f>ROW()</f>
        <v>241</v>
      </c>
      <c r="I241" s="1245">
        <v>1</v>
      </c>
      <c r="J241" s="2415">
        <f>(I241*B241)/E241</f>
        <v>0.125</v>
      </c>
      <c r="K241" s="2416">
        <v>12</v>
      </c>
      <c r="L241" s="2232">
        <f>(K241*I243)*B241</f>
        <v>12</v>
      </c>
      <c r="M241" s="2417">
        <f>K241*J241</f>
        <v>1.5</v>
      </c>
      <c r="N241" s="2418">
        <f>(((C241/2)*(C241/2)*PI()*B241))</f>
        <v>380.13271108436498</v>
      </c>
      <c r="O241" s="2432">
        <f>(((C241/2)*(C241/2)*PI()*D241)*B241)</f>
        <v>1710.5971998796424</v>
      </c>
      <c r="P241" s="2399">
        <f>O241/1000</f>
        <v>1.7105971998796423</v>
      </c>
      <c r="Q241" s="2400">
        <f>(((C241/2)*(C241/2)*PI()*D241)*B241)/E241</f>
        <v>213.8246499849553</v>
      </c>
      <c r="R241" s="2401">
        <f>N241/E241</f>
        <v>47.516588885545623</v>
      </c>
    </row>
    <row r="242" spans="1:38" s="37" customFormat="1" ht="15.75" customHeight="1" x14ac:dyDescent="0.2">
      <c r="A242" s="2234"/>
      <c r="B242" s="1812"/>
      <c r="C242" s="1248"/>
      <c r="D242" s="1248"/>
      <c r="E242" s="2419"/>
      <c r="F242" s="2420"/>
      <c r="G242" s="261"/>
      <c r="H242" s="445"/>
      <c r="I242" s="1245"/>
      <c r="J242" s="2415"/>
      <c r="K242" s="2416"/>
      <c r="L242" s="2232"/>
      <c r="M242" s="2417"/>
      <c r="N242" s="2418"/>
      <c r="O242" s="2432"/>
      <c r="P242" s="2399"/>
      <c r="Q242" s="2400"/>
      <c r="R242" s="2401"/>
    </row>
    <row r="243" spans="1:38" s="37" customFormat="1" ht="15.75" customHeight="1" x14ac:dyDescent="0.2">
      <c r="A243" s="2234"/>
      <c r="B243" s="446" t="s">
        <v>315</v>
      </c>
      <c r="C243" s="447"/>
      <c r="D243" s="447"/>
      <c r="E243" s="447"/>
      <c r="F243" s="447"/>
      <c r="G243" s="448" t="str">
        <f>IF(B241&gt;1,B241,"")</f>
        <v/>
      </c>
      <c r="H243" s="448" t="str">
        <f>IF(B241&gt;1,"cercles","")</f>
        <v/>
      </c>
      <c r="I243" s="449">
        <f>IF(B241&gt;1,I241*B241,I241)</f>
        <v>1</v>
      </c>
      <c r="J243" s="145"/>
      <c r="K243" s="2402" t="s">
        <v>316</v>
      </c>
      <c r="L243" s="2402"/>
      <c r="M243" s="2402"/>
      <c r="N243" s="2402"/>
      <c r="O243" s="2402"/>
      <c r="P243" s="2402"/>
      <c r="Q243" s="2402"/>
      <c r="R243" s="2403"/>
    </row>
    <row r="244" spans="1:38" s="37" customFormat="1" ht="15.75" customHeight="1" x14ac:dyDescent="0.2">
      <c r="A244" s="2234"/>
      <c r="B244" s="2411" t="s">
        <v>276</v>
      </c>
      <c r="C244" s="2412"/>
      <c r="D244" s="2412"/>
      <c r="E244" s="2412"/>
      <c r="F244" s="2412"/>
      <c r="G244" s="2412"/>
      <c r="H244" s="450"/>
      <c r="I244" s="450"/>
      <c r="J244" s="451"/>
      <c r="K244" s="2402"/>
      <c r="L244" s="2402"/>
      <c r="M244" s="2402"/>
      <c r="N244" s="2402"/>
      <c r="O244" s="2402"/>
      <c r="P244" s="2402"/>
      <c r="Q244" s="2402"/>
      <c r="R244" s="2403"/>
    </row>
    <row r="245" spans="1:38" s="37" customFormat="1" ht="15.75" customHeight="1" x14ac:dyDescent="0.2">
      <c r="A245" s="2234"/>
      <c r="B245" s="2413"/>
      <c r="C245" s="2414"/>
      <c r="D245" s="2414"/>
      <c r="E245" s="2414"/>
      <c r="F245" s="2414"/>
      <c r="G245" s="2414"/>
      <c r="H245" s="452" t="s">
        <v>3</v>
      </c>
      <c r="I245" s="453" t="s">
        <v>4</v>
      </c>
      <c r="J245" s="454"/>
      <c r="K245" s="2404"/>
      <c r="L245" s="2404"/>
      <c r="M245" s="2404"/>
      <c r="N245" s="2404"/>
      <c r="O245" s="2404"/>
      <c r="P245" s="2404"/>
      <c r="Q245" s="2404"/>
      <c r="R245" s="2405"/>
    </row>
    <row r="246" spans="1:38" s="37" customFormat="1" ht="24" customHeight="1" x14ac:dyDescent="0.2">
      <c r="A246" s="2234"/>
      <c r="B246" s="2201" t="s">
        <v>120</v>
      </c>
      <c r="C246" s="2203" t="s">
        <v>119</v>
      </c>
      <c r="D246" s="2204" t="s">
        <v>121</v>
      </c>
      <c r="E246" s="2205" t="s">
        <v>165</v>
      </c>
      <c r="F246" s="2206"/>
      <c r="G246" s="2208" t="s">
        <v>256</v>
      </c>
      <c r="H246" s="2209"/>
      <c r="I246" s="2212" t="s">
        <v>317</v>
      </c>
      <c r="J246" s="2192" t="s">
        <v>227</v>
      </c>
      <c r="K246" s="2194" t="s">
        <v>220</v>
      </c>
      <c r="L246" s="2196" t="s">
        <v>228</v>
      </c>
      <c r="M246" s="2198" t="s">
        <v>219</v>
      </c>
      <c r="N246" s="876" t="s">
        <v>229</v>
      </c>
      <c r="O246" s="2194" t="s">
        <v>230</v>
      </c>
      <c r="P246" s="2200"/>
      <c r="Q246" s="880" t="s">
        <v>176</v>
      </c>
      <c r="R246" s="882" t="s">
        <v>177</v>
      </c>
    </row>
    <row r="247" spans="1:38" s="37" customFormat="1" ht="24" customHeight="1" x14ac:dyDescent="0.2">
      <c r="A247" s="2234"/>
      <c r="B247" s="2202"/>
      <c r="C247" s="1475"/>
      <c r="D247" s="1926"/>
      <c r="E247" s="2207"/>
      <c r="F247" s="1894"/>
      <c r="G247" s="2210"/>
      <c r="H247" s="2211"/>
      <c r="I247" s="2213"/>
      <c r="J247" s="2193"/>
      <c r="K247" s="2195"/>
      <c r="L247" s="2197"/>
      <c r="M247" s="2199"/>
      <c r="N247" s="455" t="s">
        <v>318</v>
      </c>
      <c r="O247" s="456" t="s">
        <v>319</v>
      </c>
      <c r="P247" s="456" t="s">
        <v>27</v>
      </c>
      <c r="Q247" s="456" t="s">
        <v>319</v>
      </c>
      <c r="R247" s="457" t="s">
        <v>318</v>
      </c>
    </row>
    <row r="248" spans="1:38" s="37" customFormat="1" ht="15.75" x14ac:dyDescent="0.2">
      <c r="A248" s="2234"/>
      <c r="B248" s="869">
        <v>1</v>
      </c>
      <c r="C248" s="458">
        <v>9.5</v>
      </c>
      <c r="D248" s="458">
        <f>D241</f>
        <v>4.5</v>
      </c>
      <c r="E248" s="172">
        <f t="shared" ref="E248:E261" si="3">MROUND(F248,1)</f>
        <v>1</v>
      </c>
      <c r="F248" s="875">
        <f>(F241/N241)*N248</f>
        <v>1.4917355371900825</v>
      </c>
      <c r="G248" s="459">
        <f t="shared" ref="G248:G261" si="4">IF(ISBLANK(I248),H248,I248)</f>
        <v>0.15</v>
      </c>
      <c r="H248" s="862">
        <f>IF(ISBLANK(I248),(I243/O241)*O248,0)</f>
        <v>0</v>
      </c>
      <c r="I248" s="460">
        <v>0.15</v>
      </c>
      <c r="J248" s="461">
        <f t="shared" ref="J248:J261" si="5">(G248*B248)/E248</f>
        <v>0.15</v>
      </c>
      <c r="K248" s="1196">
        <f>K241</f>
        <v>12</v>
      </c>
      <c r="L248" s="462">
        <f t="shared" ref="L248:L261" si="6">(K248*G248)*B248</f>
        <v>1.7999999999999998</v>
      </c>
      <c r="M248" s="463">
        <f t="shared" ref="M248:M261" si="7">K248*J248</f>
        <v>1.7999999999999998</v>
      </c>
      <c r="N248" s="464">
        <f t="shared" ref="N248:N261" si="8">(((C248/2)*(C248/2)*PI()*B248))</f>
        <v>70.882184246619701</v>
      </c>
      <c r="O248" s="465">
        <f t="shared" ref="O248:O261" si="9">(((C248/2)*(C248/2)*PI()*D248)*B248)</f>
        <v>318.96982910978863</v>
      </c>
      <c r="P248" s="466">
        <f>O248/1000</f>
        <v>0.31896982910978866</v>
      </c>
      <c r="Q248" s="467">
        <f t="shared" ref="Q248:Q261" si="10">(((C248/2)*(C248/2)*PI()*D248)*B248)/E248</f>
        <v>318.96982910978863</v>
      </c>
      <c r="R248" s="468">
        <f t="shared" ref="R248:R261" si="11">N248/E248</f>
        <v>70.882184246619701</v>
      </c>
    </row>
    <row r="249" spans="1:38" s="37" customFormat="1" ht="15.75" x14ac:dyDescent="0.2">
      <c r="A249" s="2234"/>
      <c r="B249" s="869">
        <v>1</v>
      </c>
      <c r="C249" s="458">
        <v>14.5</v>
      </c>
      <c r="D249" s="458">
        <f>D241</f>
        <v>4.5</v>
      </c>
      <c r="E249" s="172">
        <f t="shared" si="3"/>
        <v>3</v>
      </c>
      <c r="F249" s="875">
        <f>(F241/N241)*N249</f>
        <v>3.4752066115702482</v>
      </c>
      <c r="G249" s="459">
        <f t="shared" si="4"/>
        <v>0.43440082644628097</v>
      </c>
      <c r="H249" s="862">
        <f>IF(ISBLANK(I249),(I243/O241)*O249,0)</f>
        <v>0.43440082644628097</v>
      </c>
      <c r="I249" s="460"/>
      <c r="J249" s="461">
        <f t="shared" si="5"/>
        <v>0.14480027548209365</v>
      </c>
      <c r="K249" s="1196">
        <f>K241</f>
        <v>12</v>
      </c>
      <c r="L249" s="462">
        <f t="shared" si="6"/>
        <v>5.2128099173553721</v>
      </c>
      <c r="M249" s="463">
        <f t="shared" si="7"/>
        <v>1.7376033057851239</v>
      </c>
      <c r="N249" s="464">
        <f t="shared" si="8"/>
        <v>165.1299638543135</v>
      </c>
      <c r="O249" s="465">
        <f t="shared" si="9"/>
        <v>743.08483734441074</v>
      </c>
      <c r="P249" s="466">
        <f t="shared" ref="P249:P261" si="12">O249/1000</f>
        <v>0.74308483734441078</v>
      </c>
      <c r="Q249" s="467">
        <f t="shared" si="10"/>
        <v>247.69494578147024</v>
      </c>
      <c r="R249" s="468">
        <f t="shared" si="11"/>
        <v>55.043321284771167</v>
      </c>
      <c r="AF249" s="54"/>
      <c r="AG249" s="54"/>
      <c r="AH249" s="54"/>
      <c r="AI249" s="54"/>
      <c r="AJ249" s="54"/>
      <c r="AK249" s="54"/>
      <c r="AL249" s="54"/>
    </row>
    <row r="250" spans="1:38" s="37" customFormat="1" ht="15.75" x14ac:dyDescent="0.2">
      <c r="A250" s="2234"/>
      <c r="B250" s="869">
        <v>1</v>
      </c>
      <c r="C250" s="458">
        <v>16</v>
      </c>
      <c r="D250" s="458">
        <f>D241</f>
        <v>4.5</v>
      </c>
      <c r="E250" s="172">
        <f t="shared" si="3"/>
        <v>4</v>
      </c>
      <c r="F250" s="875">
        <f>(F241/N241)*N250</f>
        <v>4.2314049586776861</v>
      </c>
      <c r="G250" s="459">
        <f t="shared" si="4"/>
        <v>0.52892561983471076</v>
      </c>
      <c r="H250" s="862">
        <f>IF(ISBLANK(I250),(I243/O241)*O250,0)</f>
        <v>0.52892561983471076</v>
      </c>
      <c r="I250" s="460"/>
      <c r="J250" s="461">
        <f t="shared" si="5"/>
        <v>0.13223140495867769</v>
      </c>
      <c r="K250" s="1196">
        <f>K241</f>
        <v>12</v>
      </c>
      <c r="L250" s="462">
        <f t="shared" si="6"/>
        <v>6.3471074380165291</v>
      </c>
      <c r="M250" s="463">
        <f t="shared" si="7"/>
        <v>1.5867768595041323</v>
      </c>
      <c r="N250" s="464">
        <f t="shared" si="8"/>
        <v>201.06192982974676</v>
      </c>
      <c r="O250" s="465">
        <f t="shared" si="9"/>
        <v>904.77868423386042</v>
      </c>
      <c r="P250" s="466">
        <f t="shared" si="12"/>
        <v>0.90477868423386043</v>
      </c>
      <c r="Q250" s="467">
        <f t="shared" si="10"/>
        <v>226.1946710584651</v>
      </c>
      <c r="R250" s="468">
        <f t="shared" si="11"/>
        <v>50.26548245743669</v>
      </c>
      <c r="AF250" s="54"/>
      <c r="AG250" s="54"/>
      <c r="AH250" s="54"/>
      <c r="AI250" s="54"/>
      <c r="AJ250" s="54"/>
      <c r="AK250" s="54"/>
      <c r="AL250" s="54"/>
    </row>
    <row r="251" spans="1:38" s="37" customFormat="1" ht="15.75" x14ac:dyDescent="0.2">
      <c r="A251" s="2234"/>
      <c r="B251" s="869">
        <v>1</v>
      </c>
      <c r="C251" s="458">
        <v>17.5</v>
      </c>
      <c r="D251" s="458">
        <f>D241</f>
        <v>4.5</v>
      </c>
      <c r="E251" s="172">
        <f t="shared" si="3"/>
        <v>5</v>
      </c>
      <c r="F251" s="875">
        <f>(F241/N241)*N251</f>
        <v>5.0619834710743801</v>
      </c>
      <c r="G251" s="459">
        <f t="shared" si="4"/>
        <v>0.63274793388429751</v>
      </c>
      <c r="H251" s="862">
        <f>IF(ISBLANK(I251),(I243/O241)*O251,0)</f>
        <v>0.63274793388429751</v>
      </c>
      <c r="I251" s="460"/>
      <c r="J251" s="461">
        <f t="shared" si="5"/>
        <v>0.12654958677685951</v>
      </c>
      <c r="K251" s="1196">
        <f>K241</f>
        <v>12</v>
      </c>
      <c r="L251" s="462">
        <f t="shared" si="6"/>
        <v>7.5929752066115697</v>
      </c>
      <c r="M251" s="463">
        <f t="shared" si="7"/>
        <v>1.5185950413223142</v>
      </c>
      <c r="N251" s="464">
        <f t="shared" si="8"/>
        <v>240.52818754046854</v>
      </c>
      <c r="O251" s="465">
        <f t="shared" si="9"/>
        <v>1082.3768439321084</v>
      </c>
      <c r="P251" s="466">
        <f t="shared" si="12"/>
        <v>1.0823768439321084</v>
      </c>
      <c r="Q251" s="467">
        <f t="shared" si="10"/>
        <v>216.47536878642168</v>
      </c>
      <c r="R251" s="468">
        <f t="shared" si="11"/>
        <v>48.105637508093707</v>
      </c>
    </row>
    <row r="252" spans="1:38" s="37" customFormat="1" ht="15.75" customHeight="1" x14ac:dyDescent="0.2">
      <c r="A252" s="2234"/>
      <c r="B252" s="869">
        <v>1</v>
      </c>
      <c r="C252" s="458">
        <v>19</v>
      </c>
      <c r="D252" s="458">
        <f>D241</f>
        <v>4.5</v>
      </c>
      <c r="E252" s="172">
        <f t="shared" si="3"/>
        <v>6</v>
      </c>
      <c r="F252" s="875">
        <f>(F241/N241)*N252</f>
        <v>5.9669421487603298</v>
      </c>
      <c r="G252" s="459">
        <f t="shared" si="4"/>
        <v>0.74586776859504123</v>
      </c>
      <c r="H252" s="862">
        <f>IF(ISBLANK(I252),(I243/O241)*O252,0)</f>
        <v>0.74586776859504123</v>
      </c>
      <c r="I252" s="460"/>
      <c r="J252" s="461">
        <f t="shared" si="5"/>
        <v>0.1243112947658402</v>
      </c>
      <c r="K252" s="1196">
        <f>K241</f>
        <v>12</v>
      </c>
      <c r="L252" s="462">
        <f t="shared" si="6"/>
        <v>8.9504132231404938</v>
      </c>
      <c r="M252" s="463">
        <f t="shared" si="7"/>
        <v>1.4917355371900825</v>
      </c>
      <c r="N252" s="464">
        <f t="shared" si="8"/>
        <v>283.5287369864788</v>
      </c>
      <c r="O252" s="465">
        <f t="shared" si="9"/>
        <v>1275.8793164391545</v>
      </c>
      <c r="P252" s="466">
        <f t="shared" si="12"/>
        <v>1.2758793164391546</v>
      </c>
      <c r="Q252" s="467">
        <f t="shared" si="10"/>
        <v>212.64655273985909</v>
      </c>
      <c r="R252" s="468">
        <f t="shared" si="11"/>
        <v>47.254789497746465</v>
      </c>
    </row>
    <row r="253" spans="1:38" s="37" customFormat="1" ht="15.75" customHeight="1" x14ac:dyDescent="0.2">
      <c r="A253" s="2234"/>
      <c r="B253" s="869">
        <v>1</v>
      </c>
      <c r="C253" s="458">
        <v>20.5</v>
      </c>
      <c r="D253" s="458">
        <f>D241</f>
        <v>4.5</v>
      </c>
      <c r="E253" s="172">
        <f t="shared" si="3"/>
        <v>7</v>
      </c>
      <c r="F253" s="875">
        <f>(F241/N241)*N253</f>
        <v>6.946280991735537</v>
      </c>
      <c r="G253" s="459">
        <f t="shared" si="4"/>
        <v>0.86828512396694202</v>
      </c>
      <c r="H253" s="862">
        <f>IF(ISBLANK(I253),(I243/O241)*O253,0)</f>
        <v>0.86828512396694202</v>
      </c>
      <c r="I253" s="460"/>
      <c r="J253" s="461">
        <f t="shared" si="5"/>
        <v>0.12404073199527743</v>
      </c>
      <c r="K253" s="1196">
        <f>K241</f>
        <v>12</v>
      </c>
      <c r="L253" s="462">
        <f t="shared" si="6"/>
        <v>10.419421487603305</v>
      </c>
      <c r="M253" s="463">
        <f t="shared" si="7"/>
        <v>1.4884887839433292</v>
      </c>
      <c r="N253" s="464">
        <f t="shared" si="8"/>
        <v>330.06357816777762</v>
      </c>
      <c r="O253" s="465">
        <f t="shared" si="9"/>
        <v>1485.2861017549992</v>
      </c>
      <c r="P253" s="466">
        <f t="shared" si="12"/>
        <v>1.4852861017549992</v>
      </c>
      <c r="Q253" s="467">
        <f t="shared" si="10"/>
        <v>212.18372882214274</v>
      </c>
      <c r="R253" s="468">
        <f t="shared" si="11"/>
        <v>47.151939738253944</v>
      </c>
    </row>
    <row r="254" spans="1:38" s="37" customFormat="1" ht="15.75" customHeight="1" x14ac:dyDescent="0.2">
      <c r="A254" s="2234"/>
      <c r="B254" s="869">
        <v>1</v>
      </c>
      <c r="C254" s="458">
        <v>21.5</v>
      </c>
      <c r="D254" s="458">
        <f>D241</f>
        <v>4.5</v>
      </c>
      <c r="E254" s="172">
        <f t="shared" si="3"/>
        <v>8</v>
      </c>
      <c r="F254" s="875">
        <f>(F241/N241)*N254</f>
        <v>7.6404958677685952</v>
      </c>
      <c r="G254" s="459">
        <f t="shared" si="4"/>
        <v>0.95506198347107429</v>
      </c>
      <c r="H254" s="862">
        <f>IF(ISBLANK(I254),(I243/O241)*O254,0)</f>
        <v>0.95506198347107429</v>
      </c>
      <c r="I254" s="460"/>
      <c r="J254" s="461">
        <f t="shared" si="5"/>
        <v>0.11938274793388429</v>
      </c>
      <c r="K254" s="1196">
        <f>K241</f>
        <v>12</v>
      </c>
      <c r="L254" s="462">
        <f t="shared" si="6"/>
        <v>11.460743801652892</v>
      </c>
      <c r="M254" s="463">
        <f t="shared" si="7"/>
        <v>1.4325929752066116</v>
      </c>
      <c r="N254" s="464">
        <f t="shared" si="8"/>
        <v>363.05030103047045</v>
      </c>
      <c r="O254" s="465">
        <f t="shared" si="9"/>
        <v>1633.7263546371171</v>
      </c>
      <c r="P254" s="466">
        <f t="shared" si="12"/>
        <v>1.633726354637117</v>
      </c>
      <c r="Q254" s="467">
        <f t="shared" si="10"/>
        <v>204.21579432963964</v>
      </c>
      <c r="R254" s="468">
        <f t="shared" si="11"/>
        <v>45.381287628808806</v>
      </c>
    </row>
    <row r="255" spans="1:38" s="37" customFormat="1" ht="15.75" customHeight="1" x14ac:dyDescent="0.2">
      <c r="A255" s="2234"/>
      <c r="B255" s="869">
        <v>1</v>
      </c>
      <c r="C255" s="458">
        <v>23</v>
      </c>
      <c r="D255" s="458">
        <f>D241</f>
        <v>4.5</v>
      </c>
      <c r="E255" s="172">
        <f t="shared" si="3"/>
        <v>9</v>
      </c>
      <c r="F255" s="875">
        <f>(F241/N241)*N255</f>
        <v>8.7438016528925626</v>
      </c>
      <c r="G255" s="459">
        <f t="shared" si="4"/>
        <v>1.0929752066115701</v>
      </c>
      <c r="H255" s="862">
        <f>IF(ISBLANK(I255),(I243/O241)*O255,0)</f>
        <v>1.0929752066115701</v>
      </c>
      <c r="I255" s="460"/>
      <c r="J255" s="461">
        <f t="shared" si="5"/>
        <v>0.12144168962350779</v>
      </c>
      <c r="K255" s="1196">
        <f>K241</f>
        <v>12</v>
      </c>
      <c r="L255" s="462">
        <f t="shared" si="6"/>
        <v>13.115702479338841</v>
      </c>
      <c r="M255" s="463">
        <f t="shared" si="7"/>
        <v>1.4573002754820936</v>
      </c>
      <c r="N255" s="464">
        <f t="shared" si="8"/>
        <v>415.47562843725012</v>
      </c>
      <c r="O255" s="465">
        <f t="shared" si="9"/>
        <v>1869.6403279676256</v>
      </c>
      <c r="P255" s="466">
        <f t="shared" si="12"/>
        <v>1.8696403279676255</v>
      </c>
      <c r="Q255" s="467">
        <f t="shared" si="10"/>
        <v>207.73781421862506</v>
      </c>
      <c r="R255" s="468">
        <f t="shared" si="11"/>
        <v>46.163958715250011</v>
      </c>
    </row>
    <row r="256" spans="1:38" s="37" customFormat="1" ht="15.75" x14ac:dyDescent="0.2">
      <c r="A256" s="2234"/>
      <c r="B256" s="869">
        <v>1</v>
      </c>
      <c r="C256" s="458">
        <v>25</v>
      </c>
      <c r="D256" s="458">
        <f>D241</f>
        <v>4.5</v>
      </c>
      <c r="E256" s="172">
        <f t="shared" si="3"/>
        <v>10</v>
      </c>
      <c r="F256" s="875">
        <f>(F241/N241)*N256</f>
        <v>10.330578512396695</v>
      </c>
      <c r="G256" s="459">
        <f t="shared" si="4"/>
        <v>1.2913223140495869</v>
      </c>
      <c r="H256" s="862">
        <f>IF(ISBLANK(I256),(I243/O241)*O256,0)</f>
        <v>1.2913223140495869</v>
      </c>
      <c r="I256" s="460"/>
      <c r="J256" s="461">
        <f t="shared" si="5"/>
        <v>0.12913223140495869</v>
      </c>
      <c r="K256" s="1196">
        <f>K241</f>
        <v>12</v>
      </c>
      <c r="L256" s="462">
        <f t="shared" si="6"/>
        <v>15.495867768595042</v>
      </c>
      <c r="M256" s="463">
        <f t="shared" si="7"/>
        <v>1.5495867768595044</v>
      </c>
      <c r="N256" s="464">
        <f t="shared" si="8"/>
        <v>490.87385212340519</v>
      </c>
      <c r="O256" s="465">
        <f t="shared" si="9"/>
        <v>2208.9323345553235</v>
      </c>
      <c r="P256" s="466">
        <f t="shared" si="12"/>
        <v>2.2089323345553233</v>
      </c>
      <c r="Q256" s="467">
        <f t="shared" si="10"/>
        <v>220.89323345553234</v>
      </c>
      <c r="R256" s="468">
        <f t="shared" si="11"/>
        <v>49.087385212340521</v>
      </c>
    </row>
    <row r="257" spans="1:18" s="37" customFormat="1" ht="15.75" customHeight="1" x14ac:dyDescent="0.2">
      <c r="A257" s="2234"/>
      <c r="B257" s="869">
        <v>1</v>
      </c>
      <c r="C257" s="458">
        <v>27</v>
      </c>
      <c r="D257" s="458">
        <f>D241</f>
        <v>4.5</v>
      </c>
      <c r="E257" s="172">
        <f t="shared" si="3"/>
        <v>12</v>
      </c>
      <c r="F257" s="875">
        <f>(F241/N241)*N257</f>
        <v>12.049586776859504</v>
      </c>
      <c r="G257" s="459">
        <f t="shared" si="4"/>
        <v>1.5061983471074378</v>
      </c>
      <c r="H257" s="862">
        <f>IF(ISBLANK(I257),(I243/O241)*O257,0)</f>
        <v>1.5061983471074378</v>
      </c>
      <c r="I257" s="460"/>
      <c r="J257" s="461">
        <f t="shared" si="5"/>
        <v>0.12551652892561982</v>
      </c>
      <c r="K257" s="1196">
        <f>K241</f>
        <v>12</v>
      </c>
      <c r="L257" s="462">
        <f t="shared" si="6"/>
        <v>18.074380165289256</v>
      </c>
      <c r="M257" s="463">
        <f t="shared" si="7"/>
        <v>1.5061983471074378</v>
      </c>
      <c r="N257" s="464">
        <f t="shared" si="8"/>
        <v>572.55526111673976</v>
      </c>
      <c r="O257" s="465">
        <f t="shared" si="9"/>
        <v>2576.4986750253288</v>
      </c>
      <c r="P257" s="466">
        <f t="shared" si="12"/>
        <v>2.5764986750253289</v>
      </c>
      <c r="Q257" s="467">
        <f t="shared" si="10"/>
        <v>214.70822291877741</v>
      </c>
      <c r="R257" s="468">
        <f t="shared" si="11"/>
        <v>47.712938426394977</v>
      </c>
    </row>
    <row r="258" spans="1:18" s="37" customFormat="1" ht="15.75" customHeight="1" x14ac:dyDescent="0.2">
      <c r="A258" s="2234"/>
      <c r="B258" s="869">
        <v>1</v>
      </c>
      <c r="C258" s="458">
        <v>29</v>
      </c>
      <c r="D258" s="458">
        <f>D241</f>
        <v>4.5</v>
      </c>
      <c r="E258" s="172">
        <f t="shared" si="3"/>
        <v>14</v>
      </c>
      <c r="F258" s="875">
        <f>(F241/N241)*N258</f>
        <v>13.900826446280993</v>
      </c>
      <c r="G258" s="459">
        <f t="shared" si="4"/>
        <v>1.7376033057851239</v>
      </c>
      <c r="H258" s="862">
        <f>IF(ISBLANK(I258),(I243/O241)*O258,0)</f>
        <v>1.7376033057851239</v>
      </c>
      <c r="I258" s="460"/>
      <c r="J258" s="461">
        <f t="shared" si="5"/>
        <v>0.12411452184179457</v>
      </c>
      <c r="K258" s="1196">
        <f>K241</f>
        <v>12</v>
      </c>
      <c r="L258" s="462">
        <f t="shared" si="6"/>
        <v>20.851239669421489</v>
      </c>
      <c r="M258" s="463">
        <f t="shared" si="7"/>
        <v>1.4893742621015349</v>
      </c>
      <c r="N258" s="464">
        <f t="shared" si="8"/>
        <v>660.51985541725401</v>
      </c>
      <c r="O258" s="465">
        <f t="shared" si="9"/>
        <v>2972.339349377643</v>
      </c>
      <c r="P258" s="466">
        <f t="shared" si="12"/>
        <v>2.9723393493776431</v>
      </c>
      <c r="Q258" s="467">
        <f t="shared" si="10"/>
        <v>212.30995352697451</v>
      </c>
      <c r="R258" s="468">
        <f t="shared" si="11"/>
        <v>47.179989672661002</v>
      </c>
    </row>
    <row r="259" spans="1:18" s="37" customFormat="1" ht="15.75" x14ac:dyDescent="0.2">
      <c r="A259" s="2234"/>
      <c r="B259" s="869">
        <v>2</v>
      </c>
      <c r="C259" s="458">
        <v>30.5</v>
      </c>
      <c r="D259" s="458">
        <f>D241</f>
        <v>4.5</v>
      </c>
      <c r="E259" s="172">
        <f t="shared" si="3"/>
        <v>31</v>
      </c>
      <c r="F259" s="875">
        <f>(F241/N241)*N259</f>
        <v>30.75206611570248</v>
      </c>
      <c r="G259" s="459">
        <f t="shared" si="4"/>
        <v>3.84400826446281</v>
      </c>
      <c r="H259" s="862">
        <f>IF(ISBLANK(I259),(I243/O241)*O259,0)</f>
        <v>3.84400826446281</v>
      </c>
      <c r="I259" s="460"/>
      <c r="J259" s="461">
        <f t="shared" si="5"/>
        <v>0.24800053319114904</v>
      </c>
      <c r="K259" s="1196">
        <f>K241</f>
        <v>12</v>
      </c>
      <c r="L259" s="462">
        <f t="shared" si="6"/>
        <v>92.256198347107443</v>
      </c>
      <c r="M259" s="463">
        <f t="shared" si="7"/>
        <v>2.9760063982937885</v>
      </c>
      <c r="N259" s="464">
        <f t="shared" si="8"/>
        <v>1461.2332830009525</v>
      </c>
      <c r="O259" s="465">
        <f t="shared" si="9"/>
        <v>6575.5497735042863</v>
      </c>
      <c r="P259" s="466">
        <f t="shared" si="12"/>
        <v>6.575549773504286</v>
      </c>
      <c r="Q259" s="467">
        <f t="shared" si="10"/>
        <v>212.1145088227189</v>
      </c>
      <c r="R259" s="468">
        <f t="shared" si="11"/>
        <v>47.136557516159755</v>
      </c>
    </row>
    <row r="260" spans="1:18" s="37" customFormat="1" ht="15.75" x14ac:dyDescent="0.2">
      <c r="A260" s="2234"/>
      <c r="B260" s="869">
        <v>1</v>
      </c>
      <c r="C260" s="458">
        <v>32</v>
      </c>
      <c r="D260" s="458">
        <f>D241</f>
        <v>4.5</v>
      </c>
      <c r="E260" s="172">
        <f t="shared" si="3"/>
        <v>17</v>
      </c>
      <c r="F260" s="875">
        <f>(F241/N241)*N260</f>
        <v>16.925619834710744</v>
      </c>
      <c r="G260" s="459">
        <f t="shared" si="4"/>
        <v>2.115702479338843</v>
      </c>
      <c r="H260" s="862">
        <f>IF(ISBLANK(I260),(I243/O241)*O260,0)</f>
        <v>2.115702479338843</v>
      </c>
      <c r="I260" s="460"/>
      <c r="J260" s="461">
        <f t="shared" si="5"/>
        <v>0.12445308701993195</v>
      </c>
      <c r="K260" s="1196">
        <f>K241</f>
        <v>12</v>
      </c>
      <c r="L260" s="462">
        <f t="shared" si="6"/>
        <v>25.388429752066116</v>
      </c>
      <c r="M260" s="463">
        <f t="shared" si="7"/>
        <v>1.4934370442391833</v>
      </c>
      <c r="N260" s="464">
        <f t="shared" si="8"/>
        <v>804.24771931898704</v>
      </c>
      <c r="O260" s="465">
        <f t="shared" si="9"/>
        <v>3619.1147369354417</v>
      </c>
      <c r="P260" s="466">
        <f t="shared" si="12"/>
        <v>3.6191147369354417</v>
      </c>
      <c r="Q260" s="467">
        <f t="shared" si="10"/>
        <v>212.88910217267303</v>
      </c>
      <c r="R260" s="468">
        <f t="shared" si="11"/>
        <v>47.308689371705121</v>
      </c>
    </row>
    <row r="261" spans="1:18" s="37" customFormat="1" ht="15.75" x14ac:dyDescent="0.2">
      <c r="A261" s="2234"/>
      <c r="B261" s="869">
        <v>1</v>
      </c>
      <c r="C261" s="458">
        <v>33.5</v>
      </c>
      <c r="D261" s="458">
        <f>D241</f>
        <v>4.5</v>
      </c>
      <c r="E261" s="172">
        <f t="shared" si="3"/>
        <v>19</v>
      </c>
      <c r="F261" s="875">
        <f>(F241/N241)*N261</f>
        <v>18.549586776859506</v>
      </c>
      <c r="G261" s="469">
        <f t="shared" si="4"/>
        <v>2.3186983471074383</v>
      </c>
      <c r="H261" s="862">
        <f>IF(ISBLANK(I261),(I243/O241)*O261,0)</f>
        <v>2.3186983471074383</v>
      </c>
      <c r="I261" s="460"/>
      <c r="J261" s="461">
        <f t="shared" si="5"/>
        <v>0.1220367551109178</v>
      </c>
      <c r="K261" s="1196">
        <f>K241</f>
        <v>12</v>
      </c>
      <c r="L261" s="462">
        <f t="shared" si="6"/>
        <v>27.824380165289259</v>
      </c>
      <c r="M261" s="463">
        <f t="shared" si="7"/>
        <v>1.4644410613310135</v>
      </c>
      <c r="N261" s="464">
        <f t="shared" si="8"/>
        <v>881.41308887278637</v>
      </c>
      <c r="O261" s="470">
        <f t="shared" si="9"/>
        <v>3966.3588999275389</v>
      </c>
      <c r="P261" s="471">
        <f t="shared" si="12"/>
        <v>3.9663588999275388</v>
      </c>
      <c r="Q261" s="467">
        <f t="shared" si="10"/>
        <v>208.75573157513364</v>
      </c>
      <c r="R261" s="468">
        <f t="shared" si="11"/>
        <v>46.390162572251917</v>
      </c>
    </row>
    <row r="262" spans="1:18" s="37" customFormat="1" ht="15.75" x14ac:dyDescent="0.2">
      <c r="A262" s="2234"/>
      <c r="B262" s="472"/>
      <c r="C262" s="458"/>
      <c r="D262" s="458"/>
      <c r="E262" s="473"/>
      <c r="F262" s="867"/>
      <c r="G262" s="866"/>
      <c r="H262" s="474"/>
      <c r="I262" s="475"/>
      <c r="J262" s="476"/>
      <c r="K262" s="477"/>
      <c r="L262" s="478"/>
      <c r="M262" s="479"/>
      <c r="N262" s="480"/>
      <c r="O262" s="480"/>
      <c r="P262" s="481"/>
      <c r="Q262" s="482"/>
      <c r="R262" s="483"/>
    </row>
    <row r="263" spans="1:18" s="37" customFormat="1" ht="12.75" x14ac:dyDescent="0.2">
      <c r="A263" s="2234"/>
      <c r="B263" s="484"/>
      <c r="C263" s="485"/>
      <c r="D263" s="485"/>
      <c r="E263" s="486" t="s">
        <v>320</v>
      </c>
      <c r="F263" s="485"/>
      <c r="G263" s="485"/>
      <c r="H263" s="485"/>
      <c r="I263" s="485"/>
      <c r="J263" s="485"/>
      <c r="K263" s="485"/>
      <c r="L263" s="485"/>
      <c r="M263" s="485"/>
      <c r="N263" s="485"/>
      <c r="O263" s="485"/>
      <c r="P263" s="485"/>
      <c r="Q263" s="485"/>
      <c r="R263" s="487"/>
    </row>
    <row r="264" spans="1:18" s="37" customFormat="1" ht="15.75" customHeight="1" x14ac:dyDescent="0.2">
      <c r="A264" s="2234"/>
      <c r="B264" s="877" t="s">
        <v>1</v>
      </c>
      <c r="C264" s="488" t="s">
        <v>321</v>
      </c>
      <c r="D264" s="489"/>
      <c r="E264" s="489"/>
      <c r="F264" s="489"/>
      <c r="G264" s="489"/>
      <c r="H264" s="489"/>
      <c r="I264" s="489"/>
      <c r="J264" s="489"/>
      <c r="K264" s="489"/>
      <c r="L264" s="489"/>
      <c r="M264" s="489"/>
      <c r="N264" s="489"/>
      <c r="O264" s="489"/>
      <c r="P264" s="489"/>
      <c r="Q264" s="489"/>
      <c r="R264" s="490"/>
    </row>
    <row r="265" spans="1:18" s="37" customFormat="1" ht="15.75" customHeight="1" x14ac:dyDescent="0.2">
      <c r="A265" s="2234"/>
      <c r="B265" s="491" t="s">
        <v>4</v>
      </c>
      <c r="C265" s="492" t="s">
        <v>322</v>
      </c>
      <c r="D265" s="489"/>
      <c r="E265" s="489"/>
      <c r="F265" s="489"/>
      <c r="G265" s="489"/>
      <c r="H265" s="489"/>
      <c r="I265" s="489"/>
      <c r="J265" s="489"/>
      <c r="K265" s="489"/>
      <c r="L265" s="489"/>
      <c r="M265" s="489"/>
      <c r="N265" s="489"/>
      <c r="O265" s="489"/>
      <c r="P265" s="489"/>
      <c r="Q265" s="489"/>
      <c r="R265" s="490"/>
    </row>
    <row r="266" spans="1:18" s="37" customFormat="1" ht="15" customHeight="1" x14ac:dyDescent="0.2">
      <c r="A266" s="2234"/>
      <c r="B266" s="892"/>
      <c r="C266" s="1396" t="s">
        <v>323</v>
      </c>
      <c r="D266" s="1396"/>
      <c r="E266" s="1396"/>
      <c r="F266" s="1396"/>
      <c r="G266" s="1396"/>
      <c r="H266" s="1396"/>
      <c r="I266" s="1396"/>
      <c r="J266" s="1396"/>
      <c r="K266" s="1396"/>
      <c r="L266" s="1396"/>
      <c r="M266" s="1396"/>
      <c r="N266" s="1396"/>
      <c r="O266" s="1396"/>
      <c r="P266" s="1396"/>
      <c r="Q266" s="1396"/>
      <c r="R266" s="1676"/>
    </row>
    <row r="267" spans="1:18" s="37" customFormat="1" ht="15.75" customHeight="1" x14ac:dyDescent="0.2">
      <c r="A267" s="2234"/>
      <c r="B267" s="1812">
        <v>1</v>
      </c>
      <c r="C267" s="1247">
        <v>22</v>
      </c>
      <c r="D267" s="1248">
        <v>4.5</v>
      </c>
      <c r="E267" s="2087">
        <f>ROUND(F267/5,1)*5</f>
        <v>8</v>
      </c>
      <c r="F267" s="2233">
        <f>(E241/N241)*N267</f>
        <v>8</v>
      </c>
      <c r="G267" s="870"/>
      <c r="H267" s="870"/>
      <c r="I267" s="2138">
        <v>1.5</v>
      </c>
      <c r="J267" s="2231">
        <f>(I267*B267)/E267</f>
        <v>0.1875</v>
      </c>
      <c r="K267" s="2115">
        <v>1</v>
      </c>
      <c r="L267" s="2232">
        <f>(K267*I267)*B267</f>
        <v>1.5</v>
      </c>
      <c r="M267" s="2232">
        <f>K267*J267</f>
        <v>0.1875</v>
      </c>
      <c r="N267" s="1937">
        <f>(((C267/2)*(C267/2)*PI()*B267))</f>
        <v>380.13271108436498</v>
      </c>
      <c r="O267" s="1955">
        <f>(((C267/2)*(C267/2)*PI()*D267)*B267)</f>
        <v>1710.5971998796424</v>
      </c>
      <c r="P267" s="2391">
        <f t="shared" ref="P267" si="13">O267/1000</f>
        <v>1.7105971998796423</v>
      </c>
      <c r="Q267" s="1856">
        <f>(((C267/2)*(C267/2)*PI()*D267)*B267)/E267</f>
        <v>213.8246499849553</v>
      </c>
      <c r="R267" s="2392">
        <f>N267/E267</f>
        <v>47.516588885545623</v>
      </c>
    </row>
    <row r="268" spans="1:18" s="37" customFormat="1" ht="15.75" customHeight="1" x14ac:dyDescent="0.2">
      <c r="A268" s="2234"/>
      <c r="B268" s="1812"/>
      <c r="C268" s="1247"/>
      <c r="D268" s="1248"/>
      <c r="E268" s="2087"/>
      <c r="F268" s="2233"/>
      <c r="G268" s="870"/>
      <c r="H268" s="870"/>
      <c r="I268" s="2138"/>
      <c r="J268" s="2231"/>
      <c r="K268" s="2115"/>
      <c r="L268" s="2232"/>
      <c r="M268" s="2232"/>
      <c r="N268" s="1937"/>
      <c r="O268" s="1955"/>
      <c r="P268" s="2391"/>
      <c r="Q268" s="1856"/>
      <c r="R268" s="2392"/>
    </row>
    <row r="269" spans="1:18" s="37" customFormat="1" ht="15" customHeight="1" thickBot="1" x14ac:dyDescent="0.25">
      <c r="A269" s="2234"/>
      <c r="B269" s="493"/>
      <c r="C269" s="494"/>
      <c r="D269" s="494"/>
      <c r="E269" s="494"/>
      <c r="F269" s="494"/>
      <c r="G269" s="494"/>
      <c r="H269" s="494"/>
      <c r="I269" s="494"/>
      <c r="J269" s="494"/>
      <c r="K269" s="494"/>
      <c r="L269" s="494"/>
      <c r="M269" s="494"/>
      <c r="N269" s="494"/>
      <c r="O269" s="494"/>
      <c r="P269" s="494"/>
      <c r="Q269" s="494"/>
      <c r="R269" s="495"/>
    </row>
    <row r="270" spans="1:18" s="37" customFormat="1" ht="12.75" x14ac:dyDescent="0.2">
      <c r="A270" s="496"/>
      <c r="B270" s="437"/>
      <c r="C270" s="437"/>
      <c r="D270" s="437"/>
      <c r="E270" s="437"/>
      <c r="F270" s="438"/>
      <c r="G270" s="438"/>
      <c r="H270" s="438"/>
      <c r="I270" s="438"/>
      <c r="J270" s="438"/>
      <c r="K270" s="438"/>
      <c r="L270" s="438"/>
      <c r="M270" s="437"/>
      <c r="N270" s="437"/>
      <c r="O270" s="437"/>
      <c r="P270" s="437"/>
      <c r="Q270" s="437"/>
    </row>
    <row r="271" spans="1:18" s="37" customFormat="1" ht="12.75" x14ac:dyDescent="0.2"/>
    <row r="272" spans="1:18" s="37" customFormat="1" ht="13.5" thickBot="1" x14ac:dyDescent="0.25"/>
    <row r="273" spans="1:27" s="37" customFormat="1" ht="15.75" customHeight="1" x14ac:dyDescent="0.2">
      <c r="A273" s="10" t="s">
        <v>0</v>
      </c>
      <c r="B273" s="2120" t="s">
        <v>257</v>
      </c>
      <c r="C273" s="2121"/>
      <c r="D273" s="2121"/>
      <c r="E273" s="2121"/>
      <c r="F273" s="2121"/>
      <c r="G273" s="2121"/>
      <c r="H273" s="2121"/>
      <c r="I273" s="2121"/>
      <c r="J273" s="2121"/>
      <c r="K273" s="2121"/>
      <c r="L273" s="2121"/>
      <c r="M273" s="2121"/>
      <c r="N273" s="2122"/>
      <c r="P273" s="10" t="s">
        <v>0</v>
      </c>
      <c r="Q273" s="2377" t="s">
        <v>257</v>
      </c>
      <c r="R273" s="2378"/>
      <c r="S273" s="2378"/>
      <c r="T273" s="2378"/>
      <c r="U273" s="2378"/>
      <c r="V273" s="2378"/>
      <c r="W273" s="2378"/>
      <c r="X273" s="2378"/>
      <c r="Y273" s="2378"/>
      <c r="Z273" s="2378"/>
      <c r="AA273" s="2379"/>
    </row>
    <row r="274" spans="1:27" s="37" customFormat="1" ht="15.75" customHeight="1" x14ac:dyDescent="0.2">
      <c r="A274" s="1718" t="s">
        <v>257</v>
      </c>
      <c r="B274" s="2123"/>
      <c r="C274" s="2124"/>
      <c r="D274" s="2124"/>
      <c r="E274" s="2124"/>
      <c r="F274" s="2124"/>
      <c r="G274" s="2124"/>
      <c r="H274" s="2124"/>
      <c r="I274" s="2124"/>
      <c r="J274" s="2124"/>
      <c r="K274" s="2124"/>
      <c r="L274" s="2124"/>
      <c r="M274" s="2124"/>
      <c r="N274" s="2125"/>
      <c r="P274" s="1674" t="s">
        <v>257</v>
      </c>
      <c r="Q274" s="2380"/>
      <c r="R274" s="2381"/>
      <c r="S274" s="2381"/>
      <c r="T274" s="2381"/>
      <c r="U274" s="2381"/>
      <c r="V274" s="2381"/>
      <c r="W274" s="2381"/>
      <c r="X274" s="2381"/>
      <c r="Y274" s="2381"/>
      <c r="Z274" s="2381"/>
      <c r="AA274" s="2382"/>
    </row>
    <row r="275" spans="1:27" s="37" customFormat="1" ht="15.75" customHeight="1" x14ac:dyDescent="0.2">
      <c r="A275" s="1718"/>
      <c r="B275" s="2214" t="s">
        <v>324</v>
      </c>
      <c r="C275" s="2215"/>
      <c r="D275" s="2215"/>
      <c r="E275" s="2215"/>
      <c r="F275" s="2215"/>
      <c r="G275" s="2215"/>
      <c r="H275" s="2215"/>
      <c r="I275" s="2215"/>
      <c r="J275" s="2215"/>
      <c r="K275" s="2215"/>
      <c r="L275" s="2215"/>
      <c r="M275" s="2215"/>
      <c r="N275" s="2216"/>
      <c r="P275" s="1674"/>
      <c r="Q275" s="2383" t="s">
        <v>324</v>
      </c>
      <c r="R275" s="2384"/>
      <c r="S275" s="2384"/>
      <c r="T275" s="2384"/>
      <c r="U275" s="2384"/>
      <c r="V275" s="2384"/>
      <c r="W275" s="2384"/>
      <c r="X275" s="2384"/>
      <c r="Y275" s="2384"/>
      <c r="Z275" s="2384"/>
      <c r="AA275" s="2385"/>
    </row>
    <row r="276" spans="1:27" s="37" customFormat="1" ht="15.75" customHeight="1" x14ac:dyDescent="0.2">
      <c r="A276" s="1718"/>
      <c r="B276" s="872"/>
      <c r="C276" s="873"/>
      <c r="D276" s="873"/>
      <c r="E276" s="873"/>
      <c r="F276" s="873"/>
      <c r="G276" s="873"/>
      <c r="H276" s="873"/>
      <c r="I276" s="873"/>
      <c r="J276" s="873"/>
      <c r="K276" s="873"/>
      <c r="L276" s="873"/>
      <c r="M276" s="873"/>
      <c r="N276" s="874"/>
      <c r="P276" s="1674"/>
      <c r="Q276" s="2386"/>
      <c r="R276" s="2387"/>
      <c r="S276" s="2387"/>
      <c r="T276" s="2387"/>
      <c r="U276" s="2387"/>
      <c r="V276" s="2387"/>
      <c r="W276" s="2387"/>
      <c r="X276" s="2387"/>
      <c r="Y276" s="2387"/>
      <c r="Z276" s="2387"/>
      <c r="AA276" s="2388"/>
    </row>
    <row r="277" spans="1:27" s="37" customFormat="1" ht="15.75" customHeight="1" x14ac:dyDescent="0.2">
      <c r="A277" s="1718"/>
      <c r="B277" s="2217" t="s">
        <v>325</v>
      </c>
      <c r="C277" s="2218"/>
      <c r="D277" s="2218"/>
      <c r="E277" s="2218"/>
      <c r="F277" s="2218"/>
      <c r="G277" s="2218"/>
      <c r="H277" s="2219"/>
      <c r="I277" s="2218"/>
      <c r="J277" s="2218"/>
      <c r="K277" s="2218"/>
      <c r="L277" s="2218"/>
      <c r="M277" s="2218"/>
      <c r="N277" s="2220"/>
      <c r="P277" s="1674"/>
      <c r="Q277" s="423"/>
      <c r="R277" s="85"/>
      <c r="S277" s="85"/>
      <c r="T277" s="85"/>
      <c r="U277" s="85"/>
      <c r="V277" s="85"/>
      <c r="W277" s="85"/>
      <c r="X277" s="2389"/>
      <c r="Y277" s="2389"/>
      <c r="Z277" s="2389"/>
      <c r="AA277" s="2390"/>
    </row>
    <row r="278" spans="1:27" s="37" customFormat="1" ht="15.75" customHeight="1" x14ac:dyDescent="0.2">
      <c r="A278" s="1718"/>
      <c r="B278" s="2221" t="s">
        <v>326</v>
      </c>
      <c r="C278" s="2222"/>
      <c r="D278" s="2222"/>
      <c r="E278" s="2222"/>
      <c r="F278" s="2222"/>
      <c r="G278" s="2223"/>
      <c r="H278" s="2226" t="s">
        <v>1</v>
      </c>
      <c r="I278" s="2227"/>
      <c r="J278" s="2227"/>
      <c r="K278" s="2227"/>
      <c r="L278" s="2227"/>
      <c r="M278" s="2227"/>
      <c r="N278" s="2228"/>
      <c r="P278" s="1674"/>
      <c r="Q278" s="2191" t="s">
        <v>120</v>
      </c>
      <c r="R278" s="1303"/>
      <c r="S278" s="1475" t="s">
        <v>119</v>
      </c>
      <c r="T278" s="1475"/>
      <c r="U278" s="834" t="s">
        <v>121</v>
      </c>
      <c r="V278" s="1894" t="s">
        <v>165</v>
      </c>
      <c r="W278" s="1894"/>
      <c r="X278" s="1487" t="s">
        <v>246</v>
      </c>
      <c r="Y278" s="1487" t="s">
        <v>258</v>
      </c>
      <c r="Z278" s="152"/>
      <c r="AA278" s="527"/>
    </row>
    <row r="279" spans="1:27" s="37" customFormat="1" ht="15.75" customHeight="1" x14ac:dyDescent="0.2">
      <c r="A279" s="1718"/>
      <c r="B279" s="2224"/>
      <c r="C279" s="2225"/>
      <c r="D279" s="2225"/>
      <c r="E279" s="2225"/>
      <c r="F279" s="2225"/>
      <c r="G279" s="2225"/>
      <c r="H279" s="2229" t="s">
        <v>16</v>
      </c>
      <c r="I279" s="1892"/>
      <c r="J279" s="1892"/>
      <c r="K279" s="1892"/>
      <c r="L279" s="1892"/>
      <c r="M279" s="1892"/>
      <c r="N279" s="2230"/>
      <c r="P279" s="1674"/>
      <c r="Q279" s="868"/>
      <c r="R279" s="812"/>
      <c r="S279" s="825"/>
      <c r="T279" s="825"/>
      <c r="U279" s="834"/>
      <c r="V279" s="829"/>
      <c r="W279" s="829"/>
      <c r="X279" s="1487"/>
      <c r="Y279" s="1487"/>
      <c r="Z279" s="152"/>
      <c r="AA279" s="527"/>
    </row>
    <row r="280" spans="1:27" s="37" customFormat="1" ht="15.75" customHeight="1" x14ac:dyDescent="0.2">
      <c r="A280" s="1718"/>
      <c r="B280" s="2239" t="s">
        <v>120</v>
      </c>
      <c r="C280" s="2240"/>
      <c r="D280" s="2242" t="s">
        <v>119</v>
      </c>
      <c r="E280" s="2242"/>
      <c r="F280" s="2243" t="s">
        <v>121</v>
      </c>
      <c r="G280" s="2244" t="s">
        <v>165</v>
      </c>
      <c r="H280" s="2246" t="s">
        <v>120</v>
      </c>
      <c r="I280" s="1475" t="s">
        <v>119</v>
      </c>
      <c r="J280" s="1926" t="s">
        <v>121</v>
      </c>
      <c r="K280" s="1894" t="s">
        <v>165</v>
      </c>
      <c r="L280" s="1894"/>
      <c r="M280" s="1487" t="s">
        <v>246</v>
      </c>
      <c r="N280" s="1521" t="s">
        <v>258</v>
      </c>
      <c r="P280" s="1674"/>
      <c r="Q280" s="528" t="s">
        <v>1</v>
      </c>
      <c r="R280" s="529">
        <v>1</v>
      </c>
      <c r="S280" s="2394">
        <v>12.5</v>
      </c>
      <c r="T280" s="2394"/>
      <c r="U280" s="884">
        <v>4.5</v>
      </c>
      <c r="V280" s="530">
        <v>3</v>
      </c>
      <c r="W280" s="156"/>
      <c r="X280" s="156">
        <f>(((S280/2)*(S280/2)*PI()*R280))</f>
        <v>122.7184630308513</v>
      </c>
      <c r="Y280" s="157">
        <f>(((S280/2)*(S280/2)*PI()*U280)*R280)</f>
        <v>552.23308363883086</v>
      </c>
      <c r="Z280" s="156"/>
      <c r="AA280" s="531"/>
    </row>
    <row r="281" spans="1:27" s="37" customFormat="1" ht="15.75" customHeight="1" x14ac:dyDescent="0.2">
      <c r="A281" s="1718"/>
      <c r="B281" s="2241"/>
      <c r="C281" s="2111"/>
      <c r="D281" s="1462"/>
      <c r="E281" s="1462"/>
      <c r="F281" s="1463"/>
      <c r="G281" s="2245"/>
      <c r="H281" s="2246"/>
      <c r="I281" s="1475"/>
      <c r="J281" s="1926"/>
      <c r="K281" s="1894"/>
      <c r="L281" s="1894"/>
      <c r="M281" s="1487"/>
      <c r="N281" s="1521"/>
      <c r="P281" s="1674"/>
      <c r="Q281" s="532"/>
      <c r="R281" s="160" t="s">
        <v>295</v>
      </c>
      <c r="S281" s="85"/>
      <c r="T281" s="85"/>
      <c r="U281" s="85"/>
      <c r="V281" s="85"/>
      <c r="W281" s="85"/>
      <c r="X281" s="85"/>
      <c r="Y281" s="85"/>
      <c r="Z281" s="145"/>
      <c r="AA281" s="533"/>
    </row>
    <row r="282" spans="1:27" s="37" customFormat="1" ht="15.75" customHeight="1" x14ac:dyDescent="0.2">
      <c r="A282" s="1718"/>
      <c r="B282" s="892" t="s">
        <v>2</v>
      </c>
      <c r="C282" s="2237">
        <v>1</v>
      </c>
      <c r="D282" s="1247">
        <v>32.5</v>
      </c>
      <c r="E282" s="1247"/>
      <c r="F282" s="1248">
        <v>8</v>
      </c>
      <c r="G282" s="2238">
        <f>MROUND(G286,1)</f>
        <v>20</v>
      </c>
      <c r="H282" s="1947">
        <v>1</v>
      </c>
      <c r="I282" s="1951">
        <v>12.5</v>
      </c>
      <c r="J282" s="1951">
        <v>4.5</v>
      </c>
      <c r="K282" s="1953">
        <v>3</v>
      </c>
      <c r="L282" s="1953"/>
      <c r="M282" s="1937">
        <f>(((I282/2)*(I282/2)*PI()*H282))</f>
        <v>122.7184630308513</v>
      </c>
      <c r="N282" s="2247">
        <f>(((I282/2)*(I282/2)*PI()*J282)*H282)</f>
        <v>552.23308363883086</v>
      </c>
      <c r="P282" s="1674"/>
      <c r="Q282" s="534" t="s">
        <v>329</v>
      </c>
      <c r="R282" s="503"/>
      <c r="S282" s="163"/>
      <c r="T282" s="163"/>
      <c r="U282" s="160"/>
      <c r="V282" s="160"/>
      <c r="W282" s="85"/>
      <c r="X282" s="878"/>
      <c r="Y282" s="878"/>
      <c r="Z282" s="878"/>
      <c r="AA282" s="879"/>
    </row>
    <row r="283" spans="1:27" s="37" customFormat="1" ht="15.75" customHeight="1" x14ac:dyDescent="0.2">
      <c r="A283" s="1718"/>
      <c r="B283" s="892"/>
      <c r="C283" s="2237"/>
      <c r="D283" s="1247"/>
      <c r="E283" s="1247"/>
      <c r="F283" s="1248"/>
      <c r="G283" s="2238"/>
      <c r="H283" s="1947"/>
      <c r="I283" s="1951"/>
      <c r="J283" s="1951"/>
      <c r="K283" s="1953"/>
      <c r="L283" s="1953"/>
      <c r="M283" s="1937"/>
      <c r="N283" s="2247"/>
      <c r="P283" s="1674"/>
      <c r="Q283" s="2201" t="s">
        <v>120</v>
      </c>
      <c r="R283" s="2395"/>
      <c r="S283" s="2397" t="s">
        <v>119</v>
      </c>
      <c r="T283" s="2273"/>
      <c r="U283" s="2274" t="s">
        <v>121</v>
      </c>
      <c r="V283" s="2275" t="s">
        <v>165</v>
      </c>
      <c r="W283" s="2276"/>
      <c r="X283" s="2258" t="s">
        <v>229</v>
      </c>
      <c r="Y283" s="2455" t="s">
        <v>230</v>
      </c>
      <c r="Z283" s="2456" t="s">
        <v>176</v>
      </c>
      <c r="AA283" s="2458" t="s">
        <v>177</v>
      </c>
    </row>
    <row r="284" spans="1:27" s="37" customFormat="1" ht="15.75" customHeight="1" x14ac:dyDescent="0.2">
      <c r="A284" s="1718"/>
      <c r="B284" s="2248" t="s">
        <v>229</v>
      </c>
      <c r="C284" s="2249"/>
      <c r="D284" s="2195" t="s">
        <v>230</v>
      </c>
      <c r="E284" s="2249"/>
      <c r="F284" s="2250" t="s">
        <v>176</v>
      </c>
      <c r="G284" s="2251" t="s">
        <v>327</v>
      </c>
      <c r="H284" s="2252" t="s">
        <v>328</v>
      </c>
      <c r="I284" s="2253"/>
      <c r="J284" s="2253"/>
      <c r="K284" s="2253"/>
      <c r="L284" s="2253"/>
      <c r="M284" s="2253"/>
      <c r="N284" s="2254"/>
      <c r="P284" s="1674"/>
      <c r="Q284" s="2202"/>
      <c r="R284" s="2396"/>
      <c r="S284" s="2398"/>
      <c r="T284" s="1728"/>
      <c r="U284" s="1729"/>
      <c r="V284" s="2112"/>
      <c r="W284" s="2277"/>
      <c r="X284" s="2259"/>
      <c r="Y284" s="2250"/>
      <c r="Z284" s="2457"/>
      <c r="AA284" s="2406"/>
    </row>
    <row r="285" spans="1:27" s="37" customFormat="1" ht="15.75" customHeight="1" x14ac:dyDescent="0.2">
      <c r="A285" s="1718"/>
      <c r="B285" s="2248"/>
      <c r="C285" s="2249"/>
      <c r="D285" s="2195"/>
      <c r="E285" s="2249"/>
      <c r="F285" s="2250"/>
      <c r="G285" s="2251"/>
      <c r="H285" s="497"/>
      <c r="I285" s="498"/>
      <c r="J285" s="498"/>
      <c r="K285" s="498"/>
      <c r="L285" s="498"/>
      <c r="M285" s="498"/>
      <c r="N285" s="499"/>
      <c r="P285" s="1674"/>
      <c r="Q285" s="1812">
        <v>1</v>
      </c>
      <c r="R285" s="1958"/>
      <c r="S285" s="2393">
        <v>12.5</v>
      </c>
      <c r="T285" s="2393"/>
      <c r="U285" s="171">
        <f>U280</f>
        <v>4.5</v>
      </c>
      <c r="V285" s="835">
        <f t="shared" ref="V285:V298" si="14">MROUND(W285,1)</f>
        <v>3</v>
      </c>
      <c r="W285" s="839">
        <f>(V280/X280)*X285</f>
        <v>3</v>
      </c>
      <c r="X285" s="535">
        <f t="shared" ref="X285:X298" si="15">(((S285/2)*(S285/2)*PI()*Q285))</f>
        <v>122.7184630308513</v>
      </c>
      <c r="Y285" s="174">
        <f t="shared" ref="Y285:Y298" si="16">(((S285/2)*(S285/2)*PI()*U285)*Q285)</f>
        <v>552.23308363883086</v>
      </c>
      <c r="Z285" s="175">
        <f t="shared" ref="Z285:Z298" si="17">(((S285/2)*(S285/2)*PI()*U285)*Q285)/V285</f>
        <v>184.07769454627694</v>
      </c>
      <c r="AA285" s="536">
        <f t="shared" ref="AA285:AA298" si="18">X285/V285</f>
        <v>40.906154343617096</v>
      </c>
    </row>
    <row r="286" spans="1:27" s="37" customFormat="1" ht="15.75" customHeight="1" x14ac:dyDescent="0.2">
      <c r="A286" s="1718"/>
      <c r="B286" s="2268">
        <f>(((D282/2)*(D282/2)*PI()*C282))</f>
        <v>829.57681008855479</v>
      </c>
      <c r="C286" s="2269"/>
      <c r="D286" s="2270">
        <f>(((D282/2)*(D282/2)*PI()*F282)*C282)</f>
        <v>6636.6144807084384</v>
      </c>
      <c r="E286" s="2271"/>
      <c r="F286" s="500">
        <f>(((D282/2)*(D282/2)*PI()*F282)*C282)/G282</f>
        <v>331.83072403542189</v>
      </c>
      <c r="G286" s="501">
        <f>(K282/M282)*B286</f>
        <v>20.28</v>
      </c>
      <c r="H286" s="502" t="s">
        <v>329</v>
      </c>
      <c r="I286" s="503"/>
      <c r="J286" s="504"/>
      <c r="K286" s="160"/>
      <c r="L286" s="85"/>
      <c r="M286" s="164"/>
      <c r="N286" s="505"/>
      <c r="P286" s="1674"/>
      <c r="Q286" s="1812">
        <v>1</v>
      </c>
      <c r="R286" s="1958"/>
      <c r="S286" s="2393">
        <v>14.5</v>
      </c>
      <c r="T286" s="2393"/>
      <c r="U286" s="171">
        <f>U280</f>
        <v>4.5</v>
      </c>
      <c r="V286" s="835">
        <f t="shared" si="14"/>
        <v>4</v>
      </c>
      <c r="W286" s="839">
        <f>(V280/X280)*X286</f>
        <v>4.0367999999999995</v>
      </c>
      <c r="X286" s="535">
        <f t="shared" si="15"/>
        <v>165.1299638543135</v>
      </c>
      <c r="Y286" s="174">
        <f t="shared" si="16"/>
        <v>743.08483734441074</v>
      </c>
      <c r="Z286" s="175">
        <f t="shared" si="17"/>
        <v>185.77120933610269</v>
      </c>
      <c r="AA286" s="536">
        <f t="shared" si="18"/>
        <v>41.282490963578375</v>
      </c>
    </row>
    <row r="287" spans="1:27" s="37" customFormat="1" ht="15.75" customHeight="1" x14ac:dyDescent="0.2">
      <c r="A287" s="1718"/>
      <c r="B287" s="506" t="s">
        <v>330</v>
      </c>
      <c r="C287" s="507"/>
      <c r="D287" s="508"/>
      <c r="E287" s="508"/>
      <c r="F287" s="145"/>
      <c r="G287" s="145"/>
      <c r="H287" s="2272" t="s">
        <v>120</v>
      </c>
      <c r="I287" s="2273" t="s">
        <v>119</v>
      </c>
      <c r="J287" s="2274" t="s">
        <v>121</v>
      </c>
      <c r="K287" s="2275" t="s">
        <v>165</v>
      </c>
      <c r="L287" s="2276"/>
      <c r="M287" s="2258" t="s">
        <v>229</v>
      </c>
      <c r="N287" s="2260" t="s">
        <v>176</v>
      </c>
      <c r="P287" s="1674"/>
      <c r="Q287" s="1812">
        <v>1</v>
      </c>
      <c r="R287" s="1958"/>
      <c r="S287" s="2393">
        <v>16</v>
      </c>
      <c r="T287" s="2393"/>
      <c r="U287" s="171">
        <f>U280</f>
        <v>4.5</v>
      </c>
      <c r="V287" s="835">
        <f t="shared" si="14"/>
        <v>5</v>
      </c>
      <c r="W287" s="839">
        <f>(V280/X280)*X287</f>
        <v>4.9151999999999996</v>
      </c>
      <c r="X287" s="535">
        <f t="shared" si="15"/>
        <v>201.06192982974676</v>
      </c>
      <c r="Y287" s="174">
        <f t="shared" si="16"/>
        <v>904.77868423386042</v>
      </c>
      <c r="Z287" s="175">
        <f t="shared" si="17"/>
        <v>180.95573684677208</v>
      </c>
      <c r="AA287" s="536">
        <f t="shared" si="18"/>
        <v>40.212385965949352</v>
      </c>
    </row>
    <row r="288" spans="1:27" s="37" customFormat="1" ht="15.75" customHeight="1" x14ac:dyDescent="0.2">
      <c r="A288" s="1718"/>
      <c r="B288" s="506"/>
      <c r="C288" s="507"/>
      <c r="D288" s="508"/>
      <c r="E288" s="508"/>
      <c r="F288" s="145"/>
      <c r="G288" s="145"/>
      <c r="H288" s="2246"/>
      <c r="I288" s="1728"/>
      <c r="J288" s="1729"/>
      <c r="K288" s="2112"/>
      <c r="L288" s="2277"/>
      <c r="M288" s="2259"/>
      <c r="N288" s="2261"/>
      <c r="P288" s="1674"/>
      <c r="Q288" s="1812">
        <v>1</v>
      </c>
      <c r="R288" s="1958"/>
      <c r="S288" s="2393">
        <v>17.5</v>
      </c>
      <c r="T288" s="2393"/>
      <c r="U288" s="171">
        <f>U280</f>
        <v>4.5</v>
      </c>
      <c r="V288" s="835">
        <f t="shared" si="14"/>
        <v>6</v>
      </c>
      <c r="W288" s="839">
        <f>(V280/X280)*X288</f>
        <v>5.88</v>
      </c>
      <c r="X288" s="535">
        <f t="shared" si="15"/>
        <v>240.52818754046854</v>
      </c>
      <c r="Y288" s="174">
        <f t="shared" si="16"/>
        <v>1082.3768439321084</v>
      </c>
      <c r="Z288" s="175">
        <f t="shared" si="17"/>
        <v>180.39614065535139</v>
      </c>
      <c r="AA288" s="536">
        <f t="shared" si="18"/>
        <v>40.088031256744756</v>
      </c>
    </row>
    <row r="289" spans="1:27" s="37" customFormat="1" ht="15.75" customHeight="1" x14ac:dyDescent="0.2">
      <c r="A289" s="1718"/>
      <c r="B289" s="509" t="s">
        <v>331</v>
      </c>
      <c r="C289" s="510"/>
      <c r="D289" s="511"/>
      <c r="E289" s="511"/>
      <c r="F289" s="145"/>
      <c r="G289" s="145"/>
      <c r="H289" s="139">
        <v>1</v>
      </c>
      <c r="I289" s="883">
        <v>12.5</v>
      </c>
      <c r="J289" s="512">
        <f>J282</f>
        <v>4.5</v>
      </c>
      <c r="K289" s="835">
        <f t="shared" ref="K289:K302" si="19">MROUND(L289,1)</f>
        <v>3</v>
      </c>
      <c r="L289" s="875">
        <f>(K282/M282)*M289</f>
        <v>3</v>
      </c>
      <c r="M289" s="513">
        <f t="shared" ref="M289:M302" si="20">(((I289/2)*(I289/2)*PI()*H289))</f>
        <v>122.7184630308513</v>
      </c>
      <c r="N289" s="514">
        <f t="shared" ref="N289:N302" si="21">(((I289/2)*(I289/2)*PI()*J289)*H289)/K289</f>
        <v>184.07769454627694</v>
      </c>
      <c r="P289" s="1674"/>
      <c r="Q289" s="1812">
        <v>1</v>
      </c>
      <c r="R289" s="1958"/>
      <c r="S289" s="2393">
        <v>19</v>
      </c>
      <c r="T289" s="2393"/>
      <c r="U289" s="171">
        <f>U280</f>
        <v>4.5</v>
      </c>
      <c r="V289" s="835">
        <f t="shared" si="14"/>
        <v>7</v>
      </c>
      <c r="W289" s="839">
        <f>(V280/X280)*X289</f>
        <v>6.9311999999999996</v>
      </c>
      <c r="X289" s="535">
        <f t="shared" si="15"/>
        <v>283.5287369864788</v>
      </c>
      <c r="Y289" s="174">
        <f t="shared" si="16"/>
        <v>1275.8793164391545</v>
      </c>
      <c r="Z289" s="175">
        <f t="shared" si="17"/>
        <v>182.26847377702208</v>
      </c>
      <c r="AA289" s="536">
        <f t="shared" si="18"/>
        <v>40.504105283782685</v>
      </c>
    </row>
    <row r="290" spans="1:27" s="37" customFormat="1" ht="15.75" customHeight="1" x14ac:dyDescent="0.2">
      <c r="A290" s="1718"/>
      <c r="B290" s="509" t="s">
        <v>332</v>
      </c>
      <c r="C290" s="510"/>
      <c r="D290" s="511"/>
      <c r="E290" s="511"/>
      <c r="F290" s="145"/>
      <c r="G290" s="145"/>
      <c r="H290" s="139">
        <v>1</v>
      </c>
      <c r="I290" s="883">
        <v>14.5</v>
      </c>
      <c r="J290" s="512">
        <f>J282</f>
        <v>4.5</v>
      </c>
      <c r="K290" s="835">
        <f t="shared" si="19"/>
        <v>4</v>
      </c>
      <c r="L290" s="875">
        <f>(K282/M282)*M290</f>
        <v>4.0367999999999995</v>
      </c>
      <c r="M290" s="513">
        <f t="shared" si="20"/>
        <v>165.1299638543135</v>
      </c>
      <c r="N290" s="514">
        <f t="shared" si="21"/>
        <v>185.77120933610269</v>
      </c>
      <c r="P290" s="1674"/>
      <c r="Q290" s="1812">
        <v>1</v>
      </c>
      <c r="R290" s="1958"/>
      <c r="S290" s="2393">
        <v>20.5</v>
      </c>
      <c r="T290" s="2393"/>
      <c r="U290" s="171">
        <f>U280</f>
        <v>4.5</v>
      </c>
      <c r="V290" s="835">
        <f t="shared" si="14"/>
        <v>8</v>
      </c>
      <c r="W290" s="839">
        <f>(V280/X280)*X290</f>
        <v>8.0687999999999995</v>
      </c>
      <c r="X290" s="535">
        <f t="shared" si="15"/>
        <v>330.06357816777762</v>
      </c>
      <c r="Y290" s="174">
        <f t="shared" si="16"/>
        <v>1485.2861017549992</v>
      </c>
      <c r="Z290" s="175">
        <f t="shared" si="17"/>
        <v>185.6607627193749</v>
      </c>
      <c r="AA290" s="536">
        <f t="shared" si="18"/>
        <v>41.257947270972203</v>
      </c>
    </row>
    <row r="291" spans="1:27" s="37" customFormat="1" ht="15.75" customHeight="1" x14ac:dyDescent="0.2">
      <c r="A291" s="1718"/>
      <c r="B291" s="509" t="s">
        <v>333</v>
      </c>
      <c r="C291" s="510"/>
      <c r="D291" s="511"/>
      <c r="E291" s="511"/>
      <c r="F291" s="145"/>
      <c r="G291" s="145"/>
      <c r="H291" s="139">
        <v>1</v>
      </c>
      <c r="I291" s="883">
        <v>16</v>
      </c>
      <c r="J291" s="512">
        <f>J282</f>
        <v>4.5</v>
      </c>
      <c r="K291" s="835">
        <f t="shared" si="19"/>
        <v>5</v>
      </c>
      <c r="L291" s="875">
        <f>(K282/M282)*M291</f>
        <v>4.9151999999999996</v>
      </c>
      <c r="M291" s="513">
        <f t="shared" si="20"/>
        <v>201.06192982974676</v>
      </c>
      <c r="N291" s="514">
        <f t="shared" si="21"/>
        <v>180.95573684677208</v>
      </c>
      <c r="P291" s="1674"/>
      <c r="Q291" s="1812">
        <v>1</v>
      </c>
      <c r="R291" s="1958"/>
      <c r="S291" s="2393">
        <v>21.5</v>
      </c>
      <c r="T291" s="2393"/>
      <c r="U291" s="171">
        <f>U280</f>
        <v>4.5</v>
      </c>
      <c r="V291" s="835">
        <f t="shared" si="14"/>
        <v>9</v>
      </c>
      <c r="W291" s="839">
        <f>(V280/X280)*X291</f>
        <v>8.8751999999999995</v>
      </c>
      <c r="X291" s="535">
        <f t="shared" si="15"/>
        <v>363.05030103047045</v>
      </c>
      <c r="Y291" s="174">
        <f t="shared" si="16"/>
        <v>1633.7263546371171</v>
      </c>
      <c r="Z291" s="175">
        <f t="shared" si="17"/>
        <v>181.52515051523523</v>
      </c>
      <c r="AA291" s="536">
        <f t="shared" si="18"/>
        <v>40.338922336718937</v>
      </c>
    </row>
    <row r="292" spans="1:27" s="37" customFormat="1" ht="15.75" customHeight="1" x14ac:dyDescent="0.2">
      <c r="A292" s="1718"/>
      <c r="B292" s="509" t="s">
        <v>334</v>
      </c>
      <c r="C292" s="510"/>
      <c r="D292" s="511"/>
      <c r="E292" s="511"/>
      <c r="F292" s="145"/>
      <c r="G292" s="145"/>
      <c r="H292" s="139">
        <v>1</v>
      </c>
      <c r="I292" s="883">
        <v>17.5</v>
      </c>
      <c r="J292" s="512">
        <f>J282</f>
        <v>4.5</v>
      </c>
      <c r="K292" s="835">
        <f t="shared" si="19"/>
        <v>6</v>
      </c>
      <c r="L292" s="875">
        <f>(K282/M282)*M292</f>
        <v>5.88</v>
      </c>
      <c r="M292" s="513">
        <f t="shared" si="20"/>
        <v>240.52818754046854</v>
      </c>
      <c r="N292" s="514">
        <f t="shared" si="21"/>
        <v>180.39614065535139</v>
      </c>
      <c r="P292" s="1674"/>
      <c r="Q292" s="1812">
        <v>1</v>
      </c>
      <c r="R292" s="1958"/>
      <c r="S292" s="2393">
        <v>23</v>
      </c>
      <c r="T292" s="2393"/>
      <c r="U292" s="171">
        <f>U280</f>
        <v>4.5</v>
      </c>
      <c r="V292" s="835">
        <f t="shared" si="14"/>
        <v>10</v>
      </c>
      <c r="W292" s="839">
        <f>(V280/X280)*X292</f>
        <v>10.156799999999999</v>
      </c>
      <c r="X292" s="535">
        <f t="shared" si="15"/>
        <v>415.47562843725012</v>
      </c>
      <c r="Y292" s="174">
        <f t="shared" si="16"/>
        <v>1869.6403279676256</v>
      </c>
      <c r="Z292" s="175">
        <f t="shared" si="17"/>
        <v>186.96403279676255</v>
      </c>
      <c r="AA292" s="536">
        <f t="shared" si="18"/>
        <v>41.547562843725011</v>
      </c>
    </row>
    <row r="293" spans="1:27" s="37" customFormat="1" ht="15.75" customHeight="1" x14ac:dyDescent="0.2">
      <c r="A293" s="1718"/>
      <c r="B293" s="509" t="s">
        <v>335</v>
      </c>
      <c r="C293" s="510"/>
      <c r="D293" s="511"/>
      <c r="E293" s="511"/>
      <c r="F293" s="145"/>
      <c r="G293" s="145"/>
      <c r="H293" s="139">
        <v>1</v>
      </c>
      <c r="I293" s="883">
        <v>19</v>
      </c>
      <c r="J293" s="512">
        <f>J282</f>
        <v>4.5</v>
      </c>
      <c r="K293" s="835">
        <f t="shared" si="19"/>
        <v>7</v>
      </c>
      <c r="L293" s="875">
        <f>(K282/M282)*M293</f>
        <v>6.9311999999999996</v>
      </c>
      <c r="M293" s="513">
        <f t="shared" si="20"/>
        <v>283.5287369864788</v>
      </c>
      <c r="N293" s="514">
        <f t="shared" si="21"/>
        <v>182.26847377702208</v>
      </c>
      <c r="P293" s="1674"/>
      <c r="Q293" s="1812">
        <v>1</v>
      </c>
      <c r="R293" s="1958"/>
      <c r="S293" s="2393">
        <v>25</v>
      </c>
      <c r="T293" s="2393"/>
      <c r="U293" s="171">
        <f>U280</f>
        <v>4.5</v>
      </c>
      <c r="V293" s="835">
        <f t="shared" si="14"/>
        <v>12</v>
      </c>
      <c r="W293" s="839">
        <f>(V280/X280)*X293</f>
        <v>12</v>
      </c>
      <c r="X293" s="535">
        <f t="shared" si="15"/>
        <v>490.87385212340519</v>
      </c>
      <c r="Y293" s="174">
        <f t="shared" si="16"/>
        <v>2208.9323345553235</v>
      </c>
      <c r="Z293" s="175">
        <f t="shared" si="17"/>
        <v>184.07769454627694</v>
      </c>
      <c r="AA293" s="536">
        <f t="shared" si="18"/>
        <v>40.906154343617096</v>
      </c>
    </row>
    <row r="294" spans="1:27" s="37" customFormat="1" ht="15.75" customHeight="1" x14ac:dyDescent="0.2">
      <c r="A294" s="1718"/>
      <c r="B294" s="509" t="s">
        <v>336</v>
      </c>
      <c r="C294" s="510"/>
      <c r="D294" s="511"/>
      <c r="E294" s="511"/>
      <c r="F294" s="145"/>
      <c r="G294" s="145"/>
      <c r="H294" s="139">
        <v>1</v>
      </c>
      <c r="I294" s="883">
        <v>20.5</v>
      </c>
      <c r="J294" s="512">
        <f>J282</f>
        <v>4.5</v>
      </c>
      <c r="K294" s="835">
        <f t="shared" si="19"/>
        <v>8</v>
      </c>
      <c r="L294" s="875">
        <f>(K282/M282)*M294</f>
        <v>8.0687999999999995</v>
      </c>
      <c r="M294" s="513">
        <f t="shared" si="20"/>
        <v>330.06357816777762</v>
      </c>
      <c r="N294" s="514">
        <f t="shared" si="21"/>
        <v>185.6607627193749</v>
      </c>
      <c r="P294" s="1674"/>
      <c r="Q294" s="1812">
        <v>1</v>
      </c>
      <c r="R294" s="1958"/>
      <c r="S294" s="2393">
        <v>27</v>
      </c>
      <c r="T294" s="2393"/>
      <c r="U294" s="171">
        <f>U280</f>
        <v>4.5</v>
      </c>
      <c r="V294" s="835">
        <f t="shared" si="14"/>
        <v>14</v>
      </c>
      <c r="W294" s="839">
        <f>(V280/X280)*X294</f>
        <v>13.996799999999999</v>
      </c>
      <c r="X294" s="535">
        <f t="shared" si="15"/>
        <v>572.55526111673976</v>
      </c>
      <c r="Y294" s="174">
        <f t="shared" si="16"/>
        <v>2576.4986750253288</v>
      </c>
      <c r="Z294" s="175">
        <f t="shared" si="17"/>
        <v>184.03561964466635</v>
      </c>
      <c r="AA294" s="536">
        <f t="shared" si="18"/>
        <v>40.896804365481408</v>
      </c>
    </row>
    <row r="295" spans="1:27" s="37" customFormat="1" ht="15.75" customHeight="1" x14ac:dyDescent="0.2">
      <c r="A295" s="1718"/>
      <c r="B295" s="509" t="s">
        <v>337</v>
      </c>
      <c r="C295" s="510"/>
      <c r="D295" s="511"/>
      <c r="E295" s="511"/>
      <c r="F295" s="145"/>
      <c r="G295" s="145"/>
      <c r="H295" s="139">
        <v>1</v>
      </c>
      <c r="I295" s="883">
        <v>21.5</v>
      </c>
      <c r="J295" s="512">
        <f>J282</f>
        <v>4.5</v>
      </c>
      <c r="K295" s="835">
        <f t="shared" si="19"/>
        <v>9</v>
      </c>
      <c r="L295" s="875">
        <f>(K282/M282)*M295</f>
        <v>8.8751999999999995</v>
      </c>
      <c r="M295" s="513">
        <f t="shared" si="20"/>
        <v>363.05030103047045</v>
      </c>
      <c r="N295" s="514">
        <f t="shared" si="21"/>
        <v>181.52515051523523</v>
      </c>
      <c r="P295" s="1674"/>
      <c r="Q295" s="1812">
        <v>1</v>
      </c>
      <c r="R295" s="1958"/>
      <c r="S295" s="2393">
        <v>29</v>
      </c>
      <c r="T295" s="2393"/>
      <c r="U295" s="171">
        <f>U280</f>
        <v>4.5</v>
      </c>
      <c r="V295" s="835">
        <f t="shared" si="14"/>
        <v>16</v>
      </c>
      <c r="W295" s="839">
        <f>(V280/X280)*X295</f>
        <v>16.147199999999998</v>
      </c>
      <c r="X295" s="535">
        <f t="shared" si="15"/>
        <v>660.51985541725401</v>
      </c>
      <c r="Y295" s="174">
        <f t="shared" si="16"/>
        <v>2972.339349377643</v>
      </c>
      <c r="Z295" s="175">
        <f t="shared" si="17"/>
        <v>185.77120933610269</v>
      </c>
      <c r="AA295" s="536">
        <f t="shared" si="18"/>
        <v>41.282490963578375</v>
      </c>
    </row>
    <row r="296" spans="1:27" s="37" customFormat="1" ht="15.75" customHeight="1" x14ac:dyDescent="0.2">
      <c r="A296" s="1718"/>
      <c r="B296" s="509" t="s">
        <v>338</v>
      </c>
      <c r="C296" s="510"/>
      <c r="D296" s="511"/>
      <c r="E296" s="511"/>
      <c r="F296" s="145"/>
      <c r="G296" s="145"/>
      <c r="H296" s="139">
        <v>1</v>
      </c>
      <c r="I296" s="883">
        <v>23</v>
      </c>
      <c r="J296" s="512">
        <f>J282</f>
        <v>4.5</v>
      </c>
      <c r="K296" s="835">
        <f t="shared" si="19"/>
        <v>10</v>
      </c>
      <c r="L296" s="875">
        <f>(K282/M282)*M296</f>
        <v>10.156799999999999</v>
      </c>
      <c r="M296" s="513">
        <f t="shared" si="20"/>
        <v>415.47562843725012</v>
      </c>
      <c r="N296" s="514">
        <f t="shared" si="21"/>
        <v>186.96403279676255</v>
      </c>
      <c r="P296" s="1674"/>
      <c r="Q296" s="1812">
        <v>1</v>
      </c>
      <c r="R296" s="1958"/>
      <c r="S296" s="2393">
        <v>30.5</v>
      </c>
      <c r="T296" s="2393"/>
      <c r="U296" s="171">
        <f>U280</f>
        <v>4.5</v>
      </c>
      <c r="V296" s="835">
        <f t="shared" si="14"/>
        <v>18</v>
      </c>
      <c r="W296" s="839">
        <f>(V280/X280)*X296</f>
        <v>17.860799999999998</v>
      </c>
      <c r="X296" s="535">
        <f t="shared" si="15"/>
        <v>730.61664150047625</v>
      </c>
      <c r="Y296" s="174">
        <f t="shared" si="16"/>
        <v>3287.7748867521432</v>
      </c>
      <c r="Z296" s="175">
        <f t="shared" si="17"/>
        <v>182.65416037511906</v>
      </c>
      <c r="AA296" s="536">
        <f t="shared" si="18"/>
        <v>40.589813416693126</v>
      </c>
    </row>
    <row r="297" spans="1:27" s="37" customFormat="1" ht="15.75" customHeight="1" x14ac:dyDescent="0.2">
      <c r="A297" s="1718"/>
      <c r="B297" s="509" t="s">
        <v>339</v>
      </c>
      <c r="C297" s="510"/>
      <c r="D297" s="511"/>
      <c r="E297" s="511"/>
      <c r="F297" s="145"/>
      <c r="G297" s="145"/>
      <c r="H297" s="139">
        <v>1</v>
      </c>
      <c r="I297" s="883">
        <v>25</v>
      </c>
      <c r="J297" s="512">
        <f>J282</f>
        <v>4.5</v>
      </c>
      <c r="K297" s="835">
        <f t="shared" si="19"/>
        <v>12</v>
      </c>
      <c r="L297" s="875">
        <f>(K282/M282)*M297</f>
        <v>12</v>
      </c>
      <c r="M297" s="513">
        <f t="shared" si="20"/>
        <v>490.87385212340519</v>
      </c>
      <c r="N297" s="514">
        <f t="shared" si="21"/>
        <v>184.07769454627694</v>
      </c>
      <c r="P297" s="1674"/>
      <c r="Q297" s="1812">
        <v>1</v>
      </c>
      <c r="R297" s="1958"/>
      <c r="S297" s="2393">
        <v>32</v>
      </c>
      <c r="T297" s="2393"/>
      <c r="U297" s="171">
        <f>U280</f>
        <v>4.5</v>
      </c>
      <c r="V297" s="835">
        <f t="shared" si="14"/>
        <v>20</v>
      </c>
      <c r="W297" s="839">
        <f>(V280/X280)*X297</f>
        <v>19.660799999999998</v>
      </c>
      <c r="X297" s="535">
        <f t="shared" si="15"/>
        <v>804.24771931898704</v>
      </c>
      <c r="Y297" s="174">
        <f t="shared" si="16"/>
        <v>3619.1147369354417</v>
      </c>
      <c r="Z297" s="175">
        <f t="shared" si="17"/>
        <v>180.95573684677208</v>
      </c>
      <c r="AA297" s="536">
        <f t="shared" si="18"/>
        <v>40.212385965949352</v>
      </c>
    </row>
    <row r="298" spans="1:27" s="37" customFormat="1" ht="15.75" customHeight="1" x14ac:dyDescent="0.2">
      <c r="A298" s="1718"/>
      <c r="B298" s="509" t="s">
        <v>340</v>
      </c>
      <c r="C298" s="510"/>
      <c r="D298" s="511"/>
      <c r="E298" s="511"/>
      <c r="F298" s="145"/>
      <c r="G298" s="145"/>
      <c r="H298" s="139">
        <v>1</v>
      </c>
      <c r="I298" s="883">
        <v>27</v>
      </c>
      <c r="J298" s="512">
        <f>J282</f>
        <v>4.5</v>
      </c>
      <c r="K298" s="835">
        <f t="shared" si="19"/>
        <v>14</v>
      </c>
      <c r="L298" s="875">
        <f>(K282/M282)*M298</f>
        <v>13.996799999999999</v>
      </c>
      <c r="M298" s="513">
        <f t="shared" si="20"/>
        <v>572.55526111673976</v>
      </c>
      <c r="N298" s="514">
        <f t="shared" si="21"/>
        <v>184.03561964466635</v>
      </c>
      <c r="P298" s="1674"/>
      <c r="Q298" s="1812">
        <v>1</v>
      </c>
      <c r="R298" s="1958"/>
      <c r="S298" s="2393">
        <v>33.5</v>
      </c>
      <c r="T298" s="2393"/>
      <c r="U298" s="171">
        <f>U280</f>
        <v>4.5</v>
      </c>
      <c r="V298" s="835">
        <f t="shared" si="14"/>
        <v>22</v>
      </c>
      <c r="W298" s="839">
        <f>(V280/X280)*X298</f>
        <v>21.5472</v>
      </c>
      <c r="X298" s="535">
        <f t="shared" si="15"/>
        <v>881.41308887278637</v>
      </c>
      <c r="Y298" s="174">
        <f t="shared" si="16"/>
        <v>3966.3588999275389</v>
      </c>
      <c r="Z298" s="175">
        <f t="shared" si="17"/>
        <v>180.28904090579724</v>
      </c>
      <c r="AA298" s="536">
        <f t="shared" si="18"/>
        <v>40.064231312399379</v>
      </c>
    </row>
    <row r="299" spans="1:27" s="37" customFormat="1" ht="15.75" customHeight="1" x14ac:dyDescent="0.2">
      <c r="A299" s="1718"/>
      <c r="B299" s="509" t="s">
        <v>341</v>
      </c>
      <c r="C299" s="510"/>
      <c r="D299" s="511"/>
      <c r="E299" s="511"/>
      <c r="F299" s="145"/>
      <c r="G299" s="145"/>
      <c r="H299" s="139">
        <v>1</v>
      </c>
      <c r="I299" s="883">
        <v>29</v>
      </c>
      <c r="J299" s="512">
        <f>J282</f>
        <v>4.5</v>
      </c>
      <c r="K299" s="835">
        <f t="shared" si="19"/>
        <v>16</v>
      </c>
      <c r="L299" s="875">
        <f>(K282/M282)*M299</f>
        <v>16.147199999999998</v>
      </c>
      <c r="M299" s="513">
        <f t="shared" si="20"/>
        <v>660.51985541725401</v>
      </c>
      <c r="N299" s="514">
        <f t="shared" si="21"/>
        <v>185.77120933610269</v>
      </c>
      <c r="P299" s="1674"/>
      <c r="Q299" s="537"/>
      <c r="R299" s="297"/>
      <c r="S299" s="297"/>
      <c r="T299" s="297"/>
      <c r="U299" s="297"/>
      <c r="V299" s="538" t="s">
        <v>178</v>
      </c>
      <c r="W299" s="539"/>
      <c r="X299" s="297"/>
      <c r="Y299" s="297"/>
      <c r="Z299" s="297"/>
      <c r="AA299" s="298"/>
    </row>
    <row r="300" spans="1:27" s="37" customFormat="1" ht="15.75" customHeight="1" x14ac:dyDescent="0.2">
      <c r="A300" s="1718"/>
      <c r="B300" s="509" t="s">
        <v>342</v>
      </c>
      <c r="C300" s="510"/>
      <c r="D300" s="511"/>
      <c r="E300" s="511"/>
      <c r="F300" s="145"/>
      <c r="G300" s="145"/>
      <c r="H300" s="139">
        <v>1</v>
      </c>
      <c r="I300" s="883">
        <v>30.5</v>
      </c>
      <c r="J300" s="512">
        <f>J282</f>
        <v>4.5</v>
      </c>
      <c r="K300" s="835">
        <f t="shared" si="19"/>
        <v>18</v>
      </c>
      <c r="L300" s="875">
        <f>(K282/M282)*M300</f>
        <v>17.860799999999998</v>
      </c>
      <c r="M300" s="513">
        <f t="shared" si="20"/>
        <v>730.61664150047625</v>
      </c>
      <c r="N300" s="514">
        <f t="shared" si="21"/>
        <v>182.65416037511906</v>
      </c>
      <c r="P300" s="1674"/>
      <c r="Q300" s="2449" t="s">
        <v>1</v>
      </c>
      <c r="R300" s="2451" t="s">
        <v>348</v>
      </c>
      <c r="S300" s="2451"/>
      <c r="T300" s="2451"/>
      <c r="U300" s="2451"/>
      <c r="V300" s="2451"/>
      <c r="W300" s="2451"/>
      <c r="X300" s="2451"/>
      <c r="Y300" s="2451"/>
      <c r="Z300" s="2451"/>
      <c r="AA300" s="2452"/>
    </row>
    <row r="301" spans="1:27" s="37" customFormat="1" ht="15.75" customHeight="1" thickBot="1" x14ac:dyDescent="0.25">
      <c r="A301" s="1718"/>
      <c r="B301" s="509" t="s">
        <v>343</v>
      </c>
      <c r="C301" s="510"/>
      <c r="D301" s="511"/>
      <c r="E301" s="511"/>
      <c r="F301" s="145"/>
      <c r="G301" s="145"/>
      <c r="H301" s="139">
        <v>1</v>
      </c>
      <c r="I301" s="883">
        <v>32</v>
      </c>
      <c r="J301" s="512">
        <f>J282</f>
        <v>4.5</v>
      </c>
      <c r="K301" s="835">
        <f t="shared" si="19"/>
        <v>20</v>
      </c>
      <c r="L301" s="875">
        <f>(K282/M282)*M301</f>
        <v>19.660799999999998</v>
      </c>
      <c r="M301" s="513">
        <f t="shared" si="20"/>
        <v>804.24771931898704</v>
      </c>
      <c r="N301" s="514">
        <f t="shared" si="21"/>
        <v>180.95573684677208</v>
      </c>
      <c r="P301" s="1674"/>
      <c r="Q301" s="2450"/>
      <c r="R301" s="2453"/>
      <c r="S301" s="2453"/>
      <c r="T301" s="2453"/>
      <c r="U301" s="2453"/>
      <c r="V301" s="2453"/>
      <c r="W301" s="2453"/>
      <c r="X301" s="2453"/>
      <c r="Y301" s="2453"/>
      <c r="Z301" s="2453"/>
      <c r="AA301" s="2454"/>
    </row>
    <row r="302" spans="1:27" s="37" customFormat="1" ht="15.75" customHeight="1" x14ac:dyDescent="0.2">
      <c r="A302" s="1718"/>
      <c r="B302" s="509" t="s">
        <v>344</v>
      </c>
      <c r="C302" s="510"/>
      <c r="D302" s="511"/>
      <c r="E302" s="511"/>
      <c r="F302" s="145"/>
      <c r="G302" s="145"/>
      <c r="H302" s="139">
        <v>1</v>
      </c>
      <c r="I302" s="883">
        <v>33.5</v>
      </c>
      <c r="J302" s="512">
        <f>J282</f>
        <v>4.5</v>
      </c>
      <c r="K302" s="835">
        <f t="shared" si="19"/>
        <v>22</v>
      </c>
      <c r="L302" s="875">
        <f>(K282/M282)*M302</f>
        <v>21.5472</v>
      </c>
      <c r="M302" s="513">
        <f t="shared" si="20"/>
        <v>881.41308887278637</v>
      </c>
      <c r="N302" s="514">
        <f t="shared" si="21"/>
        <v>180.28904090579724</v>
      </c>
    </row>
    <row r="303" spans="1:27" s="37" customFormat="1" ht="15.75" customHeight="1" x14ac:dyDescent="0.2">
      <c r="A303" s="1718"/>
      <c r="B303" s="515"/>
      <c r="C303" s="516"/>
      <c r="D303" s="517"/>
      <c r="E303" s="517"/>
      <c r="F303" s="297"/>
      <c r="G303" s="297"/>
      <c r="H303" s="518"/>
      <c r="I303" s="519"/>
      <c r="J303" s="214"/>
      <c r="K303" s="520"/>
      <c r="L303" s="216"/>
      <c r="M303" s="521"/>
      <c r="N303" s="522"/>
    </row>
    <row r="304" spans="1:27" s="37" customFormat="1" ht="15.75" customHeight="1" x14ac:dyDescent="0.2">
      <c r="A304" s="1718"/>
      <c r="B304" s="523" t="s">
        <v>178</v>
      </c>
      <c r="C304" s="331"/>
      <c r="D304" s="524"/>
      <c r="E304" s="524"/>
      <c r="F304" s="524"/>
      <c r="G304" s="2262" t="s">
        <v>154</v>
      </c>
      <c r="H304" s="2262"/>
      <c r="I304" s="2262"/>
      <c r="J304" s="2262"/>
      <c r="K304" s="2262"/>
      <c r="L304" s="2262"/>
      <c r="M304" s="2262"/>
      <c r="N304" s="2263"/>
    </row>
    <row r="305" spans="1:20" s="37" customFormat="1" ht="15.75" customHeight="1" x14ac:dyDescent="0.2">
      <c r="A305" s="1718"/>
      <c r="B305" s="2264" t="s">
        <v>1</v>
      </c>
      <c r="C305" s="1687" t="s">
        <v>345</v>
      </c>
      <c r="D305" s="1687"/>
      <c r="E305" s="1687"/>
      <c r="F305" s="1687"/>
      <c r="G305" s="1687"/>
      <c r="H305" s="1687"/>
      <c r="I305" s="1687"/>
      <c r="J305" s="1687"/>
      <c r="K305" s="1687"/>
      <c r="L305" s="1687"/>
      <c r="M305" s="1687"/>
      <c r="N305" s="1688"/>
    </row>
    <row r="306" spans="1:20" s="37" customFormat="1" ht="15.75" customHeight="1" x14ac:dyDescent="0.2">
      <c r="A306" s="1718"/>
      <c r="B306" s="2264"/>
      <c r="C306" s="1687"/>
      <c r="D306" s="1687"/>
      <c r="E306" s="1687"/>
      <c r="F306" s="1687"/>
      <c r="G306" s="1687"/>
      <c r="H306" s="1687"/>
      <c r="I306" s="1687"/>
      <c r="J306" s="1687"/>
      <c r="K306" s="1687"/>
      <c r="L306" s="1687"/>
      <c r="M306" s="1687"/>
      <c r="N306" s="1688"/>
    </row>
    <row r="307" spans="1:20" s="37" customFormat="1" ht="15.75" customHeight="1" x14ac:dyDescent="0.2">
      <c r="A307" s="1718"/>
      <c r="B307" s="892" t="s">
        <v>2</v>
      </c>
      <c r="C307" s="285" t="s">
        <v>346</v>
      </c>
      <c r="D307" s="511"/>
      <c r="E307" s="511"/>
      <c r="F307" s="85"/>
      <c r="G307" s="85"/>
      <c r="H307" s="525"/>
      <c r="I307" s="526"/>
      <c r="J307" s="171"/>
      <c r="K307" s="182"/>
      <c r="L307" s="839"/>
      <c r="M307" s="886"/>
      <c r="N307" s="887"/>
    </row>
    <row r="308" spans="1:20" s="37" customFormat="1" ht="15.75" customHeight="1" x14ac:dyDescent="0.2">
      <c r="A308" s="1718"/>
      <c r="B308" s="892"/>
      <c r="C308" s="437"/>
      <c r="D308" s="511"/>
      <c r="E308" s="511"/>
      <c r="F308" s="85"/>
      <c r="G308" s="85"/>
      <c r="H308" s="525"/>
      <c r="I308" s="526"/>
      <c r="J308" s="171"/>
      <c r="K308" s="182"/>
      <c r="L308" s="839"/>
      <c r="M308" s="886"/>
      <c r="N308" s="887"/>
    </row>
    <row r="309" spans="1:20" s="37" customFormat="1" ht="15.75" customHeight="1" x14ac:dyDescent="0.2">
      <c r="A309" s="1718"/>
      <c r="B309" s="2265" t="s">
        <v>347</v>
      </c>
      <c r="C309" s="2266"/>
      <c r="D309" s="2266"/>
      <c r="E309" s="2266"/>
      <c r="F309" s="2266"/>
      <c r="G309" s="2266"/>
      <c r="H309" s="2266"/>
      <c r="I309" s="2266"/>
      <c r="J309" s="2266"/>
      <c r="K309" s="2266"/>
      <c r="L309" s="2266"/>
      <c r="M309" s="2266"/>
      <c r="N309" s="2267"/>
    </row>
    <row r="310" spans="1:20" s="37" customFormat="1" ht="15.75" customHeight="1" x14ac:dyDescent="0.2">
      <c r="A310" s="1718"/>
      <c r="B310" s="2255" t="s">
        <v>269</v>
      </c>
      <c r="C310" s="2256"/>
      <c r="D310" s="2256"/>
      <c r="E310" s="2256"/>
      <c r="F310" s="2256"/>
      <c r="G310" s="2256"/>
      <c r="H310" s="2256"/>
      <c r="I310" s="2256"/>
      <c r="J310" s="2256"/>
      <c r="K310" s="2256"/>
      <c r="L310" s="2256"/>
      <c r="M310" s="2256"/>
      <c r="N310" s="2257"/>
    </row>
    <row r="311" spans="1:20" s="37" customFormat="1" ht="15.75" customHeight="1" x14ac:dyDescent="0.2">
      <c r="A311" s="1718"/>
      <c r="B311" s="1096" t="s">
        <v>200</v>
      </c>
      <c r="C311" s="1094"/>
      <c r="D311" s="1094"/>
      <c r="E311" s="1094"/>
      <c r="F311" s="1094"/>
      <c r="G311" s="1094"/>
      <c r="H311" s="1094"/>
      <c r="I311" s="1094"/>
      <c r="J311" s="1094"/>
      <c r="K311" s="1094"/>
      <c r="L311" s="1094"/>
      <c r="M311" s="1094"/>
      <c r="N311" s="1095"/>
    </row>
    <row r="312" spans="1:20" s="37" customFormat="1" ht="15.75" customHeight="1" thickBot="1" x14ac:dyDescent="0.3">
      <c r="A312" s="1718"/>
      <c r="B312" s="2444" t="s">
        <v>201</v>
      </c>
      <c r="C312" s="2445"/>
      <c r="D312" s="2445"/>
      <c r="E312" s="2445"/>
      <c r="F312" s="2445"/>
      <c r="G312" s="2445"/>
      <c r="H312" s="2445"/>
      <c r="I312" s="2445"/>
      <c r="J312" s="2445"/>
      <c r="K312" s="2445"/>
      <c r="L312" s="2445"/>
      <c r="M312" s="2445"/>
      <c r="N312" s="2446"/>
    </row>
    <row r="313" spans="1:20" s="37" customFormat="1" ht="15.75" customHeight="1" x14ac:dyDescent="0.2"/>
    <row r="314" spans="1:20" x14ac:dyDescent="0.25">
      <c r="T314" s="37"/>
    </row>
    <row r="315" spans="1:20" x14ac:dyDescent="0.25">
      <c r="T315" s="37"/>
    </row>
    <row r="316" spans="1:20" x14ac:dyDescent="0.25">
      <c r="T316" s="37"/>
    </row>
    <row r="317" spans="1:20" x14ac:dyDescent="0.25">
      <c r="T317" s="37"/>
    </row>
    <row r="318" spans="1:20" x14ac:dyDescent="0.25">
      <c r="T318" s="37"/>
    </row>
    <row r="319" spans="1:20" x14ac:dyDescent="0.25">
      <c r="T319" s="37"/>
    </row>
    <row r="320" spans="1:20" x14ac:dyDescent="0.25">
      <c r="T320" s="37"/>
    </row>
    <row r="321" spans="20:20" x14ac:dyDescent="0.25">
      <c r="T321" s="37"/>
    </row>
    <row r="322" spans="20:20" x14ac:dyDescent="0.25">
      <c r="T322" s="37"/>
    </row>
    <row r="323" spans="20:20" x14ac:dyDescent="0.25">
      <c r="T323" s="37"/>
    </row>
    <row r="324" spans="20:20" x14ac:dyDescent="0.25">
      <c r="T324" s="37"/>
    </row>
    <row r="325" spans="20:20" x14ac:dyDescent="0.25">
      <c r="T325" s="37"/>
    </row>
    <row r="326" spans="20:20" x14ac:dyDescent="0.25">
      <c r="T326" s="37"/>
    </row>
    <row r="327" spans="20:20" x14ac:dyDescent="0.25">
      <c r="T327" s="37"/>
    </row>
    <row r="328" spans="20:20" x14ac:dyDescent="0.25">
      <c r="T328" s="37"/>
    </row>
    <row r="329" spans="20:20" x14ac:dyDescent="0.25">
      <c r="T329" s="37"/>
    </row>
    <row r="330" spans="20:20" x14ac:dyDescent="0.25">
      <c r="T330" s="37"/>
    </row>
    <row r="331" spans="20:20" x14ac:dyDescent="0.25">
      <c r="T331" s="37"/>
    </row>
    <row r="332" spans="20:20" x14ac:dyDescent="0.25">
      <c r="T332" s="37"/>
    </row>
    <row r="333" spans="20:20" x14ac:dyDescent="0.25">
      <c r="T333" s="37"/>
    </row>
    <row r="334" spans="20:20" x14ac:dyDescent="0.25">
      <c r="T334" s="37"/>
    </row>
    <row r="335" spans="20:20" x14ac:dyDescent="0.25">
      <c r="T335" s="37"/>
    </row>
    <row r="336" spans="20:20" x14ac:dyDescent="0.25">
      <c r="T336" s="37"/>
    </row>
    <row r="337" spans="20:20" x14ac:dyDescent="0.25">
      <c r="T337" s="37"/>
    </row>
    <row r="338" spans="20:20" x14ac:dyDescent="0.25">
      <c r="T338" s="37"/>
    </row>
    <row r="339" spans="20:20" x14ac:dyDescent="0.25">
      <c r="T339" s="37"/>
    </row>
    <row r="340" spans="20:20" x14ac:dyDescent="0.25">
      <c r="T340" s="37"/>
    </row>
    <row r="341" spans="20:20" x14ac:dyDescent="0.25">
      <c r="T341" s="37"/>
    </row>
    <row r="342" spans="20:20" x14ac:dyDescent="0.25">
      <c r="T342" s="37"/>
    </row>
    <row r="343" spans="20:20" x14ac:dyDescent="0.25">
      <c r="T343" s="37"/>
    </row>
    <row r="344" spans="20:20" x14ac:dyDescent="0.25">
      <c r="T344" s="37"/>
    </row>
    <row r="345" spans="20:20" x14ac:dyDescent="0.25">
      <c r="T345" s="37"/>
    </row>
    <row r="346" spans="20:20" x14ac:dyDescent="0.25">
      <c r="T346" s="37"/>
    </row>
    <row r="347" spans="20:20" x14ac:dyDescent="0.25">
      <c r="T347" s="37"/>
    </row>
    <row r="348" spans="20:20" x14ac:dyDescent="0.25">
      <c r="T348" s="37"/>
    </row>
    <row r="349" spans="20:20" x14ac:dyDescent="0.25">
      <c r="T349" s="37"/>
    </row>
    <row r="350" spans="20:20" x14ac:dyDescent="0.25">
      <c r="T350" s="37"/>
    </row>
    <row r="351" spans="20:20" x14ac:dyDescent="0.25">
      <c r="T351" s="37"/>
    </row>
    <row r="352" spans="20:20" x14ac:dyDescent="0.25">
      <c r="T352" s="37"/>
    </row>
    <row r="353" spans="20:20" x14ac:dyDescent="0.25">
      <c r="T353" s="37"/>
    </row>
    <row r="354" spans="20:20" x14ac:dyDescent="0.25">
      <c r="T354" s="37"/>
    </row>
    <row r="355" spans="20:20" x14ac:dyDescent="0.25">
      <c r="T355" s="37"/>
    </row>
    <row r="356" spans="20:20" x14ac:dyDescent="0.25">
      <c r="T356" s="37"/>
    </row>
  </sheetData>
  <mergeCells count="582">
    <mergeCell ref="O81:V81"/>
    <mergeCell ref="N80:N100"/>
    <mergeCell ref="O99:V100"/>
    <mergeCell ref="B312:N312"/>
    <mergeCell ref="Q62:R63"/>
    <mergeCell ref="S62:S63"/>
    <mergeCell ref="T62:T63"/>
    <mergeCell ref="U62:U63"/>
    <mergeCell ref="O67:U68"/>
    <mergeCell ref="Q300:Q301"/>
    <mergeCell ref="R300:AA301"/>
    <mergeCell ref="Q297:R297"/>
    <mergeCell ref="S297:T297"/>
    <mergeCell ref="Q298:R298"/>
    <mergeCell ref="S298:T298"/>
    <mergeCell ref="Q288:R288"/>
    <mergeCell ref="S288:T288"/>
    <mergeCell ref="Q289:R289"/>
    <mergeCell ref="S289:T289"/>
    <mergeCell ref="Y283:Y284"/>
    <mergeCell ref="Z283:Z284"/>
    <mergeCell ref="AA283:AA284"/>
    <mergeCell ref="Q285:R285"/>
    <mergeCell ref="N60:N68"/>
    <mergeCell ref="O60:O63"/>
    <mergeCell ref="P60:P63"/>
    <mergeCell ref="Q60:R61"/>
    <mergeCell ref="S60:S61"/>
    <mergeCell ref="T60:T61"/>
    <mergeCell ref="U60:U61"/>
    <mergeCell ref="Q296:R296"/>
    <mergeCell ref="S296:T296"/>
    <mergeCell ref="Q293:R293"/>
    <mergeCell ref="S293:T293"/>
    <mergeCell ref="Q294:R294"/>
    <mergeCell ref="S294:T294"/>
    <mergeCell ref="Q295:R295"/>
    <mergeCell ref="S295:T295"/>
    <mergeCell ref="Q290:R290"/>
    <mergeCell ref="S290:T290"/>
    <mergeCell ref="Q291:R291"/>
    <mergeCell ref="S291:T291"/>
    <mergeCell ref="Q292:R292"/>
    <mergeCell ref="S292:T292"/>
    <mergeCell ref="Q287:R287"/>
    <mergeCell ref="S287:T287"/>
    <mergeCell ref="O79:V80"/>
    <mergeCell ref="O241:O242"/>
    <mergeCell ref="P241:P242"/>
    <mergeCell ref="Q241:Q242"/>
    <mergeCell ref="R241:R242"/>
    <mergeCell ref="K243:R245"/>
    <mergeCell ref="O239:P240"/>
    <mergeCell ref="Q239:Q240"/>
    <mergeCell ref="R239:R240"/>
    <mergeCell ref="B232:R233"/>
    <mergeCell ref="O235:Q236"/>
    <mergeCell ref="B244:G245"/>
    <mergeCell ref="I241:I242"/>
    <mergeCell ref="J241:J242"/>
    <mergeCell ref="K241:K242"/>
    <mergeCell ref="L241:L242"/>
    <mergeCell ref="M241:M242"/>
    <mergeCell ref="N241:N242"/>
    <mergeCell ref="M239:M240"/>
    <mergeCell ref="N239:N240"/>
    <mergeCell ref="B241:B242"/>
    <mergeCell ref="C241:C242"/>
    <mergeCell ref="D241:D242"/>
    <mergeCell ref="E241:E242"/>
    <mergeCell ref="F241:F242"/>
    <mergeCell ref="E239:F240"/>
    <mergeCell ref="Q273:AA274"/>
    <mergeCell ref="P274:P301"/>
    <mergeCell ref="Q275:AA276"/>
    <mergeCell ref="X277:AA277"/>
    <mergeCell ref="Q278:R278"/>
    <mergeCell ref="P267:P268"/>
    <mergeCell ref="Q267:Q268"/>
    <mergeCell ref="R267:R268"/>
    <mergeCell ref="O267:O268"/>
    <mergeCell ref="S285:T285"/>
    <mergeCell ref="Q286:R286"/>
    <mergeCell ref="S286:T286"/>
    <mergeCell ref="S278:T278"/>
    <mergeCell ref="V278:W278"/>
    <mergeCell ref="X278:X279"/>
    <mergeCell ref="Y278:Y279"/>
    <mergeCell ref="S280:T280"/>
    <mergeCell ref="Q283:R284"/>
    <mergeCell ref="S283:T284"/>
    <mergeCell ref="U283:U284"/>
    <mergeCell ref="V283:W284"/>
    <mergeCell ref="X283:X284"/>
    <mergeCell ref="R190:S191"/>
    <mergeCell ref="T190:T191"/>
    <mergeCell ref="V190:V191"/>
    <mergeCell ref="O192:V192"/>
    <mergeCell ref="O207:V207"/>
    <mergeCell ref="O208:V210"/>
    <mergeCell ref="O211:V212"/>
    <mergeCell ref="O213:V214"/>
    <mergeCell ref="O215:V216"/>
    <mergeCell ref="T182:T183"/>
    <mergeCell ref="U182:U183"/>
    <mergeCell ref="V182:V183"/>
    <mergeCell ref="O184:V185"/>
    <mergeCell ref="O187:V187"/>
    <mergeCell ref="O188:V189"/>
    <mergeCell ref="O176:V178"/>
    <mergeCell ref="N178:N216"/>
    <mergeCell ref="O179:V179"/>
    <mergeCell ref="O180:Q181"/>
    <mergeCell ref="R180:S181"/>
    <mergeCell ref="T180:U181"/>
    <mergeCell ref="V180:V181"/>
    <mergeCell ref="O182:O183"/>
    <mergeCell ref="P182:Q183"/>
    <mergeCell ref="R182:S183"/>
    <mergeCell ref="O194:O195"/>
    <mergeCell ref="P194:V195"/>
    <mergeCell ref="O196:O199"/>
    <mergeCell ref="P196:V199"/>
    <mergeCell ref="O200:V202"/>
    <mergeCell ref="O203:V206"/>
    <mergeCell ref="O190:O191"/>
    <mergeCell ref="P190:Q191"/>
    <mergeCell ref="L133:L134"/>
    <mergeCell ref="M133:N134"/>
    <mergeCell ref="O133:O134"/>
    <mergeCell ref="P133:P134"/>
    <mergeCell ref="K128:K129"/>
    <mergeCell ref="L128:L129"/>
    <mergeCell ref="M128:M129"/>
    <mergeCell ref="N128:N129"/>
    <mergeCell ref="O128:O129"/>
    <mergeCell ref="P128:P129"/>
    <mergeCell ref="P122:P123"/>
    <mergeCell ref="J124:J125"/>
    <mergeCell ref="K124:K125"/>
    <mergeCell ref="L124:L125"/>
    <mergeCell ref="M124:M125"/>
    <mergeCell ref="O124:O125"/>
    <mergeCell ref="P124:P125"/>
    <mergeCell ref="I115:I116"/>
    <mergeCell ref="J115:P117"/>
    <mergeCell ref="I117:I161"/>
    <mergeCell ref="J118:P119"/>
    <mergeCell ref="J121:P121"/>
    <mergeCell ref="J122:J123"/>
    <mergeCell ref="K122:K123"/>
    <mergeCell ref="L122:L123"/>
    <mergeCell ref="M122:N123"/>
    <mergeCell ref="O122:O123"/>
    <mergeCell ref="J149:P149"/>
    <mergeCell ref="J151:J153"/>
    <mergeCell ref="K151:P153"/>
    <mergeCell ref="J154:P155"/>
    <mergeCell ref="J130:P131"/>
    <mergeCell ref="J133:J134"/>
    <mergeCell ref="K133:K134"/>
    <mergeCell ref="B8:C9"/>
    <mergeCell ref="J46:K47"/>
    <mergeCell ref="L46:M47"/>
    <mergeCell ref="N46:O47"/>
    <mergeCell ref="K12:L12"/>
    <mergeCell ref="K13:L14"/>
    <mergeCell ref="B40:O41"/>
    <mergeCell ref="H46:I47"/>
    <mergeCell ref="B46:C47"/>
    <mergeCell ref="D46:E47"/>
    <mergeCell ref="F46:G47"/>
    <mergeCell ref="N45:O45"/>
    <mergeCell ref="B43:O44"/>
    <mergeCell ref="B45:C45"/>
    <mergeCell ref="D45:E45"/>
    <mergeCell ref="F45:G45"/>
    <mergeCell ref="H45:I45"/>
    <mergeCell ref="J45:K45"/>
    <mergeCell ref="L45:M45"/>
    <mergeCell ref="N36:O37"/>
    <mergeCell ref="B38:C39"/>
    <mergeCell ref="D38:E39"/>
    <mergeCell ref="F38:G39"/>
    <mergeCell ref="H38:I39"/>
    <mergeCell ref="B284:C285"/>
    <mergeCell ref="D284:E285"/>
    <mergeCell ref="F284:F285"/>
    <mergeCell ref="G284:G285"/>
    <mergeCell ref="H284:N284"/>
    <mergeCell ref="B310:N310"/>
    <mergeCell ref="M287:M288"/>
    <mergeCell ref="N287:N288"/>
    <mergeCell ref="G304:N304"/>
    <mergeCell ref="B305:B306"/>
    <mergeCell ref="C305:N306"/>
    <mergeCell ref="B309:N309"/>
    <mergeCell ref="B286:C286"/>
    <mergeCell ref="D286:E286"/>
    <mergeCell ref="H287:H288"/>
    <mergeCell ref="I287:I288"/>
    <mergeCell ref="J287:J288"/>
    <mergeCell ref="K287:L288"/>
    <mergeCell ref="N280:N281"/>
    <mergeCell ref="C282:C283"/>
    <mergeCell ref="D282:E283"/>
    <mergeCell ref="F282:F283"/>
    <mergeCell ref="G282:G283"/>
    <mergeCell ref="H282:H283"/>
    <mergeCell ref="I282:I283"/>
    <mergeCell ref="B280:C281"/>
    <mergeCell ref="D280:E281"/>
    <mergeCell ref="F280:F281"/>
    <mergeCell ref="G280:G281"/>
    <mergeCell ref="H280:H281"/>
    <mergeCell ref="I280:I281"/>
    <mergeCell ref="J282:J283"/>
    <mergeCell ref="K282:L283"/>
    <mergeCell ref="M282:M283"/>
    <mergeCell ref="N282:N283"/>
    <mergeCell ref="B273:N274"/>
    <mergeCell ref="A274:A312"/>
    <mergeCell ref="B275:N275"/>
    <mergeCell ref="B277:N277"/>
    <mergeCell ref="B278:G279"/>
    <mergeCell ref="H278:N278"/>
    <mergeCell ref="H279:N279"/>
    <mergeCell ref="J267:J268"/>
    <mergeCell ref="K267:K268"/>
    <mergeCell ref="L267:L268"/>
    <mergeCell ref="M267:M268"/>
    <mergeCell ref="N267:N268"/>
    <mergeCell ref="B267:B268"/>
    <mergeCell ref="C267:C268"/>
    <mergeCell ref="D267:D268"/>
    <mergeCell ref="E267:E268"/>
    <mergeCell ref="F267:F268"/>
    <mergeCell ref="I267:I268"/>
    <mergeCell ref="A233:A269"/>
    <mergeCell ref="B235:M236"/>
    <mergeCell ref="N235:N236"/>
    <mergeCell ref="J280:J281"/>
    <mergeCell ref="K280:L281"/>
    <mergeCell ref="M280:M281"/>
    <mergeCell ref="J246:J247"/>
    <mergeCell ref="K246:K247"/>
    <mergeCell ref="L246:L247"/>
    <mergeCell ref="M246:M247"/>
    <mergeCell ref="O246:P246"/>
    <mergeCell ref="C266:R266"/>
    <mergeCell ref="B246:B247"/>
    <mergeCell ref="C246:C247"/>
    <mergeCell ref="D246:D247"/>
    <mergeCell ref="E246:F247"/>
    <mergeCell ref="G246:H247"/>
    <mergeCell ref="I246:I247"/>
    <mergeCell ref="G239:H240"/>
    <mergeCell ref="I239:I240"/>
    <mergeCell ref="J239:J240"/>
    <mergeCell ref="K239:K240"/>
    <mergeCell ref="L239:L240"/>
    <mergeCell ref="R235:R236"/>
    <mergeCell ref="C238:R238"/>
    <mergeCell ref="B239:B240"/>
    <mergeCell ref="C239:C240"/>
    <mergeCell ref="D239:D240"/>
    <mergeCell ref="B219:L220"/>
    <mergeCell ref="B221:L222"/>
    <mergeCell ref="B224:L225"/>
    <mergeCell ref="B226:L227"/>
    <mergeCell ref="B228:L228"/>
    <mergeCell ref="B229:L230"/>
    <mergeCell ref="B211:B212"/>
    <mergeCell ref="C211:L212"/>
    <mergeCell ref="B213:B215"/>
    <mergeCell ref="C213:L215"/>
    <mergeCell ref="B216:B218"/>
    <mergeCell ref="C216:L218"/>
    <mergeCell ref="C201:D202"/>
    <mergeCell ref="E201:F202"/>
    <mergeCell ref="G201:H202"/>
    <mergeCell ref="I201:J202"/>
    <mergeCell ref="K201:L202"/>
    <mergeCell ref="B204:B209"/>
    <mergeCell ref="C204:L207"/>
    <mergeCell ref="C208:L209"/>
    <mergeCell ref="E197:F197"/>
    <mergeCell ref="G197:H197"/>
    <mergeCell ref="I197:J197"/>
    <mergeCell ref="K197:L197"/>
    <mergeCell ref="B198:J198"/>
    <mergeCell ref="C199:D200"/>
    <mergeCell ref="E199:F200"/>
    <mergeCell ref="G199:H200"/>
    <mergeCell ref="I199:J200"/>
    <mergeCell ref="K199:L200"/>
    <mergeCell ref="K195:L196"/>
    <mergeCell ref="C187:D188"/>
    <mergeCell ref="E187:F188"/>
    <mergeCell ref="G187:H188"/>
    <mergeCell ref="I187:J188"/>
    <mergeCell ref="K187:L188"/>
    <mergeCell ref="C189:D190"/>
    <mergeCell ref="E189:F190"/>
    <mergeCell ref="G189:H190"/>
    <mergeCell ref="I189:J190"/>
    <mergeCell ref="K189:L190"/>
    <mergeCell ref="A177:A230"/>
    <mergeCell ref="B178:L180"/>
    <mergeCell ref="B181:L181"/>
    <mergeCell ref="C182:D183"/>
    <mergeCell ref="E182:F183"/>
    <mergeCell ref="G182:H183"/>
    <mergeCell ref="I182:J183"/>
    <mergeCell ref="K182:L183"/>
    <mergeCell ref="B184:B185"/>
    <mergeCell ref="C184:D185"/>
    <mergeCell ref="E184:F185"/>
    <mergeCell ref="G184:H185"/>
    <mergeCell ref="I184:J185"/>
    <mergeCell ref="K184:L185"/>
    <mergeCell ref="C186:D186"/>
    <mergeCell ref="E186:F186"/>
    <mergeCell ref="K186:L186"/>
    <mergeCell ref="B176:L177"/>
    <mergeCell ref="B192:L193"/>
    <mergeCell ref="B194:L194"/>
    <mergeCell ref="C195:D196"/>
    <mergeCell ref="E195:F196"/>
    <mergeCell ref="G195:H196"/>
    <mergeCell ref="I195:J196"/>
    <mergeCell ref="B159:G160"/>
    <mergeCell ref="B161:G162"/>
    <mergeCell ref="B168:G169"/>
    <mergeCell ref="B170:G171"/>
    <mergeCell ref="B172:G174"/>
    <mergeCell ref="B156:B157"/>
    <mergeCell ref="C156:C157"/>
    <mergeCell ref="D156:D157"/>
    <mergeCell ref="E156:E157"/>
    <mergeCell ref="F156:F157"/>
    <mergeCell ref="G156:G157"/>
    <mergeCell ref="B154:B155"/>
    <mergeCell ref="C154:C155"/>
    <mergeCell ref="D154:D155"/>
    <mergeCell ref="E154:E155"/>
    <mergeCell ref="F154:F155"/>
    <mergeCell ref="G154:G155"/>
    <mergeCell ref="B152:B153"/>
    <mergeCell ref="C152:C153"/>
    <mergeCell ref="D152:D153"/>
    <mergeCell ref="E152:E153"/>
    <mergeCell ref="F152:F153"/>
    <mergeCell ref="G152:G153"/>
    <mergeCell ref="B150:B151"/>
    <mergeCell ref="C150:C151"/>
    <mergeCell ref="D150:D151"/>
    <mergeCell ref="E150:E151"/>
    <mergeCell ref="F150:F151"/>
    <mergeCell ref="G150:G151"/>
    <mergeCell ref="B148:B149"/>
    <mergeCell ref="C148:C149"/>
    <mergeCell ref="D148:D149"/>
    <mergeCell ref="E148:E149"/>
    <mergeCell ref="F148:F149"/>
    <mergeCell ref="G148:G149"/>
    <mergeCell ref="B146:B147"/>
    <mergeCell ref="C146:C147"/>
    <mergeCell ref="D146:D147"/>
    <mergeCell ref="E146:E147"/>
    <mergeCell ref="F146:F147"/>
    <mergeCell ref="G146:G147"/>
    <mergeCell ref="B144:B145"/>
    <mergeCell ref="C144:C145"/>
    <mergeCell ref="D144:D145"/>
    <mergeCell ref="E144:E145"/>
    <mergeCell ref="F144:F145"/>
    <mergeCell ref="G144:G145"/>
    <mergeCell ref="B142:B143"/>
    <mergeCell ref="C142:C143"/>
    <mergeCell ref="D142:D143"/>
    <mergeCell ref="E142:E143"/>
    <mergeCell ref="F142:F143"/>
    <mergeCell ref="G142:G143"/>
    <mergeCell ref="B140:B141"/>
    <mergeCell ref="C140:C141"/>
    <mergeCell ref="D140:D141"/>
    <mergeCell ref="E140:E141"/>
    <mergeCell ref="F140:F141"/>
    <mergeCell ref="G140:G141"/>
    <mergeCell ref="B138:B139"/>
    <mergeCell ref="C138:C139"/>
    <mergeCell ref="D138:D139"/>
    <mergeCell ref="E138:E139"/>
    <mergeCell ref="F138:F139"/>
    <mergeCell ref="G138:G139"/>
    <mergeCell ref="B136:B137"/>
    <mergeCell ref="C136:C137"/>
    <mergeCell ref="D136:D137"/>
    <mergeCell ref="E136:E137"/>
    <mergeCell ref="F136:F137"/>
    <mergeCell ref="G136:G137"/>
    <mergeCell ref="B134:B135"/>
    <mergeCell ref="C134:C135"/>
    <mergeCell ref="D134:D135"/>
    <mergeCell ref="E134:E135"/>
    <mergeCell ref="F134:F135"/>
    <mergeCell ref="G134:G135"/>
    <mergeCell ref="B132:B133"/>
    <mergeCell ref="C132:C133"/>
    <mergeCell ref="D132:D133"/>
    <mergeCell ref="E132:E133"/>
    <mergeCell ref="F132:F133"/>
    <mergeCell ref="G132:G133"/>
    <mergeCell ref="B130:B131"/>
    <mergeCell ref="C130:C131"/>
    <mergeCell ref="D130:D131"/>
    <mergeCell ref="E130:E131"/>
    <mergeCell ref="F130:F131"/>
    <mergeCell ref="G130:G131"/>
    <mergeCell ref="B128:B129"/>
    <mergeCell ref="C128:C129"/>
    <mergeCell ref="D128:D129"/>
    <mergeCell ref="E128:E129"/>
    <mergeCell ref="F128:F129"/>
    <mergeCell ref="G128:G129"/>
    <mergeCell ref="E120:E121"/>
    <mergeCell ref="F120:F121"/>
    <mergeCell ref="G120:G121"/>
    <mergeCell ref="B122:G122"/>
    <mergeCell ref="B123:B124"/>
    <mergeCell ref="C123:C124"/>
    <mergeCell ref="D123:D124"/>
    <mergeCell ref="E123:E124"/>
    <mergeCell ref="F123:F124"/>
    <mergeCell ref="G123:G124"/>
    <mergeCell ref="B93:B94"/>
    <mergeCell ref="C93:D94"/>
    <mergeCell ref="E93:F94"/>
    <mergeCell ref="H93:I94"/>
    <mergeCell ref="K93:L94"/>
    <mergeCell ref="B115:G117"/>
    <mergeCell ref="A116:A174"/>
    <mergeCell ref="B118:B121"/>
    <mergeCell ref="C118:C121"/>
    <mergeCell ref="D118:E119"/>
    <mergeCell ref="F118:G119"/>
    <mergeCell ref="D120:D121"/>
    <mergeCell ref="J157:P158"/>
    <mergeCell ref="J159:P159"/>
    <mergeCell ref="J160:P161"/>
    <mergeCell ref="J128:J129"/>
    <mergeCell ref="M126:N126"/>
    <mergeCell ref="B125:G125"/>
    <mergeCell ref="B126:B127"/>
    <mergeCell ref="C126:C127"/>
    <mergeCell ref="D126:D127"/>
    <mergeCell ref="E126:E127"/>
    <mergeCell ref="F126:F127"/>
    <mergeCell ref="G126:G127"/>
    <mergeCell ref="E85:F86"/>
    <mergeCell ref="H85:I86"/>
    <mergeCell ref="J85:J86"/>
    <mergeCell ref="K85:L86"/>
    <mergeCell ref="B88:L88"/>
    <mergeCell ref="B90:L91"/>
    <mergeCell ref="I71:J71"/>
    <mergeCell ref="B79:L80"/>
    <mergeCell ref="A80:A113"/>
    <mergeCell ref="B81:L82"/>
    <mergeCell ref="B83:C84"/>
    <mergeCell ref="E83:F84"/>
    <mergeCell ref="H83:I84"/>
    <mergeCell ref="K83:L84"/>
    <mergeCell ref="B85:B86"/>
    <mergeCell ref="C85:D86"/>
    <mergeCell ref="B112:L113"/>
    <mergeCell ref="B95:J95"/>
    <mergeCell ref="B100:B101"/>
    <mergeCell ref="C100:L101"/>
    <mergeCell ref="B103:L103"/>
    <mergeCell ref="B104:L105"/>
    <mergeCell ref="B108:L109"/>
    <mergeCell ref="B92:L92"/>
    <mergeCell ref="B60:L61"/>
    <mergeCell ref="A62:A77"/>
    <mergeCell ref="C62:D62"/>
    <mergeCell ref="E62:F62"/>
    <mergeCell ref="G62:H62"/>
    <mergeCell ref="I62:J62"/>
    <mergeCell ref="K62:L62"/>
    <mergeCell ref="B63:B64"/>
    <mergeCell ref="C63:D64"/>
    <mergeCell ref="E63:F64"/>
    <mergeCell ref="G63:H64"/>
    <mergeCell ref="I63:J64"/>
    <mergeCell ref="K63:L64"/>
    <mergeCell ref="B66:L67"/>
    <mergeCell ref="B68:B69"/>
    <mergeCell ref="C68:D69"/>
    <mergeCell ref="E68:F69"/>
    <mergeCell ref="G68:H69"/>
    <mergeCell ref="I68:J69"/>
    <mergeCell ref="K68:L69"/>
    <mergeCell ref="B59:L59"/>
    <mergeCell ref="N50:O50"/>
    <mergeCell ref="B51:O51"/>
    <mergeCell ref="B53:Q53"/>
    <mergeCell ref="B55:Q56"/>
    <mergeCell ref="B50:C50"/>
    <mergeCell ref="D50:E50"/>
    <mergeCell ref="F50:G50"/>
    <mergeCell ref="H50:I50"/>
    <mergeCell ref="J50:K50"/>
    <mergeCell ref="L50:M50"/>
    <mergeCell ref="O59:U59"/>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 ref="B34:C35"/>
    <mergeCell ref="D34:E35"/>
    <mergeCell ref="F34:G35"/>
    <mergeCell ref="H34:I35"/>
    <mergeCell ref="J34:K35"/>
    <mergeCell ref="L34:M35"/>
    <mergeCell ref="N34:N35"/>
    <mergeCell ref="O34:O35"/>
    <mergeCell ref="J38:K39"/>
    <mergeCell ref="L38:M39"/>
    <mergeCell ref="N38:O39"/>
    <mergeCell ref="B36:C37"/>
    <mergeCell ref="D36:E37"/>
    <mergeCell ref="F36:G37"/>
    <mergeCell ref="H36:I37"/>
    <mergeCell ref="J36:K37"/>
    <mergeCell ref="L36:M37"/>
    <mergeCell ref="L17:S18"/>
    <mergeCell ref="A28:O28"/>
    <mergeCell ref="B29:O31"/>
    <mergeCell ref="B32:C33"/>
    <mergeCell ref="D32:E33"/>
    <mergeCell ref="F32:G33"/>
    <mergeCell ref="H32:I33"/>
    <mergeCell ref="J32:K33"/>
    <mergeCell ref="L32:M33"/>
    <mergeCell ref="N32:N33"/>
    <mergeCell ref="O32:O33"/>
    <mergeCell ref="N8:O9"/>
    <mergeCell ref="Q8:R9"/>
    <mergeCell ref="N12:O12"/>
    <mergeCell ref="H12:I12"/>
    <mergeCell ref="Q12:R12"/>
    <mergeCell ref="N13:O14"/>
    <mergeCell ref="H13:I14"/>
    <mergeCell ref="Q13:R14"/>
    <mergeCell ref="E7:F7"/>
    <mergeCell ref="H7:I7"/>
    <mergeCell ref="K7:L7"/>
    <mergeCell ref="E8:F9"/>
    <mergeCell ref="H8:I9"/>
    <mergeCell ref="K8:L9"/>
    <mergeCell ref="C2:R3"/>
    <mergeCell ref="N5:O5"/>
    <mergeCell ref="Q5:R5"/>
    <mergeCell ref="B6:C6"/>
    <mergeCell ref="E6:F6"/>
    <mergeCell ref="H6:I6"/>
    <mergeCell ref="K6:L6"/>
    <mergeCell ref="N6:O7"/>
    <mergeCell ref="Q6:R7"/>
    <mergeCell ref="B7:C7"/>
  </mergeCells>
  <conditionalFormatting sqref="B18">
    <cfRule type="cellIs" dxfId="119" priority="187" operator="greaterThan">
      <formula>1</formula>
    </cfRule>
  </conditionalFormatting>
  <conditionalFormatting sqref="B8">
    <cfRule type="cellIs" dxfId="118" priority="186" operator="greaterThan">
      <formula>1</formula>
    </cfRule>
  </conditionalFormatting>
  <conditionalFormatting sqref="B34">
    <cfRule type="cellIs" dxfId="117" priority="185" operator="greaterThan">
      <formula>1</formula>
    </cfRule>
  </conditionalFormatting>
  <conditionalFormatting sqref="C85">
    <cfRule type="cellIs" dxfId="116" priority="183" operator="greaterThan">
      <formula>1</formula>
    </cfRule>
  </conditionalFormatting>
  <conditionalFormatting sqref="C93">
    <cfRule type="cellIs" dxfId="115" priority="182" operator="greaterThan">
      <formula>1</formula>
    </cfRule>
  </conditionalFormatting>
  <conditionalFormatting sqref="A79">
    <cfRule type="expression" dxfId="114" priority="180" stopIfTrue="1">
      <formula>OR(ROW()=CELL("ligne"),COLUMN()=CELL("colonne"))</formula>
    </cfRule>
  </conditionalFormatting>
  <conditionalFormatting sqref="A59:A61">
    <cfRule type="expression" dxfId="113" priority="179" stopIfTrue="1">
      <formula>OR(ROW()=CELL("ligne"),COLUMN()=CELL("colonne"))</formula>
    </cfRule>
  </conditionalFormatting>
  <conditionalFormatting sqref="J48">
    <cfRule type="expression" dxfId="112" priority="188">
      <formula>#REF!&gt;1</formula>
    </cfRule>
  </conditionalFormatting>
  <conditionalFormatting sqref="C197">
    <cfRule type="cellIs" dxfId="111" priority="139" operator="greaterThan">
      <formula>1</formula>
    </cfRule>
  </conditionalFormatting>
  <conditionalFormatting sqref="B126">
    <cfRule type="cellIs" dxfId="110" priority="167" operator="greaterThan">
      <formula>1</formula>
    </cfRule>
  </conditionalFormatting>
  <conditionalFormatting sqref="B123">
    <cfRule type="cellIs" dxfId="109" priority="166" operator="greaterThan">
      <formula>1</formula>
    </cfRule>
  </conditionalFormatting>
  <conditionalFormatting sqref="B128">
    <cfRule type="cellIs" dxfId="108" priority="165" operator="greaterThan">
      <formula>1</formula>
    </cfRule>
  </conditionalFormatting>
  <conditionalFormatting sqref="B130">
    <cfRule type="cellIs" dxfId="107" priority="164" operator="greaterThan">
      <formula>1</formula>
    </cfRule>
  </conditionalFormatting>
  <conditionalFormatting sqref="B132">
    <cfRule type="cellIs" dxfId="106" priority="163" operator="greaterThan">
      <formula>1</formula>
    </cfRule>
  </conditionalFormatting>
  <conditionalFormatting sqref="B134">
    <cfRule type="cellIs" dxfId="105" priority="162" operator="greaterThan">
      <formula>1</formula>
    </cfRule>
  </conditionalFormatting>
  <conditionalFormatting sqref="B136">
    <cfRule type="cellIs" dxfId="104" priority="161" operator="greaterThan">
      <formula>1</formula>
    </cfRule>
  </conditionalFormatting>
  <conditionalFormatting sqref="B138">
    <cfRule type="cellIs" dxfId="103" priority="160" operator="greaterThan">
      <formula>1</formula>
    </cfRule>
  </conditionalFormatting>
  <conditionalFormatting sqref="B140">
    <cfRule type="cellIs" dxfId="102" priority="159" operator="greaterThan">
      <formula>1</formula>
    </cfRule>
  </conditionalFormatting>
  <conditionalFormatting sqref="B142">
    <cfRule type="cellIs" dxfId="101" priority="158" operator="greaterThan">
      <formula>1</formula>
    </cfRule>
  </conditionalFormatting>
  <conditionalFormatting sqref="B144">
    <cfRule type="cellIs" dxfId="100" priority="157" operator="greaterThan">
      <formula>1</formula>
    </cfRule>
  </conditionalFormatting>
  <conditionalFormatting sqref="A115">
    <cfRule type="expression" dxfId="99" priority="156" stopIfTrue="1">
      <formula>OR(ROW()=CELL("ligne"),COLUMN()=CELL("colonne"))</formula>
    </cfRule>
  </conditionalFormatting>
  <conditionalFormatting sqref="B156">
    <cfRule type="cellIs" dxfId="98" priority="150" operator="greaterThan">
      <formula>1</formula>
    </cfRule>
  </conditionalFormatting>
  <conditionalFormatting sqref="B146">
    <cfRule type="cellIs" dxfId="97" priority="155" operator="greaterThan">
      <formula>1</formula>
    </cfRule>
  </conditionalFormatting>
  <conditionalFormatting sqref="B148">
    <cfRule type="cellIs" dxfId="96" priority="154" operator="greaterThan">
      <formula>1</formula>
    </cfRule>
  </conditionalFormatting>
  <conditionalFormatting sqref="B150">
    <cfRule type="cellIs" dxfId="95" priority="153" operator="greaterThan">
      <formula>1</formula>
    </cfRule>
  </conditionalFormatting>
  <conditionalFormatting sqref="B152">
    <cfRule type="cellIs" dxfId="94" priority="152" operator="greaterThan">
      <formula>1</formula>
    </cfRule>
  </conditionalFormatting>
  <conditionalFormatting sqref="B154">
    <cfRule type="cellIs" dxfId="93" priority="151" operator="greaterThan">
      <formula>1</formula>
    </cfRule>
  </conditionalFormatting>
  <conditionalFormatting sqref="C184">
    <cfRule type="cellIs" dxfId="92" priority="140" operator="greaterThan">
      <formula>1</formula>
    </cfRule>
  </conditionalFormatting>
  <conditionalFormatting sqref="A176">
    <cfRule type="expression" dxfId="91" priority="138" stopIfTrue="1">
      <formula>OR(ROW()=CELL("ligne"),COLUMN()=CELL("colonne"))</formula>
    </cfRule>
  </conditionalFormatting>
  <conditionalFormatting sqref="H290">
    <cfRule type="cellIs" dxfId="90" priority="107" operator="greaterThan">
      <formula>1</formula>
    </cfRule>
  </conditionalFormatting>
  <conditionalFormatting sqref="H292">
    <cfRule type="cellIs" dxfId="89" priority="105" operator="greaterThan">
      <formula>1</formula>
    </cfRule>
  </conditionalFormatting>
  <conditionalFormatting sqref="H296">
    <cfRule type="cellIs" dxfId="88" priority="101" operator="greaterThan">
      <formula>1</formula>
    </cfRule>
  </conditionalFormatting>
  <conditionalFormatting sqref="H298">
    <cfRule type="cellIs" dxfId="87" priority="99" operator="greaterThan">
      <formula>1</formula>
    </cfRule>
  </conditionalFormatting>
  <conditionalFormatting sqref="H297">
    <cfRule type="cellIs" dxfId="86" priority="100" operator="greaterThan">
      <formula>1</formula>
    </cfRule>
  </conditionalFormatting>
  <conditionalFormatting sqref="H299">
    <cfRule type="cellIs" dxfId="85" priority="98" operator="greaterThan">
      <formula>1</formula>
    </cfRule>
  </conditionalFormatting>
  <conditionalFormatting sqref="H300">
    <cfRule type="cellIs" dxfId="84" priority="97" operator="greaterThan">
      <formula>1</formula>
    </cfRule>
  </conditionalFormatting>
  <conditionalFormatting sqref="H301">
    <cfRule type="cellIs" dxfId="83" priority="96" operator="greaterThan">
      <formula>1</formula>
    </cfRule>
  </conditionalFormatting>
  <conditionalFormatting sqref="H302:H303 H307:H308">
    <cfRule type="cellIs" dxfId="82" priority="95" operator="greaterThan">
      <formula>1</formula>
    </cfRule>
  </conditionalFormatting>
  <conditionalFormatting sqref="H289">
    <cfRule type="cellIs" dxfId="81" priority="93" operator="greaterThan">
      <formula>1</formula>
    </cfRule>
  </conditionalFormatting>
  <conditionalFormatting sqref="C282">
    <cfRule type="cellIs" dxfId="80" priority="92" operator="greaterThan">
      <formula>1</formula>
    </cfRule>
  </conditionalFormatting>
  <conditionalFormatting sqref="H291">
    <cfRule type="cellIs" dxfId="79" priority="106" operator="greaterThan">
      <formula>1</formula>
    </cfRule>
  </conditionalFormatting>
  <conditionalFormatting sqref="H293">
    <cfRule type="cellIs" dxfId="78" priority="104" operator="greaterThan">
      <formula>1</formula>
    </cfRule>
  </conditionalFormatting>
  <conditionalFormatting sqref="H295">
    <cfRule type="cellIs" dxfId="77" priority="102" operator="greaterThan">
      <formula>1</formula>
    </cfRule>
  </conditionalFormatting>
  <conditionalFormatting sqref="H294">
    <cfRule type="cellIs" dxfId="76" priority="103" operator="greaterThan">
      <formula>1</formula>
    </cfRule>
  </conditionalFormatting>
  <conditionalFormatting sqref="F239:F240 F243">
    <cfRule type="cellIs" dxfId="75" priority="87" operator="greaterThan">
      <formula>1</formula>
    </cfRule>
  </conditionalFormatting>
  <conditionalFormatting sqref="B248">
    <cfRule type="cellIs" dxfId="74" priority="85" operator="greaterThan">
      <formula>1</formula>
    </cfRule>
  </conditionalFormatting>
  <conditionalFormatting sqref="H282">
    <cfRule type="cellIs" dxfId="73" priority="94" operator="greaterThan">
      <formula>1</formula>
    </cfRule>
  </conditionalFormatting>
  <conditionalFormatting sqref="A273">
    <cfRule type="expression" dxfId="72" priority="91" stopIfTrue="1">
      <formula>OR(ROW()=CELL("ligne"),COLUMN()=CELL("colonne"))</formula>
    </cfRule>
  </conditionalFormatting>
  <conditionalFormatting sqref="B249:B262">
    <cfRule type="cellIs" dxfId="71" priority="84" operator="greaterThan">
      <formula>1</formula>
    </cfRule>
  </conditionalFormatting>
  <conditionalFormatting sqref="B267">
    <cfRule type="cellIs" dxfId="70" priority="83" operator="greaterThan">
      <formula>1</formula>
    </cfRule>
  </conditionalFormatting>
  <conditionalFormatting sqref="F246:F247">
    <cfRule type="cellIs" dxfId="69" priority="82" operator="greaterThan">
      <formula>1</formula>
    </cfRule>
  </conditionalFormatting>
  <conditionalFormatting sqref="I243">
    <cfRule type="expression" dxfId="68" priority="81">
      <formula>"$C$19&gt;1"</formula>
    </cfRule>
  </conditionalFormatting>
  <conditionalFormatting sqref="B241">
    <cfRule type="cellIs" dxfId="67" priority="80" operator="greaterThan">
      <formula>1</formula>
    </cfRule>
  </conditionalFormatting>
  <conditionalFormatting sqref="B46">
    <cfRule type="cellIs" dxfId="66" priority="74" operator="greaterThan">
      <formula>1</formula>
    </cfRule>
  </conditionalFormatting>
  <conditionalFormatting sqref="J138 J128">
    <cfRule type="cellIs" dxfId="65" priority="37" operator="greaterThan">
      <formula>1</formula>
    </cfRule>
  </conditionalFormatting>
  <conditionalFormatting sqref="J136">
    <cfRule type="cellIs" dxfId="64" priority="39" operator="greaterThan">
      <formula>1</formula>
    </cfRule>
  </conditionalFormatting>
  <conditionalFormatting sqref="J137">
    <cfRule type="cellIs" dxfId="63" priority="38" operator="greaterThan">
      <formula>1</formula>
    </cfRule>
  </conditionalFormatting>
  <conditionalFormatting sqref="J139">
    <cfRule type="cellIs" dxfId="62" priority="36" operator="greaterThan">
      <formula>1</formula>
    </cfRule>
  </conditionalFormatting>
  <conditionalFormatting sqref="J140">
    <cfRule type="cellIs" dxfId="61" priority="35" operator="greaterThan">
      <formula>1</formula>
    </cfRule>
  </conditionalFormatting>
  <conditionalFormatting sqref="J141">
    <cfRule type="cellIs" dxfId="60" priority="34" operator="greaterThan">
      <formula>1</formula>
    </cfRule>
  </conditionalFormatting>
  <conditionalFormatting sqref="J142">
    <cfRule type="cellIs" dxfId="59" priority="33" operator="greaterThan">
      <formula>1</formula>
    </cfRule>
  </conditionalFormatting>
  <conditionalFormatting sqref="J143">
    <cfRule type="cellIs" dxfId="58" priority="32" operator="greaterThan">
      <formula>1</formula>
    </cfRule>
  </conditionalFormatting>
  <conditionalFormatting sqref="J144">
    <cfRule type="cellIs" dxfId="57" priority="31" operator="greaterThan">
      <formula>1</formula>
    </cfRule>
  </conditionalFormatting>
  <conditionalFormatting sqref="J145">
    <cfRule type="cellIs" dxfId="56" priority="30" operator="greaterThan">
      <formula>1</formula>
    </cfRule>
  </conditionalFormatting>
  <conditionalFormatting sqref="J146">
    <cfRule type="cellIs" dxfId="55" priority="29" operator="greaterThan">
      <formula>1</formula>
    </cfRule>
  </conditionalFormatting>
  <conditionalFormatting sqref="J147">
    <cfRule type="cellIs" dxfId="54" priority="28" operator="greaterThan">
      <formula>1</formula>
    </cfRule>
  </conditionalFormatting>
  <conditionalFormatting sqref="J148">
    <cfRule type="cellIs" dxfId="53" priority="27" operator="greaterThan">
      <formula>1</formula>
    </cfRule>
  </conditionalFormatting>
  <conditionalFormatting sqref="J135">
    <cfRule type="cellIs" dxfId="52" priority="25" operator="greaterThan">
      <formula>1</formula>
    </cfRule>
  </conditionalFormatting>
  <conditionalFormatting sqref="J124">
    <cfRule type="cellIs" dxfId="51" priority="26" operator="greaterThan">
      <formula>1</formula>
    </cfRule>
  </conditionalFormatting>
  <conditionalFormatting sqref="I115">
    <cfRule type="expression" dxfId="50" priority="24" stopIfTrue="1">
      <formula>OR(ROW()=CELL("ligne"),COLUMN()=CELL("colonne"))</formula>
    </cfRule>
  </conditionalFormatting>
  <conditionalFormatting sqref="N176:N177">
    <cfRule type="expression" dxfId="49" priority="21" stopIfTrue="1">
      <formula>OR(ROW()=CELL("ligne"),COLUMN()=CELL("colonne"))</formula>
    </cfRule>
  </conditionalFormatting>
  <conditionalFormatting sqref="Q288">
    <cfRule type="cellIs" dxfId="48" priority="18" operator="greaterThan">
      <formula>1</formula>
    </cfRule>
  </conditionalFormatting>
  <conditionalFormatting sqref="Q290">
    <cfRule type="cellIs" dxfId="47" priority="16" operator="greaterThan">
      <formula>1</formula>
    </cfRule>
  </conditionalFormatting>
  <conditionalFormatting sqref="Q289">
    <cfRule type="cellIs" dxfId="46" priority="17" operator="greaterThan">
      <formula>1</formula>
    </cfRule>
  </conditionalFormatting>
  <conditionalFormatting sqref="Q291">
    <cfRule type="cellIs" dxfId="45" priority="15" operator="greaterThan">
      <formula>1</formula>
    </cfRule>
  </conditionalFormatting>
  <conditionalFormatting sqref="Q292">
    <cfRule type="cellIs" dxfId="44" priority="14" operator="greaterThan">
      <formula>1</formula>
    </cfRule>
  </conditionalFormatting>
  <conditionalFormatting sqref="Q293">
    <cfRule type="cellIs" dxfId="43" priority="13" operator="greaterThan">
      <formula>1</formula>
    </cfRule>
  </conditionalFormatting>
  <conditionalFormatting sqref="Q294">
    <cfRule type="cellIs" dxfId="42" priority="12" operator="greaterThan">
      <formula>1</formula>
    </cfRule>
  </conditionalFormatting>
  <conditionalFormatting sqref="Q295">
    <cfRule type="cellIs" dxfId="41" priority="11" operator="greaterThan">
      <formula>1</formula>
    </cfRule>
  </conditionalFormatting>
  <conditionalFormatting sqref="Q296">
    <cfRule type="cellIs" dxfId="40" priority="10" operator="greaterThan">
      <formula>1</formula>
    </cfRule>
  </conditionalFormatting>
  <conditionalFormatting sqref="Q297">
    <cfRule type="cellIs" dxfId="39" priority="9" operator="greaterThan">
      <formula>1</formula>
    </cfRule>
  </conditionalFormatting>
  <conditionalFormatting sqref="Q298">
    <cfRule type="cellIs" dxfId="38" priority="8" operator="greaterThan">
      <formula>1</formula>
    </cfRule>
  </conditionalFormatting>
  <conditionalFormatting sqref="Q285">
    <cfRule type="cellIs" dxfId="37" priority="6" operator="greaterThan">
      <formula>1</formula>
    </cfRule>
  </conditionalFormatting>
  <conditionalFormatting sqref="Q287">
    <cfRule type="cellIs" dxfId="36" priority="19" operator="greaterThan">
      <formula>1</formula>
    </cfRule>
  </conditionalFormatting>
  <conditionalFormatting sqref="Q286">
    <cfRule type="cellIs" dxfId="35" priority="20" operator="greaterThan">
      <formula>1</formula>
    </cfRule>
  </conditionalFormatting>
  <conditionalFormatting sqref="R280">
    <cfRule type="cellIs" dxfId="34" priority="7" operator="greaterThan">
      <formula>1</formula>
    </cfRule>
  </conditionalFormatting>
  <conditionalFormatting sqref="P182">
    <cfRule type="cellIs" dxfId="33" priority="23" operator="greaterThan">
      <formula>1</formula>
    </cfRule>
  </conditionalFormatting>
  <conditionalFormatting sqref="P190">
    <cfRule type="cellIs" dxfId="32" priority="22" operator="greaterThan">
      <formula>1</formula>
    </cfRule>
  </conditionalFormatting>
  <conditionalFormatting sqref="P273">
    <cfRule type="expression" dxfId="31" priority="5" stopIfTrue="1">
      <formula>OR(ROW()=CELL("ligne"),COLUMN()=CELL("colonne"))</formula>
    </cfRule>
  </conditionalFormatting>
  <conditionalFormatting sqref="N59">
    <cfRule type="expression" dxfId="30" priority="4" stopIfTrue="1">
      <formula>OR(ROW()=CELL("ligne"),COLUMN()=CELL("colonne"))</formula>
    </cfRule>
  </conditionalFormatting>
  <conditionalFormatting sqref="N79">
    <cfRule type="expression" dxfId="29" priority="1" stopIfTrue="1">
      <formula>OR(ROW()=CELL("ligne"),COLUMN()=CELL("colonne"))</formula>
    </cfRule>
  </conditionalFormatting>
  <hyperlinks>
    <hyperlink ref="B108" r:id="rId1"/>
    <hyperlink ref="E23" r:id="rId2"/>
    <hyperlink ref="J160" r:id="rId3"/>
    <hyperlink ref="O208" r:id="rId4"/>
    <hyperlink ref="B312" r:id="rId5"/>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V110"/>
  <sheetViews>
    <sheetView workbookViewId="0">
      <selection activeCell="S19" sqref="S19:S20"/>
    </sheetView>
  </sheetViews>
  <sheetFormatPr baseColWidth="10" defaultRowHeight="15" x14ac:dyDescent="0.25"/>
  <cols>
    <col min="1" max="1" width="3.42578125" customWidth="1"/>
    <col min="2" max="17" width="9.7109375" customWidth="1"/>
  </cols>
  <sheetData>
    <row r="1" spans="1:1348" s="37" customFormat="1" ht="12.75" x14ac:dyDescent="0.2">
      <c r="A1" s="33">
        <v>2.71</v>
      </c>
      <c r="B1" s="132">
        <v>9</v>
      </c>
      <c r="C1" s="133">
        <v>9</v>
      </c>
      <c r="D1" s="133">
        <v>9</v>
      </c>
      <c r="E1" s="133">
        <v>9</v>
      </c>
      <c r="F1" s="133">
        <v>9</v>
      </c>
      <c r="G1" s="133">
        <v>9</v>
      </c>
      <c r="H1" s="133">
        <v>9</v>
      </c>
      <c r="I1" s="133">
        <v>9</v>
      </c>
      <c r="J1" s="133">
        <v>9</v>
      </c>
      <c r="K1" s="133">
        <v>9</v>
      </c>
      <c r="L1" s="133">
        <v>9</v>
      </c>
      <c r="M1" s="133">
        <v>9</v>
      </c>
      <c r="N1" s="133">
        <v>9</v>
      </c>
      <c r="O1" s="133">
        <v>9</v>
      </c>
      <c r="P1" s="133">
        <v>9</v>
      </c>
      <c r="Q1" s="133">
        <v>9</v>
      </c>
      <c r="R1" s="263" t="s">
        <v>49</v>
      </c>
      <c r="S1" s="264"/>
      <c r="T1" s="264"/>
    </row>
    <row r="2" spans="1:1348" s="37" customFormat="1" ht="12.75" x14ac:dyDescent="0.2">
      <c r="A2" s="1092"/>
      <c r="B2" s="34"/>
      <c r="C2" s="34"/>
      <c r="D2" s="34"/>
      <c r="E2" s="34"/>
      <c r="F2" s="34"/>
      <c r="G2" s="34"/>
      <c r="H2" s="34"/>
      <c r="I2" s="34"/>
      <c r="J2" s="34"/>
      <c r="K2" s="34"/>
      <c r="L2" s="34"/>
      <c r="M2" s="34"/>
      <c r="N2" s="34"/>
      <c r="O2" s="34"/>
      <c r="P2" s="34"/>
      <c r="Q2" s="34"/>
      <c r="R2" s="1093"/>
      <c r="S2" s="47"/>
      <c r="T2" s="47"/>
    </row>
    <row r="3" spans="1:1348" s="56" customFormat="1" ht="23.25" customHeight="1" x14ac:dyDescent="0.2">
      <c r="A3" s="52">
        <v>1</v>
      </c>
      <c r="B3" s="2459" t="s">
        <v>249</v>
      </c>
      <c r="C3" s="2459"/>
      <c r="D3" s="2459"/>
      <c r="E3" s="2459"/>
      <c r="F3" s="2459"/>
      <c r="G3" s="2459"/>
      <c r="H3" s="2459"/>
      <c r="I3" s="2459"/>
      <c r="J3" s="2459"/>
      <c r="K3" s="2459"/>
      <c r="L3" s="2459"/>
      <c r="M3" s="2459"/>
      <c r="N3" s="2459"/>
      <c r="O3" s="2459"/>
      <c r="P3" s="2459"/>
      <c r="Q3" s="2459"/>
      <c r="R3" s="130"/>
      <c r="AI3" s="54"/>
      <c r="AJ3" s="54"/>
      <c r="AK3" s="54"/>
      <c r="AL3" s="54"/>
      <c r="AM3" s="54"/>
      <c r="AN3" s="54"/>
      <c r="AO3" s="54"/>
      <c r="AP3" s="54"/>
      <c r="AQ3" s="54"/>
      <c r="AR3" s="54"/>
      <c r="AS3" s="54"/>
      <c r="AT3" s="54"/>
      <c r="AU3" s="54"/>
      <c r="AV3" s="54"/>
      <c r="AW3" s="54"/>
      <c r="AX3" s="54"/>
      <c r="AY3" s="54"/>
      <c r="AZ3" s="54"/>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c r="JQ3" s="55"/>
      <c r="JR3" s="55"/>
      <c r="JS3" s="55"/>
      <c r="JT3" s="55"/>
      <c r="JU3" s="55"/>
      <c r="JV3" s="55"/>
      <c r="JW3" s="55"/>
      <c r="JX3" s="55"/>
      <c r="JY3" s="55"/>
      <c r="JZ3" s="55"/>
      <c r="KA3" s="55"/>
      <c r="KB3" s="55"/>
      <c r="KC3" s="55"/>
      <c r="KD3" s="55"/>
      <c r="KE3" s="55"/>
      <c r="KF3" s="55"/>
      <c r="KG3" s="55"/>
      <c r="KH3" s="55"/>
      <c r="KI3" s="55"/>
      <c r="KJ3" s="55"/>
      <c r="KK3" s="55"/>
      <c r="KL3" s="55"/>
      <c r="KM3" s="55"/>
      <c r="KN3" s="55"/>
      <c r="KO3" s="55"/>
      <c r="KP3" s="55"/>
      <c r="KQ3" s="55"/>
      <c r="KR3" s="55"/>
      <c r="KS3" s="55"/>
      <c r="KT3" s="55"/>
      <c r="KU3" s="55"/>
      <c r="KV3" s="55"/>
      <c r="KW3" s="55"/>
      <c r="KX3" s="55"/>
      <c r="KY3" s="55"/>
      <c r="KZ3" s="55"/>
      <c r="LA3" s="55"/>
      <c r="LB3" s="55"/>
      <c r="LC3" s="55"/>
      <c r="LD3" s="55"/>
      <c r="LE3" s="55"/>
      <c r="LF3" s="55"/>
      <c r="LG3" s="55"/>
      <c r="LH3" s="55"/>
      <c r="LI3" s="55"/>
      <c r="LJ3" s="55"/>
      <c r="LK3" s="55"/>
      <c r="LL3" s="55"/>
      <c r="LM3" s="55"/>
      <c r="LN3" s="55"/>
      <c r="LO3" s="55"/>
      <c r="LP3" s="55"/>
      <c r="LQ3" s="55"/>
      <c r="LR3" s="55"/>
      <c r="LS3" s="55"/>
      <c r="LT3" s="55"/>
      <c r="LU3" s="55"/>
      <c r="LV3" s="55"/>
      <c r="LW3" s="55"/>
      <c r="LX3" s="55"/>
      <c r="LY3" s="55"/>
      <c r="LZ3" s="55"/>
      <c r="MA3" s="55"/>
      <c r="MB3" s="55"/>
      <c r="MC3" s="55"/>
      <c r="MD3" s="55"/>
      <c r="ME3" s="55"/>
      <c r="MF3" s="55"/>
      <c r="MG3" s="55"/>
      <c r="MH3" s="55"/>
      <c r="MI3" s="55"/>
      <c r="MJ3" s="55"/>
      <c r="MK3" s="55"/>
      <c r="ML3" s="55"/>
      <c r="MM3" s="55"/>
      <c r="MN3" s="55"/>
      <c r="MO3" s="55"/>
      <c r="MP3" s="55"/>
      <c r="MQ3" s="55"/>
      <c r="MR3" s="55"/>
      <c r="MS3" s="55"/>
      <c r="MT3" s="55"/>
      <c r="MU3" s="55"/>
      <c r="MV3" s="55"/>
      <c r="MW3" s="55"/>
      <c r="MX3" s="55"/>
      <c r="MY3" s="55"/>
      <c r="MZ3" s="55"/>
      <c r="NA3" s="55"/>
      <c r="NB3" s="55"/>
      <c r="NC3" s="55"/>
      <c r="ND3" s="55"/>
      <c r="NE3" s="55"/>
      <c r="NF3" s="55"/>
      <c r="NG3" s="55"/>
      <c r="NH3" s="55"/>
      <c r="NI3" s="55"/>
      <c r="NJ3" s="55"/>
      <c r="NK3" s="55"/>
      <c r="NL3" s="55"/>
      <c r="NM3" s="55"/>
      <c r="NN3" s="55"/>
      <c r="NO3" s="55"/>
      <c r="NP3" s="55"/>
      <c r="NQ3" s="55"/>
      <c r="NR3" s="55"/>
      <c r="NS3" s="55"/>
      <c r="NT3" s="55"/>
      <c r="NU3" s="55"/>
      <c r="NV3" s="55"/>
      <c r="NW3" s="55"/>
      <c r="NX3" s="55"/>
      <c r="NY3" s="55"/>
      <c r="NZ3" s="55"/>
      <c r="OA3" s="55"/>
      <c r="OB3" s="55"/>
      <c r="OC3" s="55"/>
      <c r="OD3" s="55"/>
      <c r="OE3" s="55"/>
      <c r="OF3" s="55"/>
      <c r="OG3" s="55"/>
      <c r="OH3" s="55"/>
      <c r="OI3" s="55"/>
      <c r="OJ3" s="55"/>
      <c r="OK3" s="55"/>
      <c r="OL3" s="55"/>
      <c r="OM3" s="55"/>
      <c r="ON3" s="55"/>
      <c r="OO3" s="55"/>
      <c r="OP3" s="55"/>
      <c r="OQ3" s="55"/>
      <c r="OR3" s="55"/>
      <c r="OS3" s="55"/>
      <c r="OT3" s="55"/>
      <c r="OU3" s="55"/>
      <c r="OV3" s="55"/>
      <c r="OW3" s="55"/>
      <c r="OX3" s="55"/>
      <c r="OY3" s="55"/>
      <c r="OZ3" s="55"/>
      <c r="PA3" s="55"/>
      <c r="PB3" s="55"/>
      <c r="PC3" s="55"/>
      <c r="PD3" s="55"/>
      <c r="PE3" s="55"/>
      <c r="PF3" s="55"/>
      <c r="PG3" s="55"/>
      <c r="PH3" s="55"/>
      <c r="PI3" s="55"/>
      <c r="PJ3" s="55"/>
      <c r="PK3" s="55"/>
      <c r="PL3" s="55"/>
      <c r="PM3" s="55"/>
      <c r="PN3" s="55"/>
      <c r="PO3" s="55"/>
      <c r="PP3" s="55"/>
      <c r="PQ3" s="55"/>
      <c r="PR3" s="55"/>
      <c r="PS3" s="55"/>
      <c r="PT3" s="55"/>
      <c r="PU3" s="55"/>
      <c r="PV3" s="55"/>
      <c r="PW3" s="55"/>
      <c r="PX3" s="55"/>
      <c r="PY3" s="55"/>
      <c r="PZ3" s="55"/>
      <c r="QA3" s="55"/>
      <c r="QB3" s="55"/>
      <c r="QC3" s="55"/>
      <c r="QD3" s="55"/>
      <c r="QE3" s="55"/>
      <c r="QF3" s="55"/>
      <c r="QG3" s="55"/>
      <c r="QH3" s="55"/>
      <c r="QI3" s="55"/>
      <c r="QJ3" s="55"/>
      <c r="QK3" s="55"/>
      <c r="QL3" s="55"/>
      <c r="QM3" s="55"/>
      <c r="QN3" s="55"/>
      <c r="QO3" s="55"/>
      <c r="QP3" s="55"/>
      <c r="QQ3" s="55"/>
      <c r="QR3" s="55"/>
      <c r="QS3" s="55"/>
      <c r="QT3" s="55"/>
      <c r="QU3" s="55"/>
      <c r="QV3" s="55"/>
      <c r="QW3" s="55"/>
      <c r="QX3" s="55"/>
      <c r="QY3" s="55"/>
      <c r="QZ3" s="55"/>
      <c r="RA3" s="55"/>
      <c r="RB3" s="55"/>
      <c r="RC3" s="55"/>
      <c r="RD3" s="55"/>
      <c r="RE3" s="55"/>
      <c r="RF3" s="55"/>
      <c r="RG3" s="55"/>
      <c r="RH3" s="55"/>
      <c r="RI3" s="55"/>
      <c r="RJ3" s="55"/>
      <c r="RK3" s="55"/>
      <c r="RL3" s="55"/>
      <c r="RM3" s="55"/>
      <c r="RN3" s="55"/>
      <c r="RO3" s="55"/>
      <c r="RP3" s="55"/>
      <c r="RQ3" s="55"/>
      <c r="RR3" s="55"/>
      <c r="RS3" s="55"/>
      <c r="RT3" s="55"/>
      <c r="RU3" s="55"/>
      <c r="RV3" s="55"/>
      <c r="RW3" s="55"/>
      <c r="RX3" s="55"/>
      <c r="RY3" s="55"/>
      <c r="RZ3" s="55"/>
      <c r="SA3" s="55"/>
      <c r="SB3" s="55"/>
      <c r="SC3" s="55"/>
      <c r="SD3" s="55"/>
      <c r="SE3" s="55"/>
      <c r="SF3" s="55"/>
      <c r="SG3" s="55"/>
      <c r="SH3" s="55"/>
      <c r="SI3" s="55"/>
      <c r="SJ3" s="55"/>
      <c r="SK3" s="55"/>
      <c r="SL3" s="55"/>
      <c r="SM3" s="55"/>
      <c r="SN3" s="55"/>
      <c r="SO3" s="55"/>
      <c r="SP3" s="55"/>
      <c r="SQ3" s="55"/>
      <c r="SR3" s="55"/>
      <c r="SS3" s="55"/>
      <c r="ST3" s="55"/>
      <c r="SU3" s="55"/>
      <c r="SV3" s="55"/>
      <c r="SW3" s="55"/>
      <c r="SX3" s="55"/>
      <c r="SY3" s="55"/>
      <c r="SZ3" s="55"/>
      <c r="TA3" s="55"/>
      <c r="TB3" s="55"/>
      <c r="TC3" s="55"/>
      <c r="TD3" s="55"/>
      <c r="TE3" s="55"/>
      <c r="TF3" s="55"/>
      <c r="TG3" s="55"/>
      <c r="TH3" s="55"/>
      <c r="TI3" s="55"/>
      <c r="TJ3" s="55"/>
      <c r="TK3" s="55"/>
      <c r="TL3" s="55"/>
      <c r="TM3" s="55"/>
      <c r="TN3" s="55"/>
      <c r="TO3" s="55"/>
      <c r="TP3" s="55"/>
      <c r="TQ3" s="55"/>
      <c r="TR3" s="55"/>
      <c r="TS3" s="55"/>
      <c r="TT3" s="55"/>
      <c r="TU3" s="55"/>
      <c r="TV3" s="55"/>
      <c r="TW3" s="55"/>
      <c r="TX3" s="55"/>
      <c r="TY3" s="55"/>
      <c r="TZ3" s="55"/>
      <c r="UA3" s="55"/>
      <c r="UB3" s="55"/>
      <c r="UC3" s="55"/>
      <c r="UD3" s="55"/>
      <c r="UE3" s="55"/>
      <c r="UF3" s="55"/>
      <c r="UG3" s="55"/>
      <c r="UH3" s="55"/>
      <c r="UI3" s="55"/>
      <c r="UJ3" s="55"/>
      <c r="UK3" s="55"/>
      <c r="UL3" s="55"/>
      <c r="UM3" s="55"/>
      <c r="UN3" s="55"/>
      <c r="UO3" s="55"/>
      <c r="UP3" s="55"/>
      <c r="UQ3" s="55"/>
      <c r="UR3" s="55"/>
      <c r="US3" s="55"/>
      <c r="UT3" s="55"/>
      <c r="UU3" s="55"/>
      <c r="UV3" s="55"/>
      <c r="UW3" s="55"/>
      <c r="UX3" s="55"/>
      <c r="UY3" s="55"/>
      <c r="UZ3" s="55"/>
      <c r="VA3" s="55"/>
      <c r="VB3" s="55"/>
      <c r="VC3" s="55"/>
      <c r="VD3" s="55"/>
      <c r="VE3" s="55"/>
      <c r="VF3" s="55"/>
      <c r="VG3" s="55"/>
      <c r="VH3" s="55"/>
      <c r="VI3" s="55"/>
      <c r="VJ3" s="55"/>
      <c r="VK3" s="55"/>
      <c r="VL3" s="55"/>
      <c r="VM3" s="55"/>
      <c r="VN3" s="55"/>
      <c r="VO3" s="55"/>
      <c r="VP3" s="55"/>
      <c r="VQ3" s="55"/>
      <c r="VR3" s="55"/>
      <c r="VS3" s="55"/>
      <c r="VT3" s="55"/>
      <c r="VU3" s="55"/>
      <c r="VV3" s="55"/>
      <c r="VW3" s="55"/>
      <c r="VX3" s="55"/>
      <c r="VY3" s="55"/>
      <c r="VZ3" s="55"/>
      <c r="WA3" s="55"/>
      <c r="WB3" s="55"/>
      <c r="WC3" s="55"/>
      <c r="WD3" s="55"/>
      <c r="WE3" s="55"/>
      <c r="WF3" s="55"/>
      <c r="WG3" s="55"/>
      <c r="WH3" s="55"/>
      <c r="WI3" s="55"/>
      <c r="WJ3" s="55"/>
      <c r="WK3" s="55"/>
      <c r="WL3" s="55"/>
      <c r="WM3" s="55"/>
      <c r="WN3" s="55"/>
      <c r="WO3" s="55"/>
      <c r="WP3" s="55"/>
      <c r="WQ3" s="55"/>
      <c r="WR3" s="55"/>
      <c r="WS3" s="55"/>
      <c r="WT3" s="55"/>
      <c r="WU3" s="55"/>
      <c r="WV3" s="55"/>
      <c r="WW3" s="55"/>
      <c r="WX3" s="55"/>
      <c r="WY3" s="55"/>
      <c r="WZ3" s="55"/>
      <c r="XA3" s="55"/>
      <c r="XB3" s="55"/>
      <c r="XC3" s="55"/>
      <c r="XD3" s="55"/>
      <c r="XE3" s="55"/>
      <c r="XF3" s="55"/>
      <c r="XG3" s="55"/>
      <c r="XH3" s="55"/>
      <c r="XI3" s="55"/>
      <c r="XJ3" s="55"/>
      <c r="XK3" s="55"/>
      <c r="XL3" s="55"/>
      <c r="XM3" s="55"/>
      <c r="XN3" s="55"/>
      <c r="XO3" s="55"/>
      <c r="XP3" s="55"/>
      <c r="XQ3" s="55"/>
      <c r="XR3" s="55"/>
      <c r="XS3" s="55"/>
      <c r="XT3" s="55"/>
      <c r="XU3" s="55"/>
      <c r="XV3" s="55"/>
      <c r="XW3" s="55"/>
      <c r="XX3" s="55"/>
      <c r="XY3" s="55"/>
      <c r="XZ3" s="55"/>
      <c r="YA3" s="55"/>
      <c r="YB3" s="55"/>
      <c r="YC3" s="55"/>
      <c r="YD3" s="55"/>
      <c r="YE3" s="55"/>
      <c r="YF3" s="55"/>
      <c r="YG3" s="55"/>
      <c r="YH3" s="55"/>
      <c r="YI3" s="55"/>
      <c r="YJ3" s="55"/>
      <c r="YK3" s="55"/>
      <c r="YL3" s="55"/>
      <c r="YM3" s="55"/>
      <c r="YN3" s="55"/>
      <c r="YO3" s="55"/>
      <c r="YP3" s="55"/>
      <c r="YQ3" s="55"/>
      <c r="YR3" s="55"/>
      <c r="YS3" s="55"/>
      <c r="YT3" s="55"/>
      <c r="YU3" s="55"/>
      <c r="YV3" s="55"/>
      <c r="YW3" s="55"/>
      <c r="YX3" s="55"/>
      <c r="YY3" s="55"/>
      <c r="YZ3" s="55"/>
      <c r="ZA3" s="55"/>
      <c r="ZB3" s="55"/>
      <c r="ZC3" s="55"/>
      <c r="ZD3" s="55"/>
      <c r="ZE3" s="55"/>
      <c r="ZF3" s="55"/>
      <c r="ZG3" s="55"/>
      <c r="ZH3" s="55"/>
      <c r="ZI3" s="55"/>
      <c r="ZJ3" s="55"/>
      <c r="ZK3" s="55"/>
      <c r="ZL3" s="55"/>
      <c r="ZM3" s="55"/>
      <c r="ZN3" s="55"/>
      <c r="ZO3" s="55"/>
      <c r="ZP3" s="55"/>
      <c r="ZQ3" s="55"/>
      <c r="ZR3" s="55"/>
      <c r="ZS3" s="55"/>
      <c r="ZT3" s="55"/>
      <c r="ZU3" s="55"/>
      <c r="ZV3" s="55"/>
      <c r="ZW3" s="55"/>
      <c r="ZX3" s="55"/>
      <c r="ZY3" s="55"/>
      <c r="ZZ3" s="55"/>
      <c r="AAA3" s="55"/>
      <c r="AAB3" s="55"/>
      <c r="AAC3" s="55"/>
      <c r="AAD3" s="55"/>
      <c r="AAE3" s="55"/>
      <c r="AAF3" s="55"/>
      <c r="AAG3" s="55"/>
      <c r="AAH3" s="55"/>
      <c r="AAI3" s="55"/>
      <c r="AAJ3" s="55"/>
      <c r="AAK3" s="55"/>
      <c r="AAL3" s="55"/>
      <c r="AAM3" s="55"/>
      <c r="AAN3" s="55"/>
      <c r="AAO3" s="55"/>
      <c r="AAP3" s="55"/>
      <c r="AAQ3" s="55"/>
      <c r="AAR3" s="55"/>
      <c r="AAS3" s="55"/>
      <c r="AAT3" s="55"/>
      <c r="AAU3" s="55"/>
      <c r="AAV3" s="55"/>
      <c r="AAW3" s="55"/>
      <c r="AAX3" s="55"/>
      <c r="AAY3" s="55"/>
      <c r="AAZ3" s="55"/>
      <c r="ABA3" s="55"/>
      <c r="ABB3" s="55"/>
      <c r="ABC3" s="55"/>
      <c r="ABD3" s="55"/>
      <c r="ABE3" s="55"/>
      <c r="ABF3" s="55"/>
      <c r="ABG3" s="55"/>
      <c r="ABH3" s="55"/>
      <c r="ABI3" s="55"/>
      <c r="ABJ3" s="55"/>
      <c r="ABK3" s="55"/>
      <c r="ABL3" s="55"/>
      <c r="ABM3" s="55"/>
      <c r="ABN3" s="55"/>
      <c r="ABO3" s="55"/>
      <c r="ABP3" s="55"/>
      <c r="ABQ3" s="55"/>
      <c r="ABR3" s="55"/>
      <c r="ABS3" s="55"/>
      <c r="ABT3" s="55"/>
      <c r="ABU3" s="55"/>
      <c r="ABV3" s="55"/>
      <c r="ABW3" s="55"/>
      <c r="ABX3" s="55"/>
      <c r="ABY3" s="55"/>
      <c r="ABZ3" s="55"/>
      <c r="ACA3" s="55"/>
      <c r="ACB3" s="55"/>
      <c r="ACC3" s="55"/>
      <c r="ACD3" s="55"/>
      <c r="ACE3" s="55"/>
      <c r="ACF3" s="55"/>
      <c r="ACG3" s="55"/>
      <c r="ACH3" s="55"/>
      <c r="ACI3" s="55"/>
      <c r="ACJ3" s="55"/>
      <c r="ACK3" s="55"/>
      <c r="ACL3" s="55"/>
      <c r="ACM3" s="55"/>
      <c r="ACN3" s="55"/>
      <c r="ACO3" s="55"/>
      <c r="ACP3" s="55"/>
      <c r="ACQ3" s="55"/>
      <c r="ACR3" s="55"/>
      <c r="ACS3" s="55"/>
      <c r="ACT3" s="55"/>
      <c r="ACU3" s="55"/>
      <c r="ACV3" s="55"/>
      <c r="ACW3" s="55"/>
      <c r="ACX3" s="55"/>
      <c r="ACY3" s="55"/>
      <c r="ACZ3" s="55"/>
      <c r="ADA3" s="55"/>
      <c r="ADB3" s="55"/>
      <c r="ADC3" s="55"/>
      <c r="ADD3" s="55"/>
      <c r="ADE3" s="55"/>
      <c r="ADF3" s="55"/>
      <c r="ADG3" s="55"/>
      <c r="ADH3" s="55"/>
      <c r="ADI3" s="55"/>
      <c r="ADJ3" s="55"/>
      <c r="ADK3" s="55"/>
      <c r="ADL3" s="55"/>
      <c r="ADM3" s="55"/>
      <c r="ADN3" s="55"/>
      <c r="ADO3" s="55"/>
      <c r="ADP3" s="55"/>
      <c r="ADQ3" s="55"/>
      <c r="ADR3" s="55"/>
      <c r="ADS3" s="55"/>
      <c r="ADT3" s="55"/>
      <c r="ADU3" s="55"/>
      <c r="ADV3" s="55"/>
      <c r="ADW3" s="55"/>
      <c r="ADX3" s="55"/>
      <c r="ADY3" s="55"/>
      <c r="ADZ3" s="55"/>
      <c r="AEA3" s="55"/>
      <c r="AEB3" s="55"/>
      <c r="AEC3" s="55"/>
      <c r="AED3" s="55"/>
      <c r="AEE3" s="55"/>
      <c r="AEF3" s="55"/>
      <c r="AEG3" s="55"/>
      <c r="AEH3" s="55"/>
      <c r="AEI3" s="55"/>
      <c r="AEJ3" s="55"/>
      <c r="AEK3" s="55"/>
      <c r="AEL3" s="55"/>
      <c r="AEM3" s="55"/>
      <c r="AEN3" s="55"/>
      <c r="AEO3" s="55"/>
      <c r="AEP3" s="55"/>
      <c r="AEQ3" s="55"/>
      <c r="AER3" s="55"/>
      <c r="AES3" s="55"/>
      <c r="AET3" s="55"/>
      <c r="AEU3" s="55"/>
      <c r="AEV3" s="55"/>
      <c r="AEW3" s="55"/>
      <c r="AEX3" s="55"/>
      <c r="AEY3" s="55"/>
      <c r="AEZ3" s="55"/>
      <c r="AFA3" s="55"/>
      <c r="AFB3" s="55"/>
      <c r="AFC3" s="55"/>
      <c r="AFD3" s="55"/>
      <c r="AFE3" s="55"/>
      <c r="AFF3" s="55"/>
      <c r="AFG3" s="55"/>
      <c r="AFH3" s="55"/>
      <c r="AFI3" s="55"/>
      <c r="AFJ3" s="55"/>
      <c r="AFK3" s="55"/>
      <c r="AFL3" s="55"/>
      <c r="AFM3" s="55"/>
      <c r="AFN3" s="55"/>
      <c r="AFO3" s="55"/>
      <c r="AFP3" s="55"/>
      <c r="AFQ3" s="55"/>
      <c r="AFR3" s="55"/>
      <c r="AFS3" s="55"/>
      <c r="AFT3" s="55"/>
      <c r="AFU3" s="55"/>
      <c r="AFV3" s="55"/>
      <c r="AFW3" s="55"/>
      <c r="AFX3" s="55"/>
      <c r="AFY3" s="55"/>
      <c r="AFZ3" s="55"/>
      <c r="AGA3" s="55"/>
      <c r="AGB3" s="55"/>
      <c r="AGC3" s="55"/>
      <c r="AGD3" s="55"/>
      <c r="AGE3" s="55"/>
      <c r="AGF3" s="55"/>
      <c r="AGG3" s="55"/>
      <c r="AGH3" s="55"/>
      <c r="AGI3" s="55"/>
      <c r="AGJ3" s="55"/>
      <c r="AGK3" s="55"/>
      <c r="AGL3" s="55"/>
      <c r="AGM3" s="55"/>
      <c r="AGN3" s="55"/>
      <c r="AGO3" s="55"/>
      <c r="AGP3" s="55"/>
      <c r="AGQ3" s="55"/>
      <c r="AGR3" s="55"/>
      <c r="AGS3" s="55"/>
      <c r="AGT3" s="55"/>
      <c r="AGU3" s="55"/>
      <c r="AGV3" s="55"/>
      <c r="AGW3" s="55"/>
      <c r="AGX3" s="55"/>
      <c r="AGY3" s="55"/>
      <c r="AGZ3" s="55"/>
      <c r="AHA3" s="55"/>
      <c r="AHB3" s="55"/>
      <c r="AHC3" s="55"/>
      <c r="AHD3" s="55"/>
      <c r="AHE3" s="55"/>
      <c r="AHF3" s="55"/>
      <c r="AHG3" s="55"/>
      <c r="AHH3" s="55"/>
      <c r="AHI3" s="55"/>
      <c r="AHJ3" s="55"/>
      <c r="AHK3" s="55"/>
      <c r="AHL3" s="55"/>
      <c r="AHM3" s="55"/>
      <c r="AHN3" s="55"/>
      <c r="AHO3" s="55"/>
      <c r="AHP3" s="55"/>
      <c r="AHQ3" s="55"/>
      <c r="AHR3" s="55"/>
      <c r="AHS3" s="55"/>
      <c r="AHT3" s="55"/>
      <c r="AHU3" s="55"/>
      <c r="AHV3" s="55"/>
      <c r="AHW3" s="55"/>
      <c r="AHX3" s="55"/>
      <c r="AHY3" s="55"/>
      <c r="AHZ3" s="55"/>
      <c r="AIA3" s="55"/>
      <c r="AIB3" s="55"/>
      <c r="AIC3" s="55"/>
      <c r="AID3" s="55"/>
      <c r="AIE3" s="55"/>
      <c r="AIF3" s="55"/>
      <c r="AIG3" s="55"/>
      <c r="AIH3" s="55"/>
      <c r="AII3" s="55"/>
      <c r="AIJ3" s="55"/>
      <c r="AIK3" s="55"/>
      <c r="AIL3" s="55"/>
      <c r="AIM3" s="55"/>
      <c r="AIN3" s="55"/>
      <c r="AIO3" s="55"/>
      <c r="AIP3" s="55"/>
      <c r="AIQ3" s="55"/>
      <c r="AIR3" s="55"/>
      <c r="AIS3" s="55"/>
      <c r="AIT3" s="55"/>
      <c r="AIU3" s="55"/>
      <c r="AIV3" s="55"/>
      <c r="AIW3" s="55"/>
      <c r="AIX3" s="55"/>
      <c r="AIY3" s="55"/>
      <c r="AIZ3" s="55"/>
      <c r="AJA3" s="55"/>
      <c r="AJB3" s="55"/>
      <c r="AJC3" s="55"/>
      <c r="AJD3" s="55"/>
      <c r="AJE3" s="55"/>
      <c r="AJF3" s="55"/>
      <c r="AJG3" s="55"/>
      <c r="AJH3" s="55"/>
      <c r="AJI3" s="55"/>
      <c r="AJJ3" s="55"/>
      <c r="AJK3" s="55"/>
      <c r="AJL3" s="55"/>
      <c r="AJM3" s="55"/>
      <c r="AJN3" s="55"/>
      <c r="AJO3" s="55"/>
      <c r="AJP3" s="55"/>
      <c r="AJQ3" s="55"/>
      <c r="AJR3" s="55"/>
      <c r="AJS3" s="55"/>
      <c r="AJT3" s="55"/>
      <c r="AJU3" s="55"/>
      <c r="AJV3" s="55"/>
      <c r="AJW3" s="55"/>
      <c r="AJX3" s="55"/>
      <c r="AJY3" s="55"/>
      <c r="AJZ3" s="55"/>
      <c r="AKA3" s="55"/>
      <c r="AKB3" s="55"/>
      <c r="AKC3" s="55"/>
      <c r="AKD3" s="55"/>
      <c r="AKE3" s="55"/>
      <c r="AKF3" s="55"/>
      <c r="AKG3" s="55"/>
      <c r="AKH3" s="55"/>
      <c r="AKI3" s="55"/>
      <c r="AKJ3" s="55"/>
      <c r="AKK3" s="55"/>
      <c r="AKL3" s="55"/>
      <c r="AKM3" s="55"/>
      <c r="AKN3" s="55"/>
      <c r="AKO3" s="55"/>
      <c r="AKP3" s="55"/>
      <c r="AKQ3" s="55"/>
      <c r="AKR3" s="55"/>
      <c r="AKS3" s="55"/>
      <c r="AKT3" s="55"/>
      <c r="AKU3" s="55"/>
      <c r="AKV3" s="55"/>
      <c r="AKW3" s="55"/>
      <c r="AKX3" s="55"/>
      <c r="AKY3" s="55"/>
      <c r="AKZ3" s="55"/>
      <c r="ALA3" s="55"/>
      <c r="ALB3" s="55"/>
      <c r="ALC3" s="55"/>
      <c r="ALD3" s="55"/>
      <c r="ALE3" s="55"/>
      <c r="ALF3" s="55"/>
      <c r="ALG3" s="55"/>
      <c r="ALH3" s="55"/>
      <c r="ALI3" s="55"/>
      <c r="ALJ3" s="55"/>
      <c r="ALK3" s="55"/>
      <c r="ALL3" s="55"/>
      <c r="ALM3" s="55"/>
      <c r="ALN3" s="55"/>
      <c r="ALO3" s="55"/>
      <c r="ALP3" s="55"/>
      <c r="ALQ3" s="55"/>
      <c r="ALR3" s="55"/>
      <c r="ALS3" s="55"/>
      <c r="ALT3" s="55"/>
      <c r="ALU3" s="55"/>
      <c r="ALV3" s="55"/>
      <c r="ALW3" s="55"/>
      <c r="ALX3" s="55"/>
      <c r="ALY3" s="55"/>
      <c r="ALZ3" s="55"/>
      <c r="AMA3" s="55"/>
      <c r="AMB3" s="55"/>
      <c r="AMC3" s="55"/>
      <c r="AMD3" s="55"/>
      <c r="AME3" s="55"/>
      <c r="AMF3" s="55"/>
      <c r="AMG3" s="55"/>
      <c r="AMH3" s="55"/>
      <c r="AMI3" s="55"/>
      <c r="AMJ3" s="55"/>
      <c r="AMK3" s="55"/>
      <c r="AML3" s="55"/>
      <c r="AMM3" s="55"/>
      <c r="AMN3" s="55"/>
      <c r="AMO3" s="55"/>
      <c r="AMP3" s="55"/>
      <c r="AMQ3" s="55"/>
      <c r="AMR3" s="55"/>
      <c r="AMS3" s="55"/>
      <c r="AMT3" s="55"/>
      <c r="AMU3" s="55"/>
      <c r="AMV3" s="55"/>
      <c r="AMW3" s="55"/>
      <c r="AMX3" s="55"/>
      <c r="AMY3" s="55"/>
      <c r="AMZ3" s="55"/>
      <c r="ANA3" s="55"/>
      <c r="ANB3" s="55"/>
      <c r="ANC3" s="55"/>
      <c r="AND3" s="55"/>
      <c r="ANE3" s="55"/>
      <c r="ANF3" s="55"/>
      <c r="ANG3" s="55"/>
      <c r="ANH3" s="55"/>
      <c r="ANI3" s="55"/>
      <c r="ANJ3" s="55"/>
      <c r="ANK3" s="55"/>
      <c r="ANL3" s="55"/>
      <c r="ANM3" s="55"/>
      <c r="ANN3" s="55"/>
      <c r="ANO3" s="55"/>
      <c r="ANP3" s="55"/>
      <c r="ANQ3" s="55"/>
      <c r="ANR3" s="55"/>
      <c r="ANS3" s="55"/>
      <c r="ANT3" s="55"/>
      <c r="ANU3" s="55"/>
      <c r="ANV3" s="55"/>
      <c r="ANW3" s="55"/>
      <c r="ANX3" s="55"/>
      <c r="ANY3" s="55"/>
      <c r="ANZ3" s="55"/>
      <c r="AOA3" s="55"/>
      <c r="AOB3" s="55"/>
      <c r="AOC3" s="55"/>
      <c r="AOD3" s="55"/>
      <c r="AOE3" s="55"/>
      <c r="AOF3" s="55"/>
      <c r="AOG3" s="55"/>
      <c r="AOH3" s="55"/>
      <c r="AOI3" s="55"/>
      <c r="AOJ3" s="55"/>
      <c r="AOK3" s="55"/>
      <c r="AOL3" s="55"/>
      <c r="AOM3" s="55"/>
      <c r="AON3" s="55"/>
      <c r="AOO3" s="55"/>
      <c r="AOP3" s="55"/>
      <c r="AOQ3" s="55"/>
      <c r="AOR3" s="55"/>
      <c r="AOS3" s="55"/>
      <c r="AOT3" s="55"/>
      <c r="AOU3" s="55"/>
      <c r="AOV3" s="55"/>
      <c r="AOW3" s="55"/>
      <c r="AOX3" s="55"/>
      <c r="AOY3" s="55"/>
      <c r="AOZ3" s="55"/>
      <c r="APA3" s="55"/>
      <c r="APB3" s="55"/>
      <c r="APC3" s="55"/>
      <c r="APD3" s="55"/>
      <c r="APE3" s="55"/>
      <c r="APF3" s="55"/>
      <c r="APG3" s="55"/>
      <c r="APH3" s="55"/>
      <c r="API3" s="55"/>
      <c r="APJ3" s="55"/>
      <c r="APK3" s="55"/>
      <c r="APL3" s="55"/>
      <c r="APM3" s="55"/>
      <c r="APN3" s="55"/>
      <c r="APO3" s="55"/>
      <c r="APP3" s="55"/>
      <c r="APQ3" s="55"/>
      <c r="APR3" s="55"/>
      <c r="APS3" s="55"/>
      <c r="APT3" s="55"/>
      <c r="APU3" s="55"/>
      <c r="APV3" s="55"/>
      <c r="APW3" s="55"/>
      <c r="APX3" s="55"/>
      <c r="APY3" s="55"/>
      <c r="APZ3" s="55"/>
      <c r="AQA3" s="55"/>
      <c r="AQB3" s="55"/>
      <c r="AQC3" s="55"/>
      <c r="AQD3" s="55"/>
      <c r="AQE3" s="55"/>
      <c r="AQF3" s="55"/>
      <c r="AQG3" s="55"/>
      <c r="AQH3" s="55"/>
      <c r="AQI3" s="55"/>
      <c r="AQJ3" s="55"/>
      <c r="AQK3" s="55"/>
      <c r="AQL3" s="55"/>
      <c r="AQM3" s="55"/>
      <c r="AQN3" s="55"/>
      <c r="AQO3" s="55"/>
      <c r="AQP3" s="55"/>
      <c r="AQQ3" s="55"/>
      <c r="AQR3" s="55"/>
      <c r="AQS3" s="55"/>
      <c r="AQT3" s="55"/>
      <c r="AQU3" s="55"/>
      <c r="AQV3" s="55"/>
      <c r="AQW3" s="55"/>
      <c r="AQX3" s="55"/>
      <c r="AQY3" s="55"/>
      <c r="AQZ3" s="55"/>
      <c r="ARA3" s="55"/>
      <c r="ARB3" s="55"/>
      <c r="ARC3" s="55"/>
      <c r="ARD3" s="55"/>
      <c r="ARE3" s="55"/>
      <c r="ARF3" s="55"/>
      <c r="ARG3" s="55"/>
      <c r="ARH3" s="55"/>
      <c r="ARI3" s="55"/>
      <c r="ARJ3" s="55"/>
      <c r="ARK3" s="55"/>
      <c r="ARL3" s="55"/>
      <c r="ARM3" s="55"/>
      <c r="ARN3" s="55"/>
      <c r="ARO3" s="55"/>
      <c r="ARP3" s="55"/>
      <c r="ARQ3" s="55"/>
      <c r="ARR3" s="55"/>
      <c r="ARS3" s="55"/>
      <c r="ART3" s="55"/>
      <c r="ARU3" s="55"/>
      <c r="ARV3" s="55"/>
      <c r="ARW3" s="55"/>
      <c r="ARX3" s="55"/>
      <c r="ARY3" s="55"/>
      <c r="ARZ3" s="55"/>
      <c r="ASA3" s="55"/>
      <c r="ASB3" s="55"/>
      <c r="ASC3" s="55"/>
      <c r="ASD3" s="55"/>
      <c r="ASE3" s="55"/>
      <c r="ASF3" s="55"/>
      <c r="ASG3" s="55"/>
      <c r="ASH3" s="55"/>
      <c r="ASI3" s="55"/>
      <c r="ASJ3" s="55"/>
      <c r="ASK3" s="55"/>
      <c r="ASL3" s="55"/>
      <c r="ASM3" s="55"/>
      <c r="ASN3" s="55"/>
      <c r="ASO3" s="55"/>
      <c r="ASP3" s="55"/>
      <c r="ASQ3" s="55"/>
      <c r="ASR3" s="55"/>
      <c r="ASS3" s="55"/>
      <c r="AST3" s="55"/>
      <c r="ASU3" s="55"/>
      <c r="ASV3" s="55"/>
      <c r="ASW3" s="55"/>
      <c r="ASX3" s="55"/>
      <c r="ASY3" s="55"/>
      <c r="ASZ3" s="55"/>
      <c r="ATA3" s="55"/>
      <c r="ATB3" s="55"/>
      <c r="ATC3" s="55"/>
      <c r="ATD3" s="55"/>
      <c r="ATE3" s="55"/>
      <c r="ATF3" s="55"/>
      <c r="ATG3" s="55"/>
      <c r="ATH3" s="55"/>
      <c r="ATI3" s="55"/>
      <c r="ATJ3" s="55"/>
      <c r="ATK3" s="55"/>
      <c r="ATL3" s="55"/>
      <c r="ATM3" s="55"/>
      <c r="ATN3" s="55"/>
      <c r="ATO3" s="55"/>
      <c r="ATP3" s="55"/>
      <c r="ATQ3" s="55"/>
      <c r="ATR3" s="55"/>
      <c r="ATS3" s="55"/>
      <c r="ATT3" s="55"/>
      <c r="ATU3" s="55"/>
      <c r="ATV3" s="55"/>
      <c r="ATW3" s="55"/>
      <c r="ATX3" s="55"/>
      <c r="ATY3" s="55"/>
      <c r="ATZ3" s="55"/>
      <c r="AUA3" s="55"/>
      <c r="AUB3" s="55"/>
      <c r="AUC3" s="55"/>
      <c r="AUD3" s="55"/>
      <c r="AUE3" s="55"/>
      <c r="AUF3" s="55"/>
      <c r="AUG3" s="55"/>
      <c r="AUH3" s="55"/>
      <c r="AUI3" s="55"/>
      <c r="AUJ3" s="55"/>
      <c r="AUK3" s="55"/>
      <c r="AUL3" s="55"/>
      <c r="AUM3" s="55"/>
      <c r="AUN3" s="55"/>
      <c r="AUO3" s="55"/>
      <c r="AUP3" s="55"/>
      <c r="AUQ3" s="55"/>
      <c r="AUR3" s="55"/>
      <c r="AUS3" s="55"/>
      <c r="AUT3" s="55"/>
      <c r="AUU3" s="55"/>
      <c r="AUV3" s="55"/>
      <c r="AUW3" s="55"/>
      <c r="AUX3" s="55"/>
      <c r="AUY3" s="55"/>
      <c r="AUZ3" s="55"/>
      <c r="AVA3" s="55"/>
      <c r="AVB3" s="55"/>
      <c r="AVC3" s="55"/>
      <c r="AVD3" s="55"/>
      <c r="AVE3" s="55"/>
      <c r="AVF3" s="55"/>
      <c r="AVG3" s="55"/>
      <c r="AVH3" s="55"/>
      <c r="AVI3" s="55"/>
      <c r="AVJ3" s="55"/>
      <c r="AVK3" s="55"/>
      <c r="AVL3" s="55"/>
      <c r="AVM3" s="55"/>
      <c r="AVN3" s="55"/>
      <c r="AVO3" s="55"/>
      <c r="AVP3" s="55"/>
      <c r="AVQ3" s="55"/>
      <c r="AVR3" s="55"/>
      <c r="AVS3" s="55"/>
      <c r="AVT3" s="55"/>
      <c r="AVU3" s="55"/>
      <c r="AVV3" s="55"/>
      <c r="AVW3" s="55"/>
      <c r="AVX3" s="55"/>
      <c r="AVY3" s="55"/>
      <c r="AVZ3" s="55"/>
      <c r="AWA3" s="55"/>
      <c r="AWB3" s="55"/>
      <c r="AWC3" s="55"/>
      <c r="AWD3" s="55"/>
      <c r="AWE3" s="55"/>
      <c r="AWF3" s="55"/>
      <c r="AWG3" s="55"/>
      <c r="AWH3" s="55"/>
      <c r="AWI3" s="55"/>
      <c r="AWJ3" s="55"/>
      <c r="AWK3" s="55"/>
      <c r="AWL3" s="55"/>
      <c r="AWM3" s="55"/>
      <c r="AWN3" s="55"/>
      <c r="AWO3" s="55"/>
      <c r="AWP3" s="55"/>
      <c r="AWQ3" s="55"/>
      <c r="AWR3" s="55"/>
      <c r="AWS3" s="55"/>
      <c r="AWT3" s="55"/>
      <c r="AWU3" s="55"/>
      <c r="AWV3" s="55"/>
      <c r="AWW3" s="55"/>
      <c r="AWX3" s="55"/>
      <c r="AWY3" s="55"/>
      <c r="AWZ3" s="55"/>
      <c r="AXA3" s="55"/>
      <c r="AXB3" s="55"/>
      <c r="AXC3" s="55"/>
      <c r="AXD3" s="55"/>
      <c r="AXE3" s="55"/>
      <c r="AXF3" s="55"/>
      <c r="AXG3" s="55"/>
      <c r="AXH3" s="55"/>
      <c r="AXI3" s="55"/>
      <c r="AXJ3" s="55"/>
      <c r="AXK3" s="55"/>
      <c r="AXL3" s="55"/>
      <c r="AXM3" s="55"/>
      <c r="AXN3" s="55"/>
      <c r="AXO3" s="55"/>
    </row>
    <row r="4" spans="1:1348" s="374" customFormat="1" ht="12" customHeight="1" x14ac:dyDescent="0.25">
      <c r="A4" s="2460"/>
      <c r="B4" s="1077"/>
      <c r="C4" s="1078"/>
      <c r="D4" s="1078"/>
      <c r="E4" s="1078"/>
      <c r="F4" s="1078"/>
      <c r="G4" s="1078"/>
      <c r="H4" s="1078"/>
      <c r="I4" s="1078"/>
      <c r="J4" s="1078"/>
      <c r="K4" s="1078"/>
      <c r="L4" s="1078"/>
      <c r="M4" s="1078"/>
      <c r="N4" s="1078"/>
      <c r="O4" s="1078"/>
      <c r="P4" s="1078"/>
      <c r="Q4" s="1079"/>
      <c r="R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c r="SW4" s="54"/>
      <c r="SX4" s="54"/>
      <c r="SY4" s="54"/>
      <c r="SZ4" s="54"/>
      <c r="TA4" s="54"/>
      <c r="TB4" s="54"/>
      <c r="TC4" s="54"/>
      <c r="TD4" s="54"/>
      <c r="TE4" s="54"/>
      <c r="TF4" s="54"/>
      <c r="TG4" s="54"/>
      <c r="TH4" s="54"/>
      <c r="TI4" s="54"/>
      <c r="TJ4" s="54"/>
      <c r="TK4" s="54"/>
      <c r="TL4" s="54"/>
      <c r="TM4" s="54"/>
      <c r="TN4" s="54"/>
      <c r="TO4" s="54"/>
      <c r="TP4" s="54"/>
      <c r="TQ4" s="54"/>
      <c r="TR4" s="54"/>
      <c r="TS4" s="54"/>
      <c r="TT4" s="54"/>
      <c r="TU4" s="54"/>
      <c r="TV4" s="54"/>
      <c r="TW4" s="54"/>
      <c r="TX4" s="54"/>
      <c r="TY4" s="54"/>
      <c r="TZ4" s="54"/>
      <c r="UA4" s="54"/>
      <c r="UB4" s="54"/>
      <c r="UC4" s="54"/>
      <c r="UD4" s="54"/>
      <c r="UE4" s="54"/>
      <c r="UF4" s="54"/>
      <c r="UG4" s="54"/>
      <c r="UH4" s="54"/>
      <c r="UI4" s="54"/>
      <c r="UJ4" s="54"/>
      <c r="UK4" s="54"/>
      <c r="UL4" s="54"/>
      <c r="UM4" s="54"/>
      <c r="UN4" s="54"/>
      <c r="UO4" s="54"/>
      <c r="UP4" s="54"/>
      <c r="UQ4" s="54"/>
      <c r="UR4" s="54"/>
      <c r="US4" s="54"/>
      <c r="UT4" s="54"/>
      <c r="UU4" s="54"/>
      <c r="UV4" s="54"/>
      <c r="UW4" s="54"/>
      <c r="UX4" s="54"/>
      <c r="UY4" s="54"/>
      <c r="UZ4" s="54"/>
      <c r="VA4" s="54"/>
      <c r="VB4" s="54"/>
      <c r="VC4" s="54"/>
      <c r="VD4" s="54"/>
      <c r="VE4" s="54"/>
      <c r="VF4" s="54"/>
      <c r="VG4" s="54"/>
      <c r="VH4" s="54"/>
      <c r="VI4" s="54"/>
      <c r="VJ4" s="54"/>
      <c r="VK4" s="54"/>
      <c r="VL4" s="54"/>
      <c r="VM4" s="54"/>
      <c r="VN4" s="54"/>
      <c r="VO4" s="54"/>
      <c r="VP4" s="54"/>
      <c r="VQ4" s="54"/>
      <c r="VR4" s="54"/>
      <c r="VS4" s="54"/>
      <c r="VT4" s="54"/>
      <c r="VU4" s="54"/>
      <c r="VV4" s="54"/>
      <c r="VW4" s="54"/>
      <c r="VX4" s="54"/>
      <c r="VY4" s="54"/>
      <c r="VZ4" s="54"/>
      <c r="WA4" s="54"/>
      <c r="WB4" s="54"/>
      <c r="WC4" s="54"/>
      <c r="WD4" s="54"/>
      <c r="WE4" s="54"/>
      <c r="WF4" s="54"/>
      <c r="WG4" s="54"/>
      <c r="WH4" s="54"/>
      <c r="WI4" s="54"/>
      <c r="WJ4" s="54"/>
      <c r="WK4" s="54"/>
      <c r="WL4" s="54"/>
      <c r="WM4" s="54"/>
      <c r="WN4" s="54"/>
      <c r="WO4" s="54"/>
      <c r="WP4" s="54"/>
      <c r="WQ4" s="54"/>
      <c r="WR4" s="54"/>
      <c r="WS4" s="54"/>
      <c r="WT4" s="54"/>
      <c r="WU4" s="54"/>
      <c r="WV4" s="54"/>
      <c r="WW4" s="54"/>
      <c r="WX4" s="54"/>
      <c r="WY4" s="54"/>
      <c r="WZ4" s="54"/>
      <c r="XA4" s="54"/>
      <c r="XB4" s="54"/>
      <c r="XC4" s="54"/>
      <c r="XD4" s="54"/>
      <c r="XE4" s="54"/>
      <c r="XF4" s="54"/>
      <c r="XG4" s="54"/>
      <c r="XH4" s="54"/>
      <c r="XI4" s="54"/>
      <c r="XJ4" s="54"/>
      <c r="XK4" s="54"/>
      <c r="XL4" s="54"/>
      <c r="XM4" s="54"/>
      <c r="XN4" s="54"/>
      <c r="XO4" s="54"/>
      <c r="XP4" s="54"/>
      <c r="XQ4" s="54"/>
      <c r="XR4" s="54"/>
      <c r="XS4" s="54"/>
      <c r="XT4" s="54"/>
      <c r="XU4" s="54"/>
      <c r="XV4" s="54"/>
      <c r="XW4" s="54"/>
      <c r="XX4" s="54"/>
      <c r="XY4" s="54"/>
      <c r="XZ4" s="54"/>
      <c r="YA4" s="54"/>
      <c r="YB4" s="54"/>
      <c r="YC4" s="54"/>
      <c r="YD4" s="54"/>
      <c r="YE4" s="54"/>
      <c r="YF4" s="54"/>
      <c r="YG4" s="54"/>
      <c r="YH4" s="54"/>
      <c r="YI4" s="54"/>
      <c r="YJ4" s="54"/>
      <c r="YK4" s="54"/>
      <c r="YL4" s="54"/>
      <c r="YM4" s="54"/>
      <c r="YN4" s="54"/>
      <c r="YO4" s="54"/>
      <c r="YP4" s="54"/>
      <c r="YQ4" s="54"/>
      <c r="YR4" s="54"/>
      <c r="YS4" s="54"/>
      <c r="YT4" s="54"/>
      <c r="YU4" s="54"/>
      <c r="YV4" s="54"/>
      <c r="YW4" s="54"/>
      <c r="YX4" s="54"/>
      <c r="YY4" s="54"/>
      <c r="YZ4" s="54"/>
      <c r="ZA4" s="54"/>
      <c r="ZB4" s="54"/>
      <c r="ZC4" s="54"/>
      <c r="ZD4" s="54"/>
      <c r="ZE4" s="54"/>
      <c r="ZF4" s="54"/>
      <c r="ZG4" s="54"/>
      <c r="ZH4" s="54"/>
      <c r="ZI4" s="54"/>
      <c r="ZJ4" s="54"/>
      <c r="ZK4" s="54"/>
      <c r="ZL4" s="54"/>
      <c r="ZM4" s="54"/>
      <c r="ZN4" s="54"/>
      <c r="ZO4" s="54"/>
      <c r="ZP4" s="54"/>
      <c r="ZQ4" s="54"/>
      <c r="ZR4" s="54"/>
      <c r="ZS4" s="54"/>
      <c r="ZT4" s="54"/>
      <c r="ZU4" s="54"/>
      <c r="ZV4" s="54"/>
      <c r="ZW4" s="54"/>
      <c r="ZX4" s="54"/>
      <c r="ZY4" s="54"/>
      <c r="ZZ4" s="54"/>
      <c r="AAA4" s="54"/>
      <c r="AAB4" s="54"/>
      <c r="AAC4" s="54"/>
      <c r="AAD4" s="54"/>
      <c r="AAE4" s="54"/>
      <c r="AAF4" s="54"/>
      <c r="AAG4" s="54"/>
      <c r="AAH4" s="54"/>
      <c r="AAI4" s="54"/>
      <c r="AAJ4" s="54"/>
      <c r="AAK4" s="54"/>
      <c r="AAL4" s="54"/>
      <c r="AAM4" s="54"/>
      <c r="AAN4" s="54"/>
      <c r="AAO4" s="54"/>
      <c r="AAP4" s="54"/>
      <c r="AAQ4" s="54"/>
      <c r="AAR4" s="54"/>
      <c r="AAS4" s="54"/>
      <c r="AAT4" s="54"/>
      <c r="AAU4" s="54"/>
      <c r="AAV4" s="54"/>
      <c r="AAW4" s="54"/>
      <c r="AAX4" s="54"/>
      <c r="AAY4" s="54"/>
      <c r="AAZ4" s="54"/>
      <c r="ABA4" s="54"/>
      <c r="ABB4" s="54"/>
      <c r="ABC4" s="54"/>
      <c r="ABD4" s="54"/>
      <c r="ABE4" s="54"/>
      <c r="ABF4" s="54"/>
      <c r="ABG4" s="54"/>
      <c r="ABH4" s="54"/>
      <c r="ABI4" s="54"/>
      <c r="ABJ4" s="54"/>
      <c r="ABK4" s="54"/>
      <c r="ABL4" s="54"/>
      <c r="ABM4" s="54"/>
      <c r="ABN4" s="54"/>
      <c r="ABO4" s="54"/>
      <c r="ABP4" s="54"/>
      <c r="ABQ4" s="54"/>
      <c r="ABR4" s="54"/>
      <c r="ABS4" s="54"/>
      <c r="ABT4" s="54"/>
      <c r="ABU4" s="54"/>
      <c r="ABV4" s="54"/>
      <c r="ABW4" s="54"/>
      <c r="ABX4" s="54"/>
      <c r="ABY4" s="54"/>
      <c r="ABZ4" s="54"/>
      <c r="ACA4" s="54"/>
      <c r="ACB4" s="54"/>
      <c r="ACC4" s="54"/>
      <c r="ACD4" s="54"/>
      <c r="ACE4" s="54"/>
      <c r="ACF4" s="54"/>
      <c r="ACG4" s="54"/>
      <c r="ACH4" s="54"/>
      <c r="ACI4" s="54"/>
      <c r="ACJ4" s="54"/>
      <c r="ACK4" s="54"/>
      <c r="ACL4" s="54"/>
      <c r="ACM4" s="54"/>
      <c r="ACN4" s="54"/>
      <c r="ACO4" s="54"/>
      <c r="ACP4" s="54"/>
      <c r="ACQ4" s="54"/>
      <c r="ACR4" s="54"/>
      <c r="ACS4" s="54"/>
      <c r="ACT4" s="54"/>
      <c r="ACU4" s="54"/>
      <c r="ACV4" s="54"/>
      <c r="ACW4" s="54"/>
      <c r="ACX4" s="54"/>
      <c r="ACY4" s="54"/>
      <c r="ACZ4" s="54"/>
      <c r="ADA4" s="54"/>
      <c r="ADB4" s="54"/>
      <c r="ADC4" s="54"/>
      <c r="ADD4" s="54"/>
      <c r="ADE4" s="54"/>
      <c r="ADF4" s="54"/>
      <c r="ADG4" s="54"/>
      <c r="ADH4" s="54"/>
      <c r="ADI4" s="54"/>
      <c r="ADJ4" s="54"/>
      <c r="ADK4" s="54"/>
      <c r="ADL4" s="54"/>
      <c r="ADM4" s="54"/>
      <c r="ADN4" s="54"/>
      <c r="ADO4" s="54"/>
      <c r="ADP4" s="54"/>
      <c r="ADQ4" s="54"/>
      <c r="ADR4" s="54"/>
      <c r="ADS4" s="54"/>
      <c r="ADT4" s="54"/>
      <c r="ADU4" s="54"/>
      <c r="ADV4" s="54"/>
      <c r="ADW4" s="54"/>
      <c r="ADX4" s="54"/>
      <c r="ADY4" s="54"/>
      <c r="ADZ4" s="54"/>
      <c r="AEA4" s="54"/>
      <c r="AEB4" s="54"/>
      <c r="AEC4" s="54"/>
      <c r="AED4" s="54"/>
      <c r="AEE4" s="54"/>
      <c r="AEF4" s="54"/>
      <c r="AEG4" s="54"/>
      <c r="AEH4" s="54"/>
      <c r="AEI4" s="54"/>
      <c r="AEJ4" s="54"/>
      <c r="AEK4" s="54"/>
      <c r="AEL4" s="54"/>
      <c r="AEM4" s="54"/>
      <c r="AEN4" s="54"/>
      <c r="AEO4" s="54"/>
      <c r="AEP4" s="54"/>
      <c r="AEQ4" s="54"/>
      <c r="AER4" s="54"/>
      <c r="AES4" s="54"/>
      <c r="AET4" s="54"/>
      <c r="AEU4" s="54"/>
      <c r="AEV4" s="54"/>
      <c r="AEW4" s="54"/>
      <c r="AEX4" s="54"/>
      <c r="AEY4" s="54"/>
      <c r="AEZ4" s="54"/>
      <c r="AFA4" s="54"/>
      <c r="AFB4" s="54"/>
      <c r="AFC4" s="54"/>
      <c r="AFD4" s="54"/>
      <c r="AFE4" s="54"/>
      <c r="AFF4" s="54"/>
      <c r="AFG4" s="54"/>
      <c r="AFH4" s="54"/>
      <c r="AFI4" s="54"/>
      <c r="AFJ4" s="54"/>
      <c r="AFK4" s="54"/>
      <c r="AFL4" s="54"/>
      <c r="AFM4" s="54"/>
      <c r="AFN4" s="54"/>
      <c r="AFO4" s="54"/>
      <c r="AFP4" s="54"/>
      <c r="AFQ4" s="54"/>
      <c r="AFR4" s="54"/>
      <c r="AFS4" s="54"/>
      <c r="AFT4" s="54"/>
      <c r="AFU4" s="54"/>
      <c r="AFV4" s="54"/>
      <c r="AFW4" s="54"/>
      <c r="AFX4" s="54"/>
      <c r="AFY4" s="54"/>
      <c r="AFZ4" s="54"/>
      <c r="AGA4" s="54"/>
      <c r="AGB4" s="54"/>
      <c r="AGC4" s="54"/>
      <c r="AGD4" s="54"/>
      <c r="AGE4" s="54"/>
      <c r="AGF4" s="54"/>
      <c r="AGG4" s="54"/>
      <c r="AGH4" s="54"/>
      <c r="AGI4" s="54"/>
      <c r="AGJ4" s="54"/>
      <c r="AGK4" s="54"/>
      <c r="AGL4" s="54"/>
      <c r="AGM4" s="54"/>
      <c r="AGN4" s="54"/>
      <c r="AGO4" s="54"/>
      <c r="AGP4" s="54"/>
      <c r="AGQ4" s="54"/>
      <c r="AGR4" s="54"/>
      <c r="AGS4" s="54"/>
      <c r="AGT4" s="54"/>
      <c r="AGU4" s="54"/>
      <c r="AGV4" s="54"/>
      <c r="AGW4" s="54"/>
      <c r="AGX4" s="54"/>
      <c r="AGY4" s="54"/>
      <c r="AGZ4" s="54"/>
      <c r="AHA4" s="54"/>
      <c r="AHB4" s="54"/>
      <c r="AHC4" s="54"/>
      <c r="AHD4" s="54"/>
      <c r="AHE4" s="54"/>
      <c r="AHF4" s="54"/>
      <c r="AHG4" s="54"/>
      <c r="AHH4" s="54"/>
      <c r="AHI4" s="54"/>
      <c r="AHJ4" s="54"/>
      <c r="AHK4" s="54"/>
      <c r="AHL4" s="54"/>
      <c r="AHM4" s="54"/>
      <c r="AHN4" s="54"/>
      <c r="AHO4" s="54"/>
      <c r="AHP4" s="54"/>
      <c r="AHQ4" s="54"/>
      <c r="AHR4" s="54"/>
      <c r="AHS4" s="54"/>
      <c r="AHT4" s="54"/>
      <c r="AHU4" s="54"/>
      <c r="AHV4" s="54"/>
      <c r="AHW4" s="54"/>
      <c r="AHX4" s="54"/>
      <c r="AHY4" s="54"/>
      <c r="AHZ4" s="54"/>
      <c r="AIA4" s="54"/>
      <c r="AIB4" s="54"/>
      <c r="AIC4" s="54"/>
      <c r="AID4" s="54"/>
      <c r="AIE4" s="54"/>
      <c r="AIF4" s="54"/>
      <c r="AIG4" s="54"/>
      <c r="AIH4" s="54"/>
      <c r="AII4" s="54"/>
      <c r="AIJ4" s="54"/>
      <c r="AIK4" s="54"/>
      <c r="AIL4" s="54"/>
      <c r="AIM4" s="54"/>
      <c r="AIN4" s="54"/>
      <c r="AIO4" s="54"/>
      <c r="AIP4" s="54"/>
      <c r="AIQ4" s="54"/>
      <c r="AIR4" s="54"/>
      <c r="AIS4" s="54"/>
      <c r="AIT4" s="54"/>
      <c r="AIU4" s="54"/>
      <c r="AIV4" s="54"/>
      <c r="AIW4" s="54"/>
      <c r="AIX4" s="54"/>
      <c r="AIY4" s="54"/>
      <c r="AIZ4" s="54"/>
      <c r="AJA4" s="54"/>
      <c r="AJB4" s="54"/>
      <c r="AJC4" s="54"/>
      <c r="AJD4" s="54"/>
      <c r="AJE4" s="54"/>
      <c r="AJF4" s="54"/>
      <c r="AJG4" s="54"/>
      <c r="AJH4" s="54"/>
      <c r="AJI4" s="54"/>
      <c r="AJJ4" s="54"/>
      <c r="AJK4" s="54"/>
      <c r="AJL4" s="54"/>
      <c r="AJM4" s="54"/>
      <c r="AJN4" s="54"/>
      <c r="AJO4" s="54"/>
      <c r="AJP4" s="54"/>
      <c r="AJQ4" s="54"/>
      <c r="AJR4" s="54"/>
      <c r="AJS4" s="54"/>
      <c r="AJT4" s="54"/>
      <c r="AJU4" s="54"/>
      <c r="AJV4" s="54"/>
      <c r="AJW4" s="54"/>
      <c r="AJX4" s="54"/>
      <c r="AJY4" s="54"/>
      <c r="AJZ4" s="54"/>
      <c r="AKA4" s="54"/>
      <c r="AKB4" s="54"/>
      <c r="AKC4" s="54"/>
      <c r="AKD4" s="54"/>
      <c r="AKE4" s="54"/>
      <c r="AKF4" s="54"/>
      <c r="AKG4" s="54"/>
      <c r="AKH4" s="54"/>
      <c r="AKI4" s="54"/>
      <c r="AKJ4" s="54"/>
      <c r="AKK4" s="54"/>
      <c r="AKL4" s="54"/>
      <c r="AKM4" s="54"/>
      <c r="AKN4" s="54"/>
      <c r="AKO4" s="54"/>
      <c r="AKP4" s="54"/>
      <c r="AKQ4" s="54"/>
      <c r="AKR4" s="54"/>
      <c r="AKS4" s="54"/>
      <c r="AKT4" s="54"/>
      <c r="AKU4" s="54"/>
      <c r="AKV4" s="54"/>
      <c r="AKW4" s="54"/>
      <c r="AKX4" s="54"/>
      <c r="AKY4" s="54"/>
      <c r="AKZ4" s="54"/>
      <c r="ALA4" s="54"/>
      <c r="ALB4" s="54"/>
      <c r="ALC4" s="54"/>
      <c r="ALD4" s="54"/>
      <c r="ALE4" s="54"/>
      <c r="ALF4" s="54"/>
      <c r="ALG4" s="54"/>
      <c r="ALH4" s="54"/>
      <c r="ALI4" s="54"/>
      <c r="ALJ4" s="54"/>
      <c r="ALK4" s="54"/>
      <c r="ALL4" s="54"/>
      <c r="ALM4" s="54"/>
      <c r="ALN4" s="54"/>
      <c r="ALO4" s="54"/>
      <c r="ALP4" s="54"/>
      <c r="ALQ4" s="54"/>
      <c r="ALR4" s="54"/>
      <c r="ALS4" s="54"/>
      <c r="ALT4" s="54"/>
      <c r="ALU4" s="54"/>
      <c r="ALV4" s="54"/>
      <c r="ALW4" s="54"/>
      <c r="ALX4" s="54"/>
      <c r="ALY4" s="54"/>
      <c r="ALZ4" s="54"/>
      <c r="AMA4" s="54"/>
      <c r="AMB4" s="54"/>
      <c r="AMC4" s="54"/>
      <c r="AMD4" s="54"/>
      <c r="AME4" s="54"/>
      <c r="AMF4" s="54"/>
      <c r="AMG4" s="54"/>
      <c r="AMH4" s="54"/>
      <c r="AMI4" s="54"/>
      <c r="AMJ4" s="54"/>
      <c r="AMK4" s="54"/>
      <c r="AML4" s="54"/>
      <c r="AMM4" s="54"/>
      <c r="AMN4" s="54"/>
      <c r="AMO4" s="54"/>
      <c r="AMP4" s="54"/>
      <c r="AMQ4" s="54"/>
      <c r="AMR4" s="54"/>
      <c r="AMS4" s="54"/>
      <c r="AMT4" s="54"/>
      <c r="AMU4" s="54"/>
      <c r="AMV4" s="54"/>
      <c r="AMW4" s="54"/>
      <c r="AMX4" s="54"/>
      <c r="AMY4" s="54"/>
      <c r="AMZ4" s="54"/>
      <c r="ANA4" s="54"/>
      <c r="ANB4" s="54"/>
      <c r="ANC4" s="54"/>
      <c r="AND4" s="54"/>
      <c r="ANE4" s="54"/>
      <c r="ANF4" s="54"/>
      <c r="ANG4" s="54"/>
      <c r="ANH4" s="54"/>
      <c r="ANI4" s="54"/>
      <c r="ANJ4" s="54"/>
      <c r="ANK4" s="54"/>
      <c r="ANL4" s="54"/>
      <c r="ANM4" s="54"/>
      <c r="ANN4" s="54"/>
      <c r="ANO4" s="54"/>
      <c r="ANP4" s="54"/>
      <c r="ANQ4" s="54"/>
      <c r="ANR4" s="54"/>
      <c r="ANS4" s="54"/>
      <c r="ANT4" s="54"/>
      <c r="ANU4" s="54"/>
      <c r="ANV4" s="54"/>
      <c r="ANW4" s="54"/>
      <c r="ANX4" s="54"/>
      <c r="ANY4" s="54"/>
      <c r="ANZ4" s="54"/>
      <c r="AOA4" s="54"/>
      <c r="AOB4" s="54"/>
      <c r="AOC4" s="54"/>
      <c r="AOD4" s="54"/>
      <c r="AOE4" s="54"/>
      <c r="AOF4" s="54"/>
      <c r="AOG4" s="54"/>
      <c r="AOH4" s="54"/>
      <c r="AOI4" s="54"/>
      <c r="AOJ4" s="54"/>
      <c r="AOK4" s="54"/>
      <c r="AOL4" s="54"/>
      <c r="AOM4" s="54"/>
      <c r="AON4" s="54"/>
      <c r="AOO4" s="54"/>
      <c r="AOP4" s="54"/>
      <c r="AOQ4" s="54"/>
      <c r="AOR4" s="54"/>
      <c r="AOS4" s="54"/>
      <c r="AOT4" s="54"/>
      <c r="AOU4" s="54"/>
      <c r="AOV4" s="54"/>
      <c r="AOW4" s="54"/>
      <c r="AOX4" s="54"/>
      <c r="AOY4" s="54"/>
      <c r="AOZ4" s="54"/>
      <c r="APA4" s="54"/>
      <c r="APB4" s="54"/>
      <c r="APC4" s="54"/>
      <c r="APD4" s="54"/>
      <c r="APE4" s="54"/>
      <c r="APF4" s="54"/>
      <c r="APG4" s="54"/>
      <c r="APH4" s="54"/>
      <c r="API4" s="54"/>
      <c r="APJ4" s="54"/>
      <c r="APK4" s="54"/>
      <c r="APL4" s="54"/>
      <c r="APM4" s="54"/>
      <c r="APN4" s="54"/>
      <c r="APO4" s="54"/>
      <c r="APP4" s="54"/>
      <c r="APQ4" s="54"/>
      <c r="APR4" s="54"/>
      <c r="APS4" s="54"/>
      <c r="APT4" s="54"/>
      <c r="APU4" s="54"/>
      <c r="APV4" s="54"/>
      <c r="APW4" s="54"/>
      <c r="APX4" s="54"/>
      <c r="APY4" s="54"/>
      <c r="APZ4" s="54"/>
      <c r="AQA4" s="54"/>
      <c r="AQB4" s="54"/>
      <c r="AQC4" s="54"/>
      <c r="AQD4" s="54"/>
      <c r="AQE4" s="54"/>
      <c r="AQF4" s="54"/>
      <c r="AQG4" s="54"/>
      <c r="AQH4" s="54"/>
      <c r="AQI4" s="54"/>
      <c r="AQJ4" s="54"/>
      <c r="AQK4" s="54"/>
      <c r="AQL4" s="54"/>
      <c r="AQM4" s="54"/>
      <c r="AQN4" s="54"/>
      <c r="AQO4" s="54"/>
      <c r="AQP4" s="54"/>
      <c r="AQQ4" s="54"/>
      <c r="AQR4" s="54"/>
      <c r="AQS4" s="54"/>
      <c r="AQT4" s="54"/>
      <c r="AQU4" s="54"/>
      <c r="AQV4" s="54"/>
      <c r="AQW4" s="54"/>
      <c r="AQX4" s="54"/>
      <c r="AQY4" s="54"/>
      <c r="AQZ4" s="54"/>
      <c r="ARA4" s="54"/>
      <c r="ARB4" s="54"/>
      <c r="ARC4" s="54"/>
      <c r="ARD4" s="54"/>
      <c r="ARE4" s="54"/>
      <c r="ARF4" s="54"/>
      <c r="ARG4" s="54"/>
      <c r="ARH4" s="54"/>
      <c r="ARI4" s="54"/>
      <c r="ARJ4" s="54"/>
      <c r="ARK4" s="54"/>
      <c r="ARL4" s="54"/>
      <c r="ARM4" s="54"/>
      <c r="ARN4" s="54"/>
      <c r="ARO4" s="54"/>
      <c r="ARP4" s="54"/>
      <c r="ARQ4" s="54"/>
      <c r="ARR4" s="54"/>
      <c r="ARS4" s="54"/>
      <c r="ART4" s="54"/>
      <c r="ARU4" s="54"/>
      <c r="ARV4" s="54"/>
      <c r="ARW4" s="54"/>
      <c r="ARX4" s="54"/>
      <c r="ARY4" s="54"/>
      <c r="ARZ4" s="54"/>
      <c r="ASA4" s="54"/>
      <c r="ASB4" s="54"/>
      <c r="ASC4" s="54"/>
      <c r="ASD4" s="54"/>
      <c r="ASE4" s="54"/>
      <c r="ASF4" s="54"/>
      <c r="ASG4" s="54"/>
      <c r="ASH4" s="54"/>
      <c r="ASI4" s="54"/>
      <c r="ASJ4" s="54"/>
      <c r="ASK4" s="54"/>
      <c r="ASL4" s="54"/>
      <c r="ASM4" s="54"/>
      <c r="ASN4" s="54"/>
      <c r="ASO4" s="54"/>
      <c r="ASP4" s="54"/>
      <c r="ASQ4" s="54"/>
      <c r="ASR4" s="54"/>
      <c r="ASS4" s="54"/>
      <c r="AST4" s="54"/>
      <c r="ASU4" s="54"/>
      <c r="ASV4" s="54"/>
      <c r="ASW4" s="54"/>
      <c r="ASX4" s="54"/>
      <c r="ASY4" s="54"/>
      <c r="ASZ4" s="54"/>
      <c r="ATA4" s="54"/>
      <c r="ATB4" s="54"/>
      <c r="ATC4" s="54"/>
      <c r="ATD4" s="54"/>
      <c r="ATE4" s="54"/>
      <c r="ATF4" s="54"/>
      <c r="ATG4" s="54"/>
      <c r="ATH4" s="54"/>
      <c r="ATI4" s="54"/>
      <c r="ATJ4" s="54"/>
      <c r="ATK4" s="54"/>
      <c r="ATL4" s="54"/>
      <c r="ATM4" s="54"/>
      <c r="ATN4" s="54"/>
      <c r="ATO4" s="54"/>
      <c r="ATP4" s="54"/>
      <c r="ATQ4" s="54"/>
      <c r="ATR4" s="54"/>
      <c r="ATS4" s="54"/>
      <c r="ATT4" s="54"/>
      <c r="ATU4" s="54"/>
      <c r="ATV4" s="54"/>
      <c r="ATW4" s="54"/>
      <c r="ATX4" s="54"/>
      <c r="ATY4" s="54"/>
      <c r="ATZ4" s="54"/>
      <c r="AUA4" s="54"/>
      <c r="AUB4" s="54"/>
      <c r="AUC4" s="54"/>
      <c r="AUD4" s="54"/>
      <c r="AUE4" s="54"/>
      <c r="AUF4" s="54"/>
      <c r="AUG4" s="54"/>
      <c r="AUH4" s="54"/>
      <c r="AUI4" s="54"/>
      <c r="AUJ4" s="54"/>
      <c r="AUK4" s="54"/>
      <c r="AUL4" s="54"/>
      <c r="AUM4" s="54"/>
      <c r="AUN4" s="54"/>
      <c r="AUO4" s="54"/>
      <c r="AUP4" s="54"/>
      <c r="AUQ4" s="54"/>
      <c r="AUR4" s="54"/>
      <c r="AUS4" s="54"/>
      <c r="AUT4" s="54"/>
      <c r="AUU4" s="54"/>
      <c r="AUV4" s="54"/>
      <c r="AUW4" s="54"/>
      <c r="AUX4" s="54"/>
      <c r="AUY4" s="54"/>
      <c r="AUZ4" s="54"/>
      <c r="AVA4" s="54"/>
      <c r="AVB4" s="54"/>
      <c r="AVC4" s="54"/>
      <c r="AVD4" s="54"/>
      <c r="AVE4" s="54"/>
      <c r="AVF4" s="54"/>
      <c r="AVG4" s="54"/>
      <c r="AVH4" s="54"/>
      <c r="AVI4" s="54"/>
      <c r="AVJ4" s="54"/>
      <c r="AVK4" s="54"/>
      <c r="AVL4" s="54"/>
      <c r="AVM4" s="54"/>
      <c r="AVN4" s="54"/>
      <c r="AVO4" s="54"/>
      <c r="AVP4" s="54"/>
      <c r="AVQ4" s="54"/>
      <c r="AVR4" s="54"/>
      <c r="AVS4" s="54"/>
      <c r="AVT4" s="54"/>
      <c r="AVU4" s="54"/>
      <c r="AVV4" s="54"/>
      <c r="AVW4" s="54"/>
      <c r="AVX4" s="54"/>
      <c r="AVY4" s="54"/>
      <c r="AVZ4" s="54"/>
      <c r="AWA4" s="54"/>
      <c r="AWB4" s="54"/>
      <c r="AWC4" s="54"/>
      <c r="AWD4" s="54"/>
      <c r="AWE4" s="54"/>
      <c r="AWF4" s="54"/>
      <c r="AWG4" s="54"/>
      <c r="AWH4" s="54"/>
      <c r="AWI4" s="54"/>
      <c r="AWJ4" s="54"/>
      <c r="AWK4" s="54"/>
      <c r="AWL4" s="54"/>
      <c r="AWM4" s="54"/>
      <c r="AWN4" s="54"/>
      <c r="AWO4" s="54"/>
      <c r="AWP4" s="54"/>
      <c r="AWQ4" s="54"/>
      <c r="AWR4" s="54"/>
      <c r="AWS4" s="54"/>
      <c r="AWT4" s="54"/>
      <c r="AWU4" s="54"/>
      <c r="AWV4" s="54"/>
      <c r="AWW4" s="54"/>
      <c r="AWX4" s="54"/>
      <c r="AWY4" s="54"/>
      <c r="AWZ4" s="54"/>
      <c r="AXA4" s="54"/>
      <c r="AXB4" s="54"/>
      <c r="AXC4" s="54"/>
      <c r="AXD4" s="54"/>
      <c r="AXE4" s="54"/>
      <c r="AXF4" s="54"/>
      <c r="AXG4" s="54"/>
      <c r="AXH4" s="54"/>
      <c r="AXI4" s="54"/>
      <c r="AXJ4" s="54"/>
      <c r="AXK4" s="54"/>
      <c r="AXL4" s="54"/>
      <c r="AXM4" s="54"/>
      <c r="AXN4" s="54"/>
      <c r="AXO4" s="54"/>
      <c r="AXP4" s="54"/>
      <c r="AXQ4" s="54"/>
      <c r="AXR4" s="54"/>
      <c r="AXS4" s="54"/>
      <c r="AXT4" s="54"/>
      <c r="AXU4" s="54"/>
      <c r="AXV4" s="54"/>
      <c r="AXW4" s="54"/>
      <c r="AXX4" s="54"/>
      <c r="AXY4" s="54"/>
      <c r="AXZ4" s="54"/>
      <c r="AYA4" s="54"/>
      <c r="AYB4" s="54"/>
      <c r="AYC4" s="54"/>
      <c r="AYD4" s="54"/>
      <c r="AYE4" s="54"/>
      <c r="AYF4" s="54"/>
      <c r="AYG4" s="54"/>
      <c r="AYH4" s="54"/>
      <c r="AYI4" s="54"/>
      <c r="AYJ4" s="54"/>
      <c r="AYK4" s="54"/>
      <c r="AYL4" s="54"/>
      <c r="AYM4" s="54"/>
      <c r="AYN4" s="54"/>
      <c r="AYO4" s="54"/>
      <c r="AYP4" s="54"/>
      <c r="AYQ4" s="54"/>
      <c r="AYR4" s="54"/>
      <c r="AYS4" s="54"/>
      <c r="AYT4" s="54"/>
      <c r="AYU4" s="54"/>
      <c r="AYV4" s="54"/>
    </row>
    <row r="5" spans="1:1348" s="374" customFormat="1" ht="12" customHeight="1" x14ac:dyDescent="0.25">
      <c r="A5" s="2461"/>
      <c r="B5" s="2462" t="s">
        <v>277</v>
      </c>
      <c r="C5" s="2463"/>
      <c r="D5" s="2463"/>
      <c r="E5" s="2463"/>
      <c r="F5" s="2463"/>
      <c r="G5" s="2463"/>
      <c r="H5" s="2463"/>
      <c r="I5" s="2463"/>
      <c r="J5" s="2463"/>
      <c r="K5" s="2463"/>
      <c r="L5" s="2463"/>
      <c r="M5" s="2463"/>
      <c r="N5" s="2463"/>
      <c r="O5" s="2463"/>
      <c r="P5" s="2463"/>
      <c r="Q5" s="2464"/>
      <c r="R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c r="IW5" s="54"/>
      <c r="IX5" s="54"/>
      <c r="IY5" s="54"/>
      <c r="IZ5" s="54"/>
      <c r="JA5" s="54"/>
      <c r="JB5" s="54"/>
      <c r="JC5" s="54"/>
      <c r="JD5" s="54"/>
      <c r="JE5" s="54"/>
      <c r="JF5" s="54"/>
      <c r="JG5" s="54"/>
      <c r="JH5" s="54"/>
      <c r="JI5" s="54"/>
      <c r="JJ5" s="54"/>
      <c r="JK5" s="54"/>
      <c r="JL5" s="54"/>
      <c r="JM5" s="54"/>
      <c r="JN5" s="54"/>
      <c r="JO5" s="54"/>
      <c r="JP5" s="54"/>
      <c r="JQ5" s="54"/>
      <c r="JR5" s="54"/>
      <c r="JS5" s="54"/>
      <c r="JT5" s="54"/>
      <c r="JU5" s="54"/>
      <c r="JV5" s="54"/>
      <c r="JW5" s="54"/>
      <c r="JX5" s="54"/>
      <c r="JY5" s="54"/>
      <c r="JZ5" s="54"/>
      <c r="KA5" s="54"/>
      <c r="KB5" s="54"/>
      <c r="KC5" s="54"/>
      <c r="KD5" s="54"/>
      <c r="KE5" s="54"/>
      <c r="KF5" s="54"/>
      <c r="KG5" s="54"/>
      <c r="KH5" s="54"/>
      <c r="KI5" s="54"/>
      <c r="KJ5" s="54"/>
      <c r="KK5" s="54"/>
      <c r="KL5" s="54"/>
      <c r="KM5" s="54"/>
      <c r="KN5" s="54"/>
      <c r="KO5" s="54"/>
      <c r="KP5" s="54"/>
      <c r="KQ5" s="54"/>
      <c r="KR5" s="54"/>
      <c r="KS5" s="54"/>
      <c r="KT5" s="54"/>
      <c r="KU5" s="54"/>
      <c r="KV5" s="54"/>
      <c r="KW5" s="54"/>
      <c r="KX5" s="54"/>
      <c r="KY5" s="54"/>
      <c r="KZ5" s="54"/>
      <c r="LA5" s="54"/>
      <c r="LB5" s="54"/>
      <c r="LC5" s="54"/>
      <c r="LD5" s="54"/>
      <c r="LE5" s="54"/>
      <c r="LF5" s="54"/>
      <c r="LG5" s="54"/>
      <c r="LH5" s="54"/>
      <c r="LI5" s="54"/>
      <c r="LJ5" s="54"/>
      <c r="LK5" s="54"/>
      <c r="LL5" s="54"/>
      <c r="LM5" s="54"/>
      <c r="LN5" s="54"/>
      <c r="LO5" s="54"/>
      <c r="LP5" s="54"/>
      <c r="LQ5" s="54"/>
      <c r="LR5" s="54"/>
      <c r="LS5" s="54"/>
      <c r="LT5" s="54"/>
      <c r="LU5" s="54"/>
      <c r="LV5" s="54"/>
      <c r="LW5" s="54"/>
      <c r="LX5" s="54"/>
      <c r="LY5" s="54"/>
      <c r="LZ5" s="54"/>
      <c r="MA5" s="54"/>
      <c r="MB5" s="54"/>
      <c r="MC5" s="54"/>
      <c r="MD5" s="54"/>
      <c r="ME5" s="54"/>
      <c r="MF5" s="54"/>
      <c r="MG5" s="54"/>
      <c r="MH5" s="54"/>
      <c r="MI5" s="54"/>
      <c r="MJ5" s="54"/>
      <c r="MK5" s="54"/>
      <c r="ML5" s="54"/>
      <c r="MM5" s="54"/>
      <c r="MN5" s="54"/>
      <c r="MO5" s="54"/>
      <c r="MP5" s="54"/>
      <c r="MQ5" s="54"/>
      <c r="MR5" s="54"/>
      <c r="MS5" s="54"/>
      <c r="MT5" s="54"/>
      <c r="MU5" s="54"/>
      <c r="MV5" s="54"/>
      <c r="MW5" s="54"/>
      <c r="MX5" s="54"/>
      <c r="MY5" s="54"/>
      <c r="MZ5" s="54"/>
      <c r="NA5" s="54"/>
      <c r="NB5" s="54"/>
      <c r="NC5" s="54"/>
      <c r="ND5" s="54"/>
      <c r="NE5" s="54"/>
      <c r="NF5" s="54"/>
      <c r="NG5" s="54"/>
      <c r="NH5" s="54"/>
      <c r="NI5" s="54"/>
      <c r="NJ5" s="54"/>
      <c r="NK5" s="54"/>
      <c r="NL5" s="54"/>
      <c r="NM5" s="54"/>
      <c r="NN5" s="54"/>
      <c r="NO5" s="54"/>
      <c r="NP5" s="54"/>
      <c r="NQ5" s="54"/>
      <c r="NR5" s="54"/>
      <c r="NS5" s="54"/>
      <c r="NT5" s="54"/>
      <c r="NU5" s="54"/>
      <c r="NV5" s="54"/>
      <c r="NW5" s="54"/>
      <c r="NX5" s="54"/>
      <c r="NY5" s="54"/>
      <c r="NZ5" s="54"/>
      <c r="OA5" s="54"/>
      <c r="OB5" s="54"/>
      <c r="OC5" s="54"/>
      <c r="OD5" s="54"/>
      <c r="OE5" s="54"/>
      <c r="OF5" s="54"/>
      <c r="OG5" s="54"/>
      <c r="OH5" s="54"/>
      <c r="OI5" s="54"/>
      <c r="OJ5" s="54"/>
      <c r="OK5" s="54"/>
      <c r="OL5" s="54"/>
      <c r="OM5" s="54"/>
      <c r="ON5" s="54"/>
      <c r="OO5" s="54"/>
      <c r="OP5" s="54"/>
      <c r="OQ5" s="54"/>
      <c r="OR5" s="54"/>
      <c r="OS5" s="54"/>
      <c r="OT5" s="54"/>
      <c r="OU5" s="54"/>
      <c r="OV5" s="54"/>
      <c r="OW5" s="54"/>
      <c r="OX5" s="54"/>
      <c r="OY5" s="54"/>
      <c r="OZ5" s="54"/>
      <c r="PA5" s="54"/>
      <c r="PB5" s="54"/>
      <c r="PC5" s="54"/>
      <c r="PD5" s="54"/>
      <c r="PE5" s="54"/>
      <c r="PF5" s="54"/>
      <c r="PG5" s="54"/>
      <c r="PH5" s="54"/>
      <c r="PI5" s="54"/>
      <c r="PJ5" s="54"/>
      <c r="PK5" s="54"/>
      <c r="PL5" s="54"/>
      <c r="PM5" s="54"/>
      <c r="PN5" s="54"/>
      <c r="PO5" s="54"/>
      <c r="PP5" s="54"/>
      <c r="PQ5" s="54"/>
      <c r="PR5" s="54"/>
      <c r="PS5" s="54"/>
      <c r="PT5" s="54"/>
      <c r="PU5" s="54"/>
      <c r="PV5" s="54"/>
      <c r="PW5" s="54"/>
      <c r="PX5" s="54"/>
      <c r="PY5" s="54"/>
      <c r="PZ5" s="54"/>
      <c r="QA5" s="54"/>
      <c r="QB5" s="54"/>
      <c r="QC5" s="54"/>
      <c r="QD5" s="54"/>
      <c r="QE5" s="54"/>
      <c r="QF5" s="54"/>
      <c r="QG5" s="54"/>
      <c r="QH5" s="54"/>
      <c r="QI5" s="54"/>
      <c r="QJ5" s="54"/>
      <c r="QK5" s="54"/>
      <c r="QL5" s="54"/>
      <c r="QM5" s="54"/>
      <c r="QN5" s="54"/>
      <c r="QO5" s="54"/>
      <c r="QP5" s="54"/>
      <c r="QQ5" s="54"/>
      <c r="QR5" s="54"/>
      <c r="QS5" s="54"/>
      <c r="QT5" s="54"/>
      <c r="QU5" s="54"/>
      <c r="QV5" s="54"/>
      <c r="QW5" s="54"/>
      <c r="QX5" s="54"/>
      <c r="QY5" s="54"/>
      <c r="QZ5" s="54"/>
      <c r="RA5" s="54"/>
      <c r="RB5" s="54"/>
      <c r="RC5" s="54"/>
      <c r="RD5" s="54"/>
      <c r="RE5" s="54"/>
      <c r="RF5" s="54"/>
      <c r="RG5" s="54"/>
      <c r="RH5" s="54"/>
      <c r="RI5" s="54"/>
      <c r="RJ5" s="54"/>
      <c r="RK5" s="54"/>
      <c r="RL5" s="54"/>
      <c r="RM5" s="54"/>
      <c r="RN5" s="54"/>
      <c r="RO5" s="54"/>
      <c r="RP5" s="54"/>
      <c r="RQ5" s="54"/>
      <c r="RR5" s="54"/>
      <c r="RS5" s="54"/>
      <c r="RT5" s="54"/>
      <c r="RU5" s="54"/>
      <c r="RV5" s="54"/>
      <c r="RW5" s="54"/>
      <c r="RX5" s="54"/>
      <c r="RY5" s="54"/>
      <c r="RZ5" s="54"/>
      <c r="SA5" s="54"/>
      <c r="SB5" s="54"/>
      <c r="SC5" s="54"/>
      <c r="SD5" s="54"/>
      <c r="SE5" s="54"/>
      <c r="SF5" s="54"/>
      <c r="SG5" s="54"/>
      <c r="SH5" s="54"/>
      <c r="SI5" s="54"/>
      <c r="SJ5" s="54"/>
      <c r="SK5" s="54"/>
      <c r="SL5" s="54"/>
      <c r="SM5" s="54"/>
      <c r="SN5" s="54"/>
      <c r="SO5" s="54"/>
      <c r="SP5" s="54"/>
      <c r="SQ5" s="54"/>
      <c r="SR5" s="54"/>
      <c r="SS5" s="54"/>
      <c r="ST5" s="54"/>
      <c r="SU5" s="54"/>
      <c r="SV5" s="54"/>
      <c r="SW5" s="54"/>
      <c r="SX5" s="54"/>
      <c r="SY5" s="54"/>
      <c r="SZ5" s="54"/>
      <c r="TA5" s="54"/>
      <c r="TB5" s="54"/>
      <c r="TC5" s="54"/>
      <c r="TD5" s="54"/>
      <c r="TE5" s="54"/>
      <c r="TF5" s="54"/>
      <c r="TG5" s="54"/>
      <c r="TH5" s="54"/>
      <c r="TI5" s="54"/>
      <c r="TJ5" s="54"/>
      <c r="TK5" s="54"/>
      <c r="TL5" s="54"/>
      <c r="TM5" s="54"/>
      <c r="TN5" s="54"/>
      <c r="TO5" s="54"/>
      <c r="TP5" s="54"/>
      <c r="TQ5" s="54"/>
      <c r="TR5" s="54"/>
      <c r="TS5" s="54"/>
      <c r="TT5" s="54"/>
      <c r="TU5" s="54"/>
      <c r="TV5" s="54"/>
      <c r="TW5" s="54"/>
      <c r="TX5" s="54"/>
      <c r="TY5" s="54"/>
      <c r="TZ5" s="54"/>
      <c r="UA5" s="54"/>
      <c r="UB5" s="54"/>
      <c r="UC5" s="54"/>
      <c r="UD5" s="54"/>
      <c r="UE5" s="54"/>
      <c r="UF5" s="54"/>
      <c r="UG5" s="54"/>
      <c r="UH5" s="54"/>
      <c r="UI5" s="54"/>
      <c r="UJ5" s="54"/>
      <c r="UK5" s="54"/>
      <c r="UL5" s="54"/>
      <c r="UM5" s="54"/>
      <c r="UN5" s="54"/>
      <c r="UO5" s="54"/>
      <c r="UP5" s="54"/>
      <c r="UQ5" s="54"/>
      <c r="UR5" s="54"/>
      <c r="US5" s="54"/>
      <c r="UT5" s="54"/>
      <c r="UU5" s="54"/>
      <c r="UV5" s="54"/>
      <c r="UW5" s="54"/>
      <c r="UX5" s="54"/>
      <c r="UY5" s="54"/>
      <c r="UZ5" s="54"/>
      <c r="VA5" s="54"/>
      <c r="VB5" s="54"/>
      <c r="VC5" s="54"/>
      <c r="VD5" s="54"/>
      <c r="VE5" s="54"/>
      <c r="VF5" s="54"/>
      <c r="VG5" s="54"/>
      <c r="VH5" s="54"/>
      <c r="VI5" s="54"/>
      <c r="VJ5" s="54"/>
      <c r="VK5" s="54"/>
      <c r="VL5" s="54"/>
      <c r="VM5" s="54"/>
      <c r="VN5" s="54"/>
      <c r="VO5" s="54"/>
      <c r="VP5" s="54"/>
      <c r="VQ5" s="54"/>
      <c r="VR5" s="54"/>
      <c r="VS5" s="54"/>
      <c r="VT5" s="54"/>
      <c r="VU5" s="54"/>
      <c r="VV5" s="54"/>
      <c r="VW5" s="54"/>
      <c r="VX5" s="54"/>
      <c r="VY5" s="54"/>
      <c r="VZ5" s="54"/>
      <c r="WA5" s="54"/>
      <c r="WB5" s="54"/>
      <c r="WC5" s="54"/>
      <c r="WD5" s="54"/>
      <c r="WE5" s="54"/>
      <c r="WF5" s="54"/>
      <c r="WG5" s="54"/>
      <c r="WH5" s="54"/>
      <c r="WI5" s="54"/>
      <c r="WJ5" s="54"/>
      <c r="WK5" s="54"/>
      <c r="WL5" s="54"/>
      <c r="WM5" s="54"/>
      <c r="WN5" s="54"/>
      <c r="WO5" s="54"/>
      <c r="WP5" s="54"/>
      <c r="WQ5" s="54"/>
      <c r="WR5" s="54"/>
      <c r="WS5" s="54"/>
      <c r="WT5" s="54"/>
      <c r="WU5" s="54"/>
      <c r="WV5" s="54"/>
      <c r="WW5" s="54"/>
      <c r="WX5" s="54"/>
      <c r="WY5" s="54"/>
      <c r="WZ5" s="54"/>
      <c r="XA5" s="54"/>
      <c r="XB5" s="54"/>
      <c r="XC5" s="54"/>
      <c r="XD5" s="54"/>
      <c r="XE5" s="54"/>
      <c r="XF5" s="54"/>
      <c r="XG5" s="54"/>
      <c r="XH5" s="54"/>
      <c r="XI5" s="54"/>
      <c r="XJ5" s="54"/>
      <c r="XK5" s="54"/>
      <c r="XL5" s="54"/>
      <c r="XM5" s="54"/>
      <c r="XN5" s="54"/>
      <c r="XO5" s="54"/>
      <c r="XP5" s="54"/>
      <c r="XQ5" s="54"/>
      <c r="XR5" s="54"/>
      <c r="XS5" s="54"/>
      <c r="XT5" s="54"/>
      <c r="XU5" s="54"/>
      <c r="XV5" s="54"/>
      <c r="XW5" s="54"/>
      <c r="XX5" s="54"/>
      <c r="XY5" s="54"/>
      <c r="XZ5" s="54"/>
      <c r="YA5" s="54"/>
      <c r="YB5" s="54"/>
      <c r="YC5" s="54"/>
      <c r="YD5" s="54"/>
      <c r="YE5" s="54"/>
      <c r="YF5" s="54"/>
      <c r="YG5" s="54"/>
      <c r="YH5" s="54"/>
      <c r="YI5" s="54"/>
      <c r="YJ5" s="54"/>
      <c r="YK5" s="54"/>
      <c r="YL5" s="54"/>
      <c r="YM5" s="54"/>
      <c r="YN5" s="54"/>
      <c r="YO5" s="54"/>
      <c r="YP5" s="54"/>
      <c r="YQ5" s="54"/>
      <c r="YR5" s="54"/>
      <c r="YS5" s="54"/>
      <c r="YT5" s="54"/>
      <c r="YU5" s="54"/>
      <c r="YV5" s="54"/>
      <c r="YW5" s="54"/>
      <c r="YX5" s="54"/>
      <c r="YY5" s="54"/>
      <c r="YZ5" s="54"/>
      <c r="ZA5" s="54"/>
      <c r="ZB5" s="54"/>
      <c r="ZC5" s="54"/>
      <c r="ZD5" s="54"/>
      <c r="ZE5" s="54"/>
      <c r="ZF5" s="54"/>
      <c r="ZG5" s="54"/>
      <c r="ZH5" s="54"/>
      <c r="ZI5" s="54"/>
      <c r="ZJ5" s="54"/>
      <c r="ZK5" s="54"/>
      <c r="ZL5" s="54"/>
      <c r="ZM5" s="54"/>
      <c r="ZN5" s="54"/>
      <c r="ZO5" s="54"/>
      <c r="ZP5" s="54"/>
      <c r="ZQ5" s="54"/>
      <c r="ZR5" s="54"/>
      <c r="ZS5" s="54"/>
      <c r="ZT5" s="54"/>
      <c r="ZU5" s="54"/>
      <c r="ZV5" s="54"/>
      <c r="ZW5" s="54"/>
      <c r="ZX5" s="54"/>
      <c r="ZY5" s="54"/>
      <c r="ZZ5" s="54"/>
      <c r="AAA5" s="54"/>
      <c r="AAB5" s="54"/>
      <c r="AAC5" s="54"/>
      <c r="AAD5" s="54"/>
      <c r="AAE5" s="54"/>
      <c r="AAF5" s="54"/>
      <c r="AAG5" s="54"/>
      <c r="AAH5" s="54"/>
      <c r="AAI5" s="54"/>
      <c r="AAJ5" s="54"/>
      <c r="AAK5" s="54"/>
      <c r="AAL5" s="54"/>
      <c r="AAM5" s="54"/>
      <c r="AAN5" s="54"/>
      <c r="AAO5" s="54"/>
      <c r="AAP5" s="54"/>
      <c r="AAQ5" s="54"/>
      <c r="AAR5" s="54"/>
      <c r="AAS5" s="54"/>
      <c r="AAT5" s="54"/>
      <c r="AAU5" s="54"/>
      <c r="AAV5" s="54"/>
      <c r="AAW5" s="54"/>
      <c r="AAX5" s="54"/>
      <c r="AAY5" s="54"/>
      <c r="AAZ5" s="54"/>
      <c r="ABA5" s="54"/>
      <c r="ABB5" s="54"/>
      <c r="ABC5" s="54"/>
      <c r="ABD5" s="54"/>
      <c r="ABE5" s="54"/>
      <c r="ABF5" s="54"/>
      <c r="ABG5" s="54"/>
      <c r="ABH5" s="54"/>
      <c r="ABI5" s="54"/>
      <c r="ABJ5" s="54"/>
      <c r="ABK5" s="54"/>
      <c r="ABL5" s="54"/>
      <c r="ABM5" s="54"/>
      <c r="ABN5" s="54"/>
      <c r="ABO5" s="54"/>
      <c r="ABP5" s="54"/>
      <c r="ABQ5" s="54"/>
      <c r="ABR5" s="54"/>
      <c r="ABS5" s="54"/>
      <c r="ABT5" s="54"/>
      <c r="ABU5" s="54"/>
      <c r="ABV5" s="54"/>
      <c r="ABW5" s="54"/>
      <c r="ABX5" s="54"/>
      <c r="ABY5" s="54"/>
      <c r="ABZ5" s="54"/>
      <c r="ACA5" s="54"/>
      <c r="ACB5" s="54"/>
      <c r="ACC5" s="54"/>
      <c r="ACD5" s="54"/>
      <c r="ACE5" s="54"/>
      <c r="ACF5" s="54"/>
      <c r="ACG5" s="54"/>
      <c r="ACH5" s="54"/>
      <c r="ACI5" s="54"/>
      <c r="ACJ5" s="54"/>
      <c r="ACK5" s="54"/>
      <c r="ACL5" s="54"/>
      <c r="ACM5" s="54"/>
      <c r="ACN5" s="54"/>
      <c r="ACO5" s="54"/>
      <c r="ACP5" s="54"/>
      <c r="ACQ5" s="54"/>
      <c r="ACR5" s="54"/>
      <c r="ACS5" s="54"/>
      <c r="ACT5" s="54"/>
      <c r="ACU5" s="54"/>
      <c r="ACV5" s="54"/>
      <c r="ACW5" s="54"/>
      <c r="ACX5" s="54"/>
      <c r="ACY5" s="54"/>
      <c r="ACZ5" s="54"/>
      <c r="ADA5" s="54"/>
      <c r="ADB5" s="54"/>
      <c r="ADC5" s="54"/>
      <c r="ADD5" s="54"/>
      <c r="ADE5" s="54"/>
      <c r="ADF5" s="54"/>
      <c r="ADG5" s="54"/>
      <c r="ADH5" s="54"/>
      <c r="ADI5" s="54"/>
      <c r="ADJ5" s="54"/>
      <c r="ADK5" s="54"/>
      <c r="ADL5" s="54"/>
      <c r="ADM5" s="54"/>
      <c r="ADN5" s="54"/>
      <c r="ADO5" s="54"/>
      <c r="ADP5" s="54"/>
      <c r="ADQ5" s="54"/>
      <c r="ADR5" s="54"/>
      <c r="ADS5" s="54"/>
      <c r="ADT5" s="54"/>
      <c r="ADU5" s="54"/>
      <c r="ADV5" s="54"/>
      <c r="ADW5" s="54"/>
      <c r="ADX5" s="54"/>
      <c r="ADY5" s="54"/>
      <c r="ADZ5" s="54"/>
      <c r="AEA5" s="54"/>
      <c r="AEB5" s="54"/>
      <c r="AEC5" s="54"/>
      <c r="AED5" s="54"/>
      <c r="AEE5" s="54"/>
      <c r="AEF5" s="54"/>
      <c r="AEG5" s="54"/>
      <c r="AEH5" s="54"/>
      <c r="AEI5" s="54"/>
      <c r="AEJ5" s="54"/>
      <c r="AEK5" s="54"/>
      <c r="AEL5" s="54"/>
      <c r="AEM5" s="54"/>
      <c r="AEN5" s="54"/>
      <c r="AEO5" s="54"/>
      <c r="AEP5" s="54"/>
      <c r="AEQ5" s="54"/>
      <c r="AER5" s="54"/>
      <c r="AES5" s="54"/>
      <c r="AET5" s="54"/>
      <c r="AEU5" s="54"/>
      <c r="AEV5" s="54"/>
      <c r="AEW5" s="54"/>
      <c r="AEX5" s="54"/>
      <c r="AEY5" s="54"/>
      <c r="AEZ5" s="54"/>
      <c r="AFA5" s="54"/>
      <c r="AFB5" s="54"/>
      <c r="AFC5" s="54"/>
      <c r="AFD5" s="54"/>
      <c r="AFE5" s="54"/>
      <c r="AFF5" s="54"/>
      <c r="AFG5" s="54"/>
      <c r="AFH5" s="54"/>
      <c r="AFI5" s="54"/>
      <c r="AFJ5" s="54"/>
      <c r="AFK5" s="54"/>
      <c r="AFL5" s="54"/>
      <c r="AFM5" s="54"/>
      <c r="AFN5" s="54"/>
      <c r="AFO5" s="54"/>
      <c r="AFP5" s="54"/>
      <c r="AFQ5" s="54"/>
      <c r="AFR5" s="54"/>
      <c r="AFS5" s="54"/>
      <c r="AFT5" s="54"/>
      <c r="AFU5" s="54"/>
      <c r="AFV5" s="54"/>
      <c r="AFW5" s="54"/>
      <c r="AFX5" s="54"/>
      <c r="AFY5" s="54"/>
      <c r="AFZ5" s="54"/>
      <c r="AGA5" s="54"/>
      <c r="AGB5" s="54"/>
      <c r="AGC5" s="54"/>
      <c r="AGD5" s="54"/>
      <c r="AGE5" s="54"/>
      <c r="AGF5" s="54"/>
      <c r="AGG5" s="54"/>
      <c r="AGH5" s="54"/>
      <c r="AGI5" s="54"/>
      <c r="AGJ5" s="54"/>
      <c r="AGK5" s="54"/>
      <c r="AGL5" s="54"/>
      <c r="AGM5" s="54"/>
      <c r="AGN5" s="54"/>
      <c r="AGO5" s="54"/>
      <c r="AGP5" s="54"/>
      <c r="AGQ5" s="54"/>
      <c r="AGR5" s="54"/>
      <c r="AGS5" s="54"/>
      <c r="AGT5" s="54"/>
      <c r="AGU5" s="54"/>
      <c r="AGV5" s="54"/>
      <c r="AGW5" s="54"/>
      <c r="AGX5" s="54"/>
      <c r="AGY5" s="54"/>
      <c r="AGZ5" s="54"/>
      <c r="AHA5" s="54"/>
      <c r="AHB5" s="54"/>
      <c r="AHC5" s="54"/>
      <c r="AHD5" s="54"/>
      <c r="AHE5" s="54"/>
      <c r="AHF5" s="54"/>
      <c r="AHG5" s="54"/>
      <c r="AHH5" s="54"/>
      <c r="AHI5" s="54"/>
      <c r="AHJ5" s="54"/>
      <c r="AHK5" s="54"/>
      <c r="AHL5" s="54"/>
      <c r="AHM5" s="54"/>
      <c r="AHN5" s="54"/>
      <c r="AHO5" s="54"/>
      <c r="AHP5" s="54"/>
      <c r="AHQ5" s="54"/>
      <c r="AHR5" s="54"/>
      <c r="AHS5" s="54"/>
      <c r="AHT5" s="54"/>
      <c r="AHU5" s="54"/>
      <c r="AHV5" s="54"/>
      <c r="AHW5" s="54"/>
      <c r="AHX5" s="54"/>
      <c r="AHY5" s="54"/>
      <c r="AHZ5" s="54"/>
      <c r="AIA5" s="54"/>
      <c r="AIB5" s="54"/>
      <c r="AIC5" s="54"/>
      <c r="AID5" s="54"/>
      <c r="AIE5" s="54"/>
      <c r="AIF5" s="54"/>
      <c r="AIG5" s="54"/>
      <c r="AIH5" s="54"/>
      <c r="AII5" s="54"/>
      <c r="AIJ5" s="54"/>
      <c r="AIK5" s="54"/>
      <c r="AIL5" s="54"/>
      <c r="AIM5" s="54"/>
      <c r="AIN5" s="54"/>
      <c r="AIO5" s="54"/>
      <c r="AIP5" s="54"/>
      <c r="AIQ5" s="54"/>
      <c r="AIR5" s="54"/>
      <c r="AIS5" s="54"/>
      <c r="AIT5" s="54"/>
      <c r="AIU5" s="54"/>
      <c r="AIV5" s="54"/>
      <c r="AIW5" s="54"/>
      <c r="AIX5" s="54"/>
      <c r="AIY5" s="54"/>
      <c r="AIZ5" s="54"/>
      <c r="AJA5" s="54"/>
      <c r="AJB5" s="54"/>
      <c r="AJC5" s="54"/>
      <c r="AJD5" s="54"/>
      <c r="AJE5" s="54"/>
      <c r="AJF5" s="54"/>
      <c r="AJG5" s="54"/>
      <c r="AJH5" s="54"/>
      <c r="AJI5" s="54"/>
      <c r="AJJ5" s="54"/>
      <c r="AJK5" s="54"/>
      <c r="AJL5" s="54"/>
      <c r="AJM5" s="54"/>
      <c r="AJN5" s="54"/>
      <c r="AJO5" s="54"/>
      <c r="AJP5" s="54"/>
      <c r="AJQ5" s="54"/>
      <c r="AJR5" s="54"/>
      <c r="AJS5" s="54"/>
      <c r="AJT5" s="54"/>
      <c r="AJU5" s="54"/>
      <c r="AJV5" s="54"/>
      <c r="AJW5" s="54"/>
      <c r="AJX5" s="54"/>
      <c r="AJY5" s="54"/>
      <c r="AJZ5" s="54"/>
      <c r="AKA5" s="54"/>
      <c r="AKB5" s="54"/>
      <c r="AKC5" s="54"/>
      <c r="AKD5" s="54"/>
      <c r="AKE5" s="54"/>
      <c r="AKF5" s="54"/>
      <c r="AKG5" s="54"/>
      <c r="AKH5" s="54"/>
      <c r="AKI5" s="54"/>
      <c r="AKJ5" s="54"/>
      <c r="AKK5" s="54"/>
      <c r="AKL5" s="54"/>
      <c r="AKM5" s="54"/>
      <c r="AKN5" s="54"/>
      <c r="AKO5" s="54"/>
      <c r="AKP5" s="54"/>
      <c r="AKQ5" s="54"/>
      <c r="AKR5" s="54"/>
      <c r="AKS5" s="54"/>
      <c r="AKT5" s="54"/>
      <c r="AKU5" s="54"/>
      <c r="AKV5" s="54"/>
      <c r="AKW5" s="54"/>
      <c r="AKX5" s="54"/>
      <c r="AKY5" s="54"/>
      <c r="AKZ5" s="54"/>
      <c r="ALA5" s="54"/>
      <c r="ALB5" s="54"/>
      <c r="ALC5" s="54"/>
      <c r="ALD5" s="54"/>
      <c r="ALE5" s="54"/>
      <c r="ALF5" s="54"/>
      <c r="ALG5" s="54"/>
      <c r="ALH5" s="54"/>
      <c r="ALI5" s="54"/>
      <c r="ALJ5" s="54"/>
      <c r="ALK5" s="54"/>
      <c r="ALL5" s="54"/>
      <c r="ALM5" s="54"/>
      <c r="ALN5" s="54"/>
      <c r="ALO5" s="54"/>
      <c r="ALP5" s="54"/>
      <c r="ALQ5" s="54"/>
      <c r="ALR5" s="54"/>
      <c r="ALS5" s="54"/>
      <c r="ALT5" s="54"/>
      <c r="ALU5" s="54"/>
      <c r="ALV5" s="54"/>
      <c r="ALW5" s="54"/>
      <c r="ALX5" s="54"/>
      <c r="ALY5" s="54"/>
      <c r="ALZ5" s="54"/>
      <c r="AMA5" s="54"/>
      <c r="AMB5" s="54"/>
      <c r="AMC5" s="54"/>
      <c r="AMD5" s="54"/>
      <c r="AME5" s="54"/>
      <c r="AMF5" s="54"/>
      <c r="AMG5" s="54"/>
      <c r="AMH5" s="54"/>
      <c r="AMI5" s="54"/>
      <c r="AMJ5" s="54"/>
      <c r="AMK5" s="54"/>
      <c r="AML5" s="54"/>
      <c r="AMM5" s="54"/>
      <c r="AMN5" s="54"/>
      <c r="AMO5" s="54"/>
      <c r="AMP5" s="54"/>
      <c r="AMQ5" s="54"/>
      <c r="AMR5" s="54"/>
      <c r="AMS5" s="54"/>
      <c r="AMT5" s="54"/>
      <c r="AMU5" s="54"/>
      <c r="AMV5" s="54"/>
      <c r="AMW5" s="54"/>
      <c r="AMX5" s="54"/>
      <c r="AMY5" s="54"/>
      <c r="AMZ5" s="54"/>
      <c r="ANA5" s="54"/>
      <c r="ANB5" s="54"/>
      <c r="ANC5" s="54"/>
      <c r="AND5" s="54"/>
      <c r="ANE5" s="54"/>
      <c r="ANF5" s="54"/>
      <c r="ANG5" s="54"/>
      <c r="ANH5" s="54"/>
      <c r="ANI5" s="54"/>
      <c r="ANJ5" s="54"/>
      <c r="ANK5" s="54"/>
      <c r="ANL5" s="54"/>
      <c r="ANM5" s="54"/>
      <c r="ANN5" s="54"/>
      <c r="ANO5" s="54"/>
      <c r="ANP5" s="54"/>
      <c r="ANQ5" s="54"/>
      <c r="ANR5" s="54"/>
      <c r="ANS5" s="54"/>
      <c r="ANT5" s="54"/>
      <c r="ANU5" s="54"/>
      <c r="ANV5" s="54"/>
      <c r="ANW5" s="54"/>
      <c r="ANX5" s="54"/>
      <c r="ANY5" s="54"/>
      <c r="ANZ5" s="54"/>
      <c r="AOA5" s="54"/>
      <c r="AOB5" s="54"/>
      <c r="AOC5" s="54"/>
      <c r="AOD5" s="54"/>
      <c r="AOE5" s="54"/>
      <c r="AOF5" s="54"/>
      <c r="AOG5" s="54"/>
      <c r="AOH5" s="54"/>
      <c r="AOI5" s="54"/>
      <c r="AOJ5" s="54"/>
      <c r="AOK5" s="54"/>
      <c r="AOL5" s="54"/>
      <c r="AOM5" s="54"/>
      <c r="AON5" s="54"/>
      <c r="AOO5" s="54"/>
      <c r="AOP5" s="54"/>
      <c r="AOQ5" s="54"/>
      <c r="AOR5" s="54"/>
      <c r="AOS5" s="54"/>
      <c r="AOT5" s="54"/>
      <c r="AOU5" s="54"/>
      <c r="AOV5" s="54"/>
      <c r="AOW5" s="54"/>
      <c r="AOX5" s="54"/>
      <c r="AOY5" s="54"/>
      <c r="AOZ5" s="54"/>
      <c r="APA5" s="54"/>
      <c r="APB5" s="54"/>
      <c r="APC5" s="54"/>
      <c r="APD5" s="54"/>
      <c r="APE5" s="54"/>
      <c r="APF5" s="54"/>
      <c r="APG5" s="54"/>
      <c r="APH5" s="54"/>
      <c r="API5" s="54"/>
      <c r="APJ5" s="54"/>
      <c r="APK5" s="54"/>
      <c r="APL5" s="54"/>
      <c r="APM5" s="54"/>
      <c r="APN5" s="54"/>
      <c r="APO5" s="54"/>
      <c r="APP5" s="54"/>
      <c r="APQ5" s="54"/>
      <c r="APR5" s="54"/>
      <c r="APS5" s="54"/>
      <c r="APT5" s="54"/>
      <c r="APU5" s="54"/>
      <c r="APV5" s="54"/>
      <c r="APW5" s="54"/>
      <c r="APX5" s="54"/>
      <c r="APY5" s="54"/>
      <c r="APZ5" s="54"/>
      <c r="AQA5" s="54"/>
      <c r="AQB5" s="54"/>
      <c r="AQC5" s="54"/>
      <c r="AQD5" s="54"/>
      <c r="AQE5" s="54"/>
      <c r="AQF5" s="54"/>
      <c r="AQG5" s="54"/>
      <c r="AQH5" s="54"/>
      <c r="AQI5" s="54"/>
      <c r="AQJ5" s="54"/>
      <c r="AQK5" s="54"/>
      <c r="AQL5" s="54"/>
      <c r="AQM5" s="54"/>
      <c r="AQN5" s="54"/>
      <c r="AQO5" s="54"/>
      <c r="AQP5" s="54"/>
      <c r="AQQ5" s="54"/>
      <c r="AQR5" s="54"/>
      <c r="AQS5" s="54"/>
      <c r="AQT5" s="54"/>
      <c r="AQU5" s="54"/>
      <c r="AQV5" s="54"/>
      <c r="AQW5" s="54"/>
      <c r="AQX5" s="54"/>
      <c r="AQY5" s="54"/>
      <c r="AQZ5" s="54"/>
      <c r="ARA5" s="54"/>
      <c r="ARB5" s="54"/>
      <c r="ARC5" s="54"/>
      <c r="ARD5" s="54"/>
      <c r="ARE5" s="54"/>
      <c r="ARF5" s="54"/>
      <c r="ARG5" s="54"/>
      <c r="ARH5" s="54"/>
      <c r="ARI5" s="54"/>
      <c r="ARJ5" s="54"/>
      <c r="ARK5" s="54"/>
      <c r="ARL5" s="54"/>
      <c r="ARM5" s="54"/>
      <c r="ARN5" s="54"/>
      <c r="ARO5" s="54"/>
      <c r="ARP5" s="54"/>
      <c r="ARQ5" s="54"/>
      <c r="ARR5" s="54"/>
      <c r="ARS5" s="54"/>
      <c r="ART5" s="54"/>
      <c r="ARU5" s="54"/>
      <c r="ARV5" s="54"/>
      <c r="ARW5" s="54"/>
      <c r="ARX5" s="54"/>
      <c r="ARY5" s="54"/>
      <c r="ARZ5" s="54"/>
      <c r="ASA5" s="54"/>
      <c r="ASB5" s="54"/>
      <c r="ASC5" s="54"/>
      <c r="ASD5" s="54"/>
      <c r="ASE5" s="54"/>
      <c r="ASF5" s="54"/>
      <c r="ASG5" s="54"/>
      <c r="ASH5" s="54"/>
      <c r="ASI5" s="54"/>
      <c r="ASJ5" s="54"/>
      <c r="ASK5" s="54"/>
      <c r="ASL5" s="54"/>
      <c r="ASM5" s="54"/>
      <c r="ASN5" s="54"/>
      <c r="ASO5" s="54"/>
      <c r="ASP5" s="54"/>
      <c r="ASQ5" s="54"/>
      <c r="ASR5" s="54"/>
      <c r="ASS5" s="54"/>
      <c r="AST5" s="54"/>
      <c r="ASU5" s="54"/>
      <c r="ASV5" s="54"/>
      <c r="ASW5" s="54"/>
      <c r="ASX5" s="54"/>
      <c r="ASY5" s="54"/>
      <c r="ASZ5" s="54"/>
      <c r="ATA5" s="54"/>
      <c r="ATB5" s="54"/>
      <c r="ATC5" s="54"/>
      <c r="ATD5" s="54"/>
      <c r="ATE5" s="54"/>
      <c r="ATF5" s="54"/>
      <c r="ATG5" s="54"/>
      <c r="ATH5" s="54"/>
      <c r="ATI5" s="54"/>
      <c r="ATJ5" s="54"/>
      <c r="ATK5" s="54"/>
      <c r="ATL5" s="54"/>
      <c r="ATM5" s="54"/>
      <c r="ATN5" s="54"/>
      <c r="ATO5" s="54"/>
      <c r="ATP5" s="54"/>
      <c r="ATQ5" s="54"/>
      <c r="ATR5" s="54"/>
      <c r="ATS5" s="54"/>
      <c r="ATT5" s="54"/>
      <c r="ATU5" s="54"/>
      <c r="ATV5" s="54"/>
      <c r="ATW5" s="54"/>
      <c r="ATX5" s="54"/>
      <c r="ATY5" s="54"/>
      <c r="ATZ5" s="54"/>
      <c r="AUA5" s="54"/>
      <c r="AUB5" s="54"/>
      <c r="AUC5" s="54"/>
      <c r="AUD5" s="54"/>
      <c r="AUE5" s="54"/>
      <c r="AUF5" s="54"/>
      <c r="AUG5" s="54"/>
      <c r="AUH5" s="54"/>
      <c r="AUI5" s="54"/>
      <c r="AUJ5" s="54"/>
      <c r="AUK5" s="54"/>
      <c r="AUL5" s="54"/>
      <c r="AUM5" s="54"/>
      <c r="AUN5" s="54"/>
      <c r="AUO5" s="54"/>
      <c r="AUP5" s="54"/>
      <c r="AUQ5" s="54"/>
      <c r="AUR5" s="54"/>
      <c r="AUS5" s="54"/>
      <c r="AUT5" s="54"/>
      <c r="AUU5" s="54"/>
      <c r="AUV5" s="54"/>
      <c r="AUW5" s="54"/>
      <c r="AUX5" s="54"/>
      <c r="AUY5" s="54"/>
      <c r="AUZ5" s="54"/>
      <c r="AVA5" s="54"/>
      <c r="AVB5" s="54"/>
      <c r="AVC5" s="54"/>
      <c r="AVD5" s="54"/>
      <c r="AVE5" s="54"/>
      <c r="AVF5" s="54"/>
      <c r="AVG5" s="54"/>
      <c r="AVH5" s="54"/>
      <c r="AVI5" s="54"/>
      <c r="AVJ5" s="54"/>
      <c r="AVK5" s="54"/>
      <c r="AVL5" s="54"/>
      <c r="AVM5" s="54"/>
      <c r="AVN5" s="54"/>
      <c r="AVO5" s="54"/>
      <c r="AVP5" s="54"/>
      <c r="AVQ5" s="54"/>
      <c r="AVR5" s="54"/>
      <c r="AVS5" s="54"/>
      <c r="AVT5" s="54"/>
      <c r="AVU5" s="54"/>
      <c r="AVV5" s="54"/>
      <c r="AVW5" s="54"/>
      <c r="AVX5" s="54"/>
      <c r="AVY5" s="54"/>
      <c r="AVZ5" s="54"/>
      <c r="AWA5" s="54"/>
      <c r="AWB5" s="54"/>
      <c r="AWC5" s="54"/>
      <c r="AWD5" s="54"/>
      <c r="AWE5" s="54"/>
      <c r="AWF5" s="54"/>
      <c r="AWG5" s="54"/>
      <c r="AWH5" s="54"/>
      <c r="AWI5" s="54"/>
      <c r="AWJ5" s="54"/>
      <c r="AWK5" s="54"/>
      <c r="AWL5" s="54"/>
      <c r="AWM5" s="54"/>
      <c r="AWN5" s="54"/>
      <c r="AWO5" s="54"/>
      <c r="AWP5" s="54"/>
      <c r="AWQ5" s="54"/>
      <c r="AWR5" s="54"/>
      <c r="AWS5" s="54"/>
      <c r="AWT5" s="54"/>
      <c r="AWU5" s="54"/>
      <c r="AWV5" s="54"/>
      <c r="AWW5" s="54"/>
      <c r="AWX5" s="54"/>
      <c r="AWY5" s="54"/>
      <c r="AWZ5" s="54"/>
      <c r="AXA5" s="54"/>
      <c r="AXB5" s="54"/>
      <c r="AXC5" s="54"/>
      <c r="AXD5" s="54"/>
      <c r="AXE5" s="54"/>
      <c r="AXF5" s="54"/>
      <c r="AXG5" s="54"/>
      <c r="AXH5" s="54"/>
      <c r="AXI5" s="54"/>
      <c r="AXJ5" s="54"/>
      <c r="AXK5" s="54"/>
      <c r="AXL5" s="54"/>
      <c r="AXM5" s="54"/>
      <c r="AXN5" s="54"/>
      <c r="AXO5" s="54"/>
      <c r="AXP5" s="54"/>
      <c r="AXQ5" s="54"/>
      <c r="AXR5" s="54"/>
      <c r="AXS5" s="54"/>
      <c r="AXT5" s="54"/>
      <c r="AXU5" s="54"/>
      <c r="AXV5" s="54"/>
      <c r="AXW5" s="54"/>
      <c r="AXX5" s="54"/>
      <c r="AXY5" s="54"/>
      <c r="AXZ5" s="54"/>
      <c r="AYA5" s="54"/>
      <c r="AYB5" s="54"/>
      <c r="AYC5" s="54"/>
      <c r="AYD5" s="54"/>
      <c r="AYE5" s="54"/>
      <c r="AYF5" s="54"/>
      <c r="AYG5" s="54"/>
      <c r="AYH5" s="54"/>
      <c r="AYI5" s="54"/>
      <c r="AYJ5" s="54"/>
      <c r="AYK5" s="54"/>
      <c r="AYL5" s="54"/>
      <c r="AYM5" s="54"/>
      <c r="AYN5" s="54"/>
      <c r="AYO5" s="54"/>
      <c r="AYP5" s="54"/>
      <c r="AYQ5" s="54"/>
      <c r="AYR5" s="54"/>
      <c r="AYS5" s="54"/>
      <c r="AYT5" s="54"/>
      <c r="AYU5" s="54"/>
      <c r="AYV5" s="54"/>
    </row>
    <row r="6" spans="1:1348" s="374" customFormat="1" ht="12" customHeight="1" x14ac:dyDescent="0.25">
      <c r="A6" s="2461"/>
      <c r="B6" s="2462"/>
      <c r="C6" s="2463"/>
      <c r="D6" s="2463"/>
      <c r="E6" s="2463"/>
      <c r="F6" s="2463"/>
      <c r="G6" s="2463"/>
      <c r="H6" s="2463"/>
      <c r="I6" s="2463"/>
      <c r="J6" s="2463"/>
      <c r="K6" s="2463"/>
      <c r="L6" s="2463"/>
      <c r="M6" s="2463"/>
      <c r="N6" s="2463"/>
      <c r="O6" s="2463"/>
      <c r="P6" s="2463"/>
      <c r="Q6" s="2464"/>
      <c r="R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4"/>
      <c r="MU6" s="54"/>
      <c r="MV6" s="54"/>
      <c r="MW6" s="54"/>
      <c r="MX6" s="54"/>
      <c r="MY6" s="54"/>
      <c r="MZ6" s="54"/>
      <c r="NA6" s="54"/>
      <c r="NB6" s="54"/>
      <c r="NC6" s="54"/>
      <c r="ND6" s="54"/>
      <c r="NE6" s="54"/>
      <c r="NF6" s="54"/>
      <c r="NG6" s="54"/>
      <c r="NH6" s="54"/>
      <c r="NI6" s="54"/>
      <c r="NJ6" s="54"/>
      <c r="NK6" s="54"/>
      <c r="NL6" s="54"/>
      <c r="NM6" s="54"/>
      <c r="NN6" s="54"/>
      <c r="NO6" s="54"/>
      <c r="NP6" s="54"/>
      <c r="NQ6" s="54"/>
      <c r="NR6" s="54"/>
      <c r="NS6" s="54"/>
      <c r="NT6" s="54"/>
      <c r="NU6" s="54"/>
      <c r="NV6" s="54"/>
      <c r="NW6" s="54"/>
      <c r="NX6" s="54"/>
      <c r="NY6" s="54"/>
      <c r="NZ6" s="54"/>
      <c r="OA6" s="54"/>
      <c r="OB6" s="54"/>
      <c r="OC6" s="54"/>
      <c r="OD6" s="54"/>
      <c r="OE6" s="54"/>
      <c r="OF6" s="54"/>
      <c r="OG6" s="54"/>
      <c r="OH6" s="54"/>
      <c r="OI6" s="54"/>
      <c r="OJ6" s="54"/>
      <c r="OK6" s="54"/>
      <c r="OL6" s="54"/>
      <c r="OM6" s="54"/>
      <c r="ON6" s="54"/>
      <c r="OO6" s="54"/>
      <c r="OP6" s="54"/>
      <c r="OQ6" s="54"/>
      <c r="OR6" s="54"/>
      <c r="OS6" s="54"/>
      <c r="OT6" s="54"/>
      <c r="OU6" s="54"/>
      <c r="OV6" s="54"/>
      <c r="OW6" s="54"/>
      <c r="OX6" s="54"/>
      <c r="OY6" s="54"/>
      <c r="OZ6" s="54"/>
      <c r="PA6" s="54"/>
      <c r="PB6" s="54"/>
      <c r="PC6" s="54"/>
      <c r="PD6" s="54"/>
      <c r="PE6" s="54"/>
      <c r="PF6" s="54"/>
      <c r="PG6" s="54"/>
      <c r="PH6" s="54"/>
      <c r="PI6" s="54"/>
      <c r="PJ6" s="54"/>
      <c r="PK6" s="54"/>
      <c r="PL6" s="54"/>
      <c r="PM6" s="54"/>
      <c r="PN6" s="54"/>
      <c r="PO6" s="54"/>
      <c r="PP6" s="54"/>
      <c r="PQ6" s="54"/>
      <c r="PR6" s="54"/>
      <c r="PS6" s="54"/>
      <c r="PT6" s="54"/>
      <c r="PU6" s="54"/>
      <c r="PV6" s="54"/>
      <c r="PW6" s="54"/>
      <c r="PX6" s="54"/>
      <c r="PY6" s="54"/>
      <c r="PZ6" s="54"/>
      <c r="QA6" s="54"/>
      <c r="QB6" s="54"/>
      <c r="QC6" s="54"/>
      <c r="QD6" s="54"/>
      <c r="QE6" s="54"/>
      <c r="QF6" s="54"/>
      <c r="QG6" s="54"/>
      <c r="QH6" s="54"/>
      <c r="QI6" s="54"/>
      <c r="QJ6" s="54"/>
      <c r="QK6" s="54"/>
      <c r="QL6" s="54"/>
      <c r="QM6" s="54"/>
      <c r="QN6" s="54"/>
      <c r="QO6" s="54"/>
      <c r="QP6" s="54"/>
      <c r="QQ6" s="54"/>
      <c r="QR6" s="54"/>
      <c r="QS6" s="54"/>
      <c r="QT6" s="54"/>
      <c r="QU6" s="54"/>
      <c r="QV6" s="54"/>
      <c r="QW6" s="54"/>
      <c r="QX6" s="54"/>
      <c r="QY6" s="54"/>
      <c r="QZ6" s="54"/>
      <c r="RA6" s="54"/>
      <c r="RB6" s="54"/>
      <c r="RC6" s="54"/>
      <c r="RD6" s="54"/>
      <c r="RE6" s="54"/>
      <c r="RF6" s="54"/>
      <c r="RG6" s="54"/>
      <c r="RH6" s="54"/>
      <c r="RI6" s="54"/>
      <c r="RJ6" s="54"/>
      <c r="RK6" s="54"/>
      <c r="RL6" s="54"/>
      <c r="RM6" s="54"/>
      <c r="RN6" s="54"/>
      <c r="RO6" s="54"/>
      <c r="RP6" s="54"/>
      <c r="RQ6" s="54"/>
      <c r="RR6" s="54"/>
      <c r="RS6" s="54"/>
      <c r="RT6" s="54"/>
      <c r="RU6" s="54"/>
      <c r="RV6" s="54"/>
      <c r="RW6" s="54"/>
      <c r="RX6" s="54"/>
      <c r="RY6" s="54"/>
      <c r="RZ6" s="54"/>
      <c r="SA6" s="54"/>
      <c r="SB6" s="54"/>
      <c r="SC6" s="54"/>
      <c r="SD6" s="54"/>
      <c r="SE6" s="54"/>
      <c r="SF6" s="54"/>
      <c r="SG6" s="54"/>
      <c r="SH6" s="54"/>
      <c r="SI6" s="54"/>
      <c r="SJ6" s="54"/>
      <c r="SK6" s="54"/>
      <c r="SL6" s="54"/>
      <c r="SM6" s="54"/>
      <c r="SN6" s="54"/>
      <c r="SO6" s="54"/>
      <c r="SP6" s="54"/>
      <c r="SQ6" s="54"/>
      <c r="SR6" s="54"/>
      <c r="SS6" s="54"/>
      <c r="ST6" s="54"/>
      <c r="SU6" s="54"/>
      <c r="SV6" s="54"/>
      <c r="SW6" s="54"/>
      <c r="SX6" s="54"/>
      <c r="SY6" s="54"/>
      <c r="SZ6" s="54"/>
      <c r="TA6" s="54"/>
      <c r="TB6" s="54"/>
      <c r="TC6" s="54"/>
      <c r="TD6" s="54"/>
      <c r="TE6" s="54"/>
      <c r="TF6" s="54"/>
      <c r="TG6" s="54"/>
      <c r="TH6" s="54"/>
      <c r="TI6" s="54"/>
      <c r="TJ6" s="54"/>
      <c r="TK6" s="54"/>
      <c r="TL6" s="54"/>
      <c r="TM6" s="54"/>
      <c r="TN6" s="54"/>
      <c r="TO6" s="54"/>
      <c r="TP6" s="54"/>
      <c r="TQ6" s="54"/>
      <c r="TR6" s="54"/>
      <c r="TS6" s="54"/>
      <c r="TT6" s="54"/>
      <c r="TU6" s="54"/>
      <c r="TV6" s="54"/>
      <c r="TW6" s="54"/>
      <c r="TX6" s="54"/>
      <c r="TY6" s="54"/>
      <c r="TZ6" s="54"/>
      <c r="UA6" s="54"/>
      <c r="UB6" s="54"/>
      <c r="UC6" s="54"/>
      <c r="UD6" s="54"/>
      <c r="UE6" s="54"/>
      <c r="UF6" s="54"/>
      <c r="UG6" s="54"/>
      <c r="UH6" s="54"/>
      <c r="UI6" s="54"/>
      <c r="UJ6" s="54"/>
      <c r="UK6" s="54"/>
      <c r="UL6" s="54"/>
      <c r="UM6" s="54"/>
      <c r="UN6" s="54"/>
      <c r="UO6" s="54"/>
      <c r="UP6" s="54"/>
      <c r="UQ6" s="54"/>
      <c r="UR6" s="54"/>
      <c r="US6" s="54"/>
      <c r="UT6" s="54"/>
      <c r="UU6" s="54"/>
      <c r="UV6" s="54"/>
      <c r="UW6" s="54"/>
      <c r="UX6" s="54"/>
      <c r="UY6" s="54"/>
      <c r="UZ6" s="54"/>
      <c r="VA6" s="54"/>
      <c r="VB6" s="54"/>
      <c r="VC6" s="54"/>
      <c r="VD6" s="54"/>
      <c r="VE6" s="54"/>
      <c r="VF6" s="54"/>
      <c r="VG6" s="54"/>
      <c r="VH6" s="54"/>
      <c r="VI6" s="54"/>
      <c r="VJ6" s="54"/>
      <c r="VK6" s="54"/>
      <c r="VL6" s="54"/>
      <c r="VM6" s="54"/>
      <c r="VN6" s="54"/>
      <c r="VO6" s="54"/>
      <c r="VP6" s="54"/>
      <c r="VQ6" s="54"/>
      <c r="VR6" s="54"/>
      <c r="VS6" s="54"/>
      <c r="VT6" s="54"/>
      <c r="VU6" s="54"/>
      <c r="VV6" s="54"/>
      <c r="VW6" s="54"/>
      <c r="VX6" s="54"/>
      <c r="VY6" s="54"/>
      <c r="VZ6" s="54"/>
      <c r="WA6" s="54"/>
      <c r="WB6" s="54"/>
      <c r="WC6" s="54"/>
      <c r="WD6" s="54"/>
      <c r="WE6" s="54"/>
      <c r="WF6" s="54"/>
      <c r="WG6" s="54"/>
      <c r="WH6" s="54"/>
      <c r="WI6" s="54"/>
      <c r="WJ6" s="54"/>
      <c r="WK6" s="54"/>
      <c r="WL6" s="54"/>
      <c r="WM6" s="54"/>
      <c r="WN6" s="54"/>
      <c r="WO6" s="54"/>
      <c r="WP6" s="54"/>
      <c r="WQ6" s="54"/>
      <c r="WR6" s="54"/>
      <c r="WS6" s="54"/>
      <c r="WT6" s="54"/>
      <c r="WU6" s="54"/>
      <c r="WV6" s="54"/>
      <c r="WW6" s="54"/>
      <c r="WX6" s="54"/>
      <c r="WY6" s="54"/>
      <c r="WZ6" s="54"/>
      <c r="XA6" s="54"/>
      <c r="XB6" s="54"/>
      <c r="XC6" s="54"/>
      <c r="XD6" s="54"/>
      <c r="XE6" s="54"/>
      <c r="XF6" s="54"/>
      <c r="XG6" s="54"/>
      <c r="XH6" s="54"/>
      <c r="XI6" s="54"/>
      <c r="XJ6" s="54"/>
      <c r="XK6" s="54"/>
      <c r="XL6" s="54"/>
      <c r="XM6" s="54"/>
      <c r="XN6" s="54"/>
      <c r="XO6" s="54"/>
      <c r="XP6" s="54"/>
      <c r="XQ6" s="54"/>
      <c r="XR6" s="54"/>
      <c r="XS6" s="54"/>
      <c r="XT6" s="54"/>
      <c r="XU6" s="54"/>
      <c r="XV6" s="54"/>
      <c r="XW6" s="54"/>
      <c r="XX6" s="54"/>
      <c r="XY6" s="54"/>
      <c r="XZ6" s="54"/>
      <c r="YA6" s="54"/>
      <c r="YB6" s="54"/>
      <c r="YC6" s="54"/>
      <c r="YD6" s="54"/>
      <c r="YE6" s="54"/>
      <c r="YF6" s="54"/>
      <c r="YG6" s="54"/>
      <c r="YH6" s="54"/>
      <c r="YI6" s="54"/>
      <c r="YJ6" s="54"/>
      <c r="YK6" s="54"/>
      <c r="YL6" s="54"/>
      <c r="YM6" s="54"/>
      <c r="YN6" s="54"/>
      <c r="YO6" s="54"/>
      <c r="YP6" s="54"/>
      <c r="YQ6" s="54"/>
      <c r="YR6" s="54"/>
      <c r="YS6" s="54"/>
      <c r="YT6" s="54"/>
      <c r="YU6" s="54"/>
      <c r="YV6" s="54"/>
      <c r="YW6" s="54"/>
      <c r="YX6" s="54"/>
      <c r="YY6" s="54"/>
      <c r="YZ6" s="54"/>
      <c r="ZA6" s="54"/>
      <c r="ZB6" s="54"/>
      <c r="ZC6" s="54"/>
      <c r="ZD6" s="54"/>
      <c r="ZE6" s="54"/>
      <c r="ZF6" s="54"/>
      <c r="ZG6" s="54"/>
      <c r="ZH6" s="54"/>
      <c r="ZI6" s="54"/>
      <c r="ZJ6" s="54"/>
      <c r="ZK6" s="54"/>
      <c r="ZL6" s="54"/>
      <c r="ZM6" s="54"/>
      <c r="ZN6" s="54"/>
      <c r="ZO6" s="54"/>
      <c r="ZP6" s="54"/>
      <c r="ZQ6" s="54"/>
      <c r="ZR6" s="54"/>
      <c r="ZS6" s="54"/>
      <c r="ZT6" s="54"/>
      <c r="ZU6" s="54"/>
      <c r="ZV6" s="54"/>
      <c r="ZW6" s="54"/>
      <c r="ZX6" s="54"/>
      <c r="ZY6" s="54"/>
      <c r="ZZ6" s="54"/>
      <c r="AAA6" s="54"/>
      <c r="AAB6" s="54"/>
      <c r="AAC6" s="54"/>
      <c r="AAD6" s="54"/>
      <c r="AAE6" s="54"/>
      <c r="AAF6" s="54"/>
      <c r="AAG6" s="54"/>
      <c r="AAH6" s="54"/>
      <c r="AAI6" s="54"/>
      <c r="AAJ6" s="54"/>
      <c r="AAK6" s="54"/>
      <c r="AAL6" s="54"/>
      <c r="AAM6" s="54"/>
      <c r="AAN6" s="54"/>
      <c r="AAO6" s="54"/>
      <c r="AAP6" s="54"/>
      <c r="AAQ6" s="54"/>
      <c r="AAR6" s="54"/>
      <c r="AAS6" s="54"/>
      <c r="AAT6" s="54"/>
      <c r="AAU6" s="54"/>
      <c r="AAV6" s="54"/>
      <c r="AAW6" s="54"/>
      <c r="AAX6" s="54"/>
      <c r="AAY6" s="54"/>
      <c r="AAZ6" s="54"/>
      <c r="ABA6" s="54"/>
      <c r="ABB6" s="54"/>
      <c r="ABC6" s="54"/>
      <c r="ABD6" s="54"/>
      <c r="ABE6" s="54"/>
      <c r="ABF6" s="54"/>
      <c r="ABG6" s="54"/>
      <c r="ABH6" s="54"/>
      <c r="ABI6" s="54"/>
      <c r="ABJ6" s="54"/>
      <c r="ABK6" s="54"/>
      <c r="ABL6" s="54"/>
      <c r="ABM6" s="54"/>
      <c r="ABN6" s="54"/>
      <c r="ABO6" s="54"/>
      <c r="ABP6" s="54"/>
      <c r="ABQ6" s="54"/>
      <c r="ABR6" s="54"/>
      <c r="ABS6" s="54"/>
      <c r="ABT6" s="54"/>
      <c r="ABU6" s="54"/>
      <c r="ABV6" s="54"/>
      <c r="ABW6" s="54"/>
      <c r="ABX6" s="54"/>
      <c r="ABY6" s="54"/>
      <c r="ABZ6" s="54"/>
      <c r="ACA6" s="54"/>
      <c r="ACB6" s="54"/>
      <c r="ACC6" s="54"/>
      <c r="ACD6" s="54"/>
      <c r="ACE6" s="54"/>
      <c r="ACF6" s="54"/>
      <c r="ACG6" s="54"/>
      <c r="ACH6" s="54"/>
      <c r="ACI6" s="54"/>
      <c r="ACJ6" s="54"/>
      <c r="ACK6" s="54"/>
      <c r="ACL6" s="54"/>
      <c r="ACM6" s="54"/>
      <c r="ACN6" s="54"/>
      <c r="ACO6" s="54"/>
      <c r="ACP6" s="54"/>
      <c r="ACQ6" s="54"/>
      <c r="ACR6" s="54"/>
      <c r="ACS6" s="54"/>
      <c r="ACT6" s="54"/>
      <c r="ACU6" s="54"/>
      <c r="ACV6" s="54"/>
      <c r="ACW6" s="54"/>
      <c r="ACX6" s="54"/>
      <c r="ACY6" s="54"/>
      <c r="ACZ6" s="54"/>
      <c r="ADA6" s="54"/>
      <c r="ADB6" s="54"/>
      <c r="ADC6" s="54"/>
      <c r="ADD6" s="54"/>
      <c r="ADE6" s="54"/>
      <c r="ADF6" s="54"/>
      <c r="ADG6" s="54"/>
      <c r="ADH6" s="54"/>
      <c r="ADI6" s="54"/>
      <c r="ADJ6" s="54"/>
      <c r="ADK6" s="54"/>
      <c r="ADL6" s="54"/>
      <c r="ADM6" s="54"/>
      <c r="ADN6" s="54"/>
      <c r="ADO6" s="54"/>
      <c r="ADP6" s="54"/>
      <c r="ADQ6" s="54"/>
      <c r="ADR6" s="54"/>
      <c r="ADS6" s="54"/>
      <c r="ADT6" s="54"/>
      <c r="ADU6" s="54"/>
      <c r="ADV6" s="54"/>
      <c r="ADW6" s="54"/>
      <c r="ADX6" s="54"/>
      <c r="ADY6" s="54"/>
      <c r="ADZ6" s="54"/>
      <c r="AEA6" s="54"/>
      <c r="AEB6" s="54"/>
      <c r="AEC6" s="54"/>
      <c r="AED6" s="54"/>
      <c r="AEE6" s="54"/>
      <c r="AEF6" s="54"/>
      <c r="AEG6" s="54"/>
      <c r="AEH6" s="54"/>
      <c r="AEI6" s="54"/>
      <c r="AEJ6" s="54"/>
      <c r="AEK6" s="54"/>
      <c r="AEL6" s="54"/>
      <c r="AEM6" s="54"/>
      <c r="AEN6" s="54"/>
      <c r="AEO6" s="54"/>
      <c r="AEP6" s="54"/>
      <c r="AEQ6" s="54"/>
      <c r="AER6" s="54"/>
      <c r="AES6" s="54"/>
      <c r="AET6" s="54"/>
      <c r="AEU6" s="54"/>
      <c r="AEV6" s="54"/>
      <c r="AEW6" s="54"/>
      <c r="AEX6" s="54"/>
      <c r="AEY6" s="54"/>
      <c r="AEZ6" s="54"/>
      <c r="AFA6" s="54"/>
      <c r="AFB6" s="54"/>
      <c r="AFC6" s="54"/>
      <c r="AFD6" s="54"/>
      <c r="AFE6" s="54"/>
      <c r="AFF6" s="54"/>
      <c r="AFG6" s="54"/>
      <c r="AFH6" s="54"/>
      <c r="AFI6" s="54"/>
      <c r="AFJ6" s="54"/>
      <c r="AFK6" s="54"/>
      <c r="AFL6" s="54"/>
      <c r="AFM6" s="54"/>
      <c r="AFN6" s="54"/>
      <c r="AFO6" s="54"/>
      <c r="AFP6" s="54"/>
      <c r="AFQ6" s="54"/>
      <c r="AFR6" s="54"/>
      <c r="AFS6" s="54"/>
      <c r="AFT6" s="54"/>
      <c r="AFU6" s="54"/>
      <c r="AFV6" s="54"/>
      <c r="AFW6" s="54"/>
      <c r="AFX6" s="54"/>
      <c r="AFY6" s="54"/>
      <c r="AFZ6" s="54"/>
      <c r="AGA6" s="54"/>
      <c r="AGB6" s="54"/>
      <c r="AGC6" s="54"/>
      <c r="AGD6" s="54"/>
      <c r="AGE6" s="54"/>
      <c r="AGF6" s="54"/>
      <c r="AGG6" s="54"/>
      <c r="AGH6" s="54"/>
      <c r="AGI6" s="54"/>
      <c r="AGJ6" s="54"/>
      <c r="AGK6" s="54"/>
      <c r="AGL6" s="54"/>
      <c r="AGM6" s="54"/>
      <c r="AGN6" s="54"/>
      <c r="AGO6" s="54"/>
      <c r="AGP6" s="54"/>
      <c r="AGQ6" s="54"/>
      <c r="AGR6" s="54"/>
      <c r="AGS6" s="54"/>
      <c r="AGT6" s="54"/>
      <c r="AGU6" s="54"/>
      <c r="AGV6" s="54"/>
      <c r="AGW6" s="54"/>
      <c r="AGX6" s="54"/>
      <c r="AGY6" s="54"/>
      <c r="AGZ6" s="54"/>
      <c r="AHA6" s="54"/>
      <c r="AHB6" s="54"/>
      <c r="AHC6" s="54"/>
      <c r="AHD6" s="54"/>
      <c r="AHE6" s="54"/>
      <c r="AHF6" s="54"/>
      <c r="AHG6" s="54"/>
      <c r="AHH6" s="54"/>
      <c r="AHI6" s="54"/>
      <c r="AHJ6" s="54"/>
      <c r="AHK6" s="54"/>
      <c r="AHL6" s="54"/>
      <c r="AHM6" s="54"/>
      <c r="AHN6" s="54"/>
      <c r="AHO6" s="54"/>
      <c r="AHP6" s="54"/>
      <c r="AHQ6" s="54"/>
      <c r="AHR6" s="54"/>
      <c r="AHS6" s="54"/>
      <c r="AHT6" s="54"/>
      <c r="AHU6" s="54"/>
      <c r="AHV6" s="54"/>
      <c r="AHW6" s="54"/>
      <c r="AHX6" s="54"/>
      <c r="AHY6" s="54"/>
      <c r="AHZ6" s="54"/>
      <c r="AIA6" s="54"/>
      <c r="AIB6" s="54"/>
      <c r="AIC6" s="54"/>
      <c r="AID6" s="54"/>
      <c r="AIE6" s="54"/>
      <c r="AIF6" s="54"/>
      <c r="AIG6" s="54"/>
      <c r="AIH6" s="54"/>
      <c r="AII6" s="54"/>
      <c r="AIJ6" s="54"/>
      <c r="AIK6" s="54"/>
      <c r="AIL6" s="54"/>
      <c r="AIM6" s="54"/>
      <c r="AIN6" s="54"/>
      <c r="AIO6" s="54"/>
      <c r="AIP6" s="54"/>
      <c r="AIQ6" s="54"/>
      <c r="AIR6" s="54"/>
      <c r="AIS6" s="54"/>
      <c r="AIT6" s="54"/>
      <c r="AIU6" s="54"/>
      <c r="AIV6" s="54"/>
      <c r="AIW6" s="54"/>
      <c r="AIX6" s="54"/>
      <c r="AIY6" s="54"/>
      <c r="AIZ6" s="54"/>
      <c r="AJA6" s="54"/>
      <c r="AJB6" s="54"/>
      <c r="AJC6" s="54"/>
      <c r="AJD6" s="54"/>
      <c r="AJE6" s="54"/>
      <c r="AJF6" s="54"/>
      <c r="AJG6" s="54"/>
      <c r="AJH6" s="54"/>
      <c r="AJI6" s="54"/>
      <c r="AJJ6" s="54"/>
      <c r="AJK6" s="54"/>
      <c r="AJL6" s="54"/>
      <c r="AJM6" s="54"/>
      <c r="AJN6" s="54"/>
      <c r="AJO6" s="54"/>
      <c r="AJP6" s="54"/>
      <c r="AJQ6" s="54"/>
      <c r="AJR6" s="54"/>
      <c r="AJS6" s="54"/>
      <c r="AJT6" s="54"/>
      <c r="AJU6" s="54"/>
      <c r="AJV6" s="54"/>
      <c r="AJW6" s="54"/>
      <c r="AJX6" s="54"/>
      <c r="AJY6" s="54"/>
      <c r="AJZ6" s="54"/>
      <c r="AKA6" s="54"/>
      <c r="AKB6" s="54"/>
      <c r="AKC6" s="54"/>
      <c r="AKD6" s="54"/>
      <c r="AKE6" s="54"/>
      <c r="AKF6" s="54"/>
      <c r="AKG6" s="54"/>
      <c r="AKH6" s="54"/>
      <c r="AKI6" s="54"/>
      <c r="AKJ6" s="54"/>
      <c r="AKK6" s="54"/>
      <c r="AKL6" s="54"/>
      <c r="AKM6" s="54"/>
      <c r="AKN6" s="54"/>
      <c r="AKO6" s="54"/>
      <c r="AKP6" s="54"/>
      <c r="AKQ6" s="54"/>
      <c r="AKR6" s="54"/>
      <c r="AKS6" s="54"/>
      <c r="AKT6" s="54"/>
      <c r="AKU6" s="54"/>
      <c r="AKV6" s="54"/>
      <c r="AKW6" s="54"/>
      <c r="AKX6" s="54"/>
      <c r="AKY6" s="54"/>
      <c r="AKZ6" s="54"/>
      <c r="ALA6" s="54"/>
      <c r="ALB6" s="54"/>
      <c r="ALC6" s="54"/>
      <c r="ALD6" s="54"/>
      <c r="ALE6" s="54"/>
      <c r="ALF6" s="54"/>
      <c r="ALG6" s="54"/>
      <c r="ALH6" s="54"/>
      <c r="ALI6" s="54"/>
      <c r="ALJ6" s="54"/>
      <c r="ALK6" s="54"/>
      <c r="ALL6" s="54"/>
      <c r="ALM6" s="54"/>
      <c r="ALN6" s="54"/>
      <c r="ALO6" s="54"/>
      <c r="ALP6" s="54"/>
      <c r="ALQ6" s="54"/>
      <c r="ALR6" s="54"/>
      <c r="ALS6" s="54"/>
      <c r="ALT6" s="54"/>
      <c r="ALU6" s="54"/>
      <c r="ALV6" s="54"/>
      <c r="ALW6" s="54"/>
      <c r="ALX6" s="54"/>
      <c r="ALY6" s="54"/>
      <c r="ALZ6" s="54"/>
      <c r="AMA6" s="54"/>
      <c r="AMB6" s="54"/>
      <c r="AMC6" s="54"/>
      <c r="AMD6" s="54"/>
      <c r="AME6" s="54"/>
      <c r="AMF6" s="54"/>
      <c r="AMG6" s="54"/>
      <c r="AMH6" s="54"/>
      <c r="AMI6" s="54"/>
      <c r="AMJ6" s="54"/>
      <c r="AMK6" s="54"/>
      <c r="AML6" s="54"/>
      <c r="AMM6" s="54"/>
      <c r="AMN6" s="54"/>
      <c r="AMO6" s="54"/>
      <c r="AMP6" s="54"/>
      <c r="AMQ6" s="54"/>
      <c r="AMR6" s="54"/>
      <c r="AMS6" s="54"/>
      <c r="AMT6" s="54"/>
      <c r="AMU6" s="54"/>
      <c r="AMV6" s="54"/>
      <c r="AMW6" s="54"/>
      <c r="AMX6" s="54"/>
      <c r="AMY6" s="54"/>
      <c r="AMZ6" s="54"/>
      <c r="ANA6" s="54"/>
      <c r="ANB6" s="54"/>
      <c r="ANC6" s="54"/>
      <c r="AND6" s="54"/>
      <c r="ANE6" s="54"/>
      <c r="ANF6" s="54"/>
      <c r="ANG6" s="54"/>
      <c r="ANH6" s="54"/>
      <c r="ANI6" s="54"/>
      <c r="ANJ6" s="54"/>
      <c r="ANK6" s="54"/>
      <c r="ANL6" s="54"/>
      <c r="ANM6" s="54"/>
      <c r="ANN6" s="54"/>
      <c r="ANO6" s="54"/>
      <c r="ANP6" s="54"/>
      <c r="ANQ6" s="54"/>
      <c r="ANR6" s="54"/>
      <c r="ANS6" s="54"/>
      <c r="ANT6" s="54"/>
      <c r="ANU6" s="54"/>
      <c r="ANV6" s="54"/>
      <c r="ANW6" s="54"/>
      <c r="ANX6" s="54"/>
      <c r="ANY6" s="54"/>
      <c r="ANZ6" s="54"/>
      <c r="AOA6" s="54"/>
      <c r="AOB6" s="54"/>
      <c r="AOC6" s="54"/>
      <c r="AOD6" s="54"/>
      <c r="AOE6" s="54"/>
      <c r="AOF6" s="54"/>
      <c r="AOG6" s="54"/>
      <c r="AOH6" s="54"/>
      <c r="AOI6" s="54"/>
      <c r="AOJ6" s="54"/>
      <c r="AOK6" s="54"/>
      <c r="AOL6" s="54"/>
      <c r="AOM6" s="54"/>
      <c r="AON6" s="54"/>
      <c r="AOO6" s="54"/>
      <c r="AOP6" s="54"/>
      <c r="AOQ6" s="54"/>
      <c r="AOR6" s="54"/>
      <c r="AOS6" s="54"/>
      <c r="AOT6" s="54"/>
      <c r="AOU6" s="54"/>
      <c r="AOV6" s="54"/>
      <c r="AOW6" s="54"/>
      <c r="AOX6" s="54"/>
      <c r="AOY6" s="54"/>
      <c r="AOZ6" s="54"/>
      <c r="APA6" s="54"/>
      <c r="APB6" s="54"/>
      <c r="APC6" s="54"/>
      <c r="APD6" s="54"/>
      <c r="APE6" s="54"/>
      <c r="APF6" s="54"/>
      <c r="APG6" s="54"/>
      <c r="APH6" s="54"/>
      <c r="API6" s="54"/>
      <c r="APJ6" s="54"/>
      <c r="APK6" s="54"/>
      <c r="APL6" s="54"/>
      <c r="APM6" s="54"/>
      <c r="APN6" s="54"/>
      <c r="APO6" s="54"/>
      <c r="APP6" s="54"/>
      <c r="APQ6" s="54"/>
      <c r="APR6" s="54"/>
      <c r="APS6" s="54"/>
      <c r="APT6" s="54"/>
      <c r="APU6" s="54"/>
      <c r="APV6" s="54"/>
      <c r="APW6" s="54"/>
      <c r="APX6" s="54"/>
      <c r="APY6" s="54"/>
      <c r="APZ6" s="54"/>
      <c r="AQA6" s="54"/>
      <c r="AQB6" s="54"/>
      <c r="AQC6" s="54"/>
      <c r="AQD6" s="54"/>
      <c r="AQE6" s="54"/>
      <c r="AQF6" s="54"/>
      <c r="AQG6" s="54"/>
      <c r="AQH6" s="54"/>
      <c r="AQI6" s="54"/>
      <c r="AQJ6" s="54"/>
      <c r="AQK6" s="54"/>
      <c r="AQL6" s="54"/>
      <c r="AQM6" s="54"/>
      <c r="AQN6" s="54"/>
      <c r="AQO6" s="54"/>
      <c r="AQP6" s="54"/>
      <c r="AQQ6" s="54"/>
      <c r="AQR6" s="54"/>
      <c r="AQS6" s="54"/>
      <c r="AQT6" s="54"/>
      <c r="AQU6" s="54"/>
      <c r="AQV6" s="54"/>
      <c r="AQW6" s="54"/>
      <c r="AQX6" s="54"/>
      <c r="AQY6" s="54"/>
      <c r="AQZ6" s="54"/>
      <c r="ARA6" s="54"/>
      <c r="ARB6" s="54"/>
      <c r="ARC6" s="54"/>
      <c r="ARD6" s="54"/>
      <c r="ARE6" s="54"/>
      <c r="ARF6" s="54"/>
      <c r="ARG6" s="54"/>
      <c r="ARH6" s="54"/>
      <c r="ARI6" s="54"/>
      <c r="ARJ6" s="54"/>
      <c r="ARK6" s="54"/>
      <c r="ARL6" s="54"/>
      <c r="ARM6" s="54"/>
      <c r="ARN6" s="54"/>
      <c r="ARO6" s="54"/>
      <c r="ARP6" s="54"/>
      <c r="ARQ6" s="54"/>
      <c r="ARR6" s="54"/>
      <c r="ARS6" s="54"/>
      <c r="ART6" s="54"/>
      <c r="ARU6" s="54"/>
      <c r="ARV6" s="54"/>
      <c r="ARW6" s="54"/>
      <c r="ARX6" s="54"/>
      <c r="ARY6" s="54"/>
      <c r="ARZ6" s="54"/>
      <c r="ASA6" s="54"/>
      <c r="ASB6" s="54"/>
      <c r="ASC6" s="54"/>
      <c r="ASD6" s="54"/>
      <c r="ASE6" s="54"/>
      <c r="ASF6" s="54"/>
      <c r="ASG6" s="54"/>
      <c r="ASH6" s="54"/>
      <c r="ASI6" s="54"/>
      <c r="ASJ6" s="54"/>
      <c r="ASK6" s="54"/>
      <c r="ASL6" s="54"/>
      <c r="ASM6" s="54"/>
      <c r="ASN6" s="54"/>
      <c r="ASO6" s="54"/>
      <c r="ASP6" s="54"/>
      <c r="ASQ6" s="54"/>
      <c r="ASR6" s="54"/>
      <c r="ASS6" s="54"/>
      <c r="AST6" s="54"/>
      <c r="ASU6" s="54"/>
      <c r="ASV6" s="54"/>
      <c r="ASW6" s="54"/>
      <c r="ASX6" s="54"/>
      <c r="ASY6" s="54"/>
      <c r="ASZ6" s="54"/>
      <c r="ATA6" s="54"/>
      <c r="ATB6" s="54"/>
      <c r="ATC6" s="54"/>
      <c r="ATD6" s="54"/>
      <c r="ATE6" s="54"/>
      <c r="ATF6" s="54"/>
      <c r="ATG6" s="54"/>
      <c r="ATH6" s="54"/>
      <c r="ATI6" s="54"/>
      <c r="ATJ6" s="54"/>
      <c r="ATK6" s="54"/>
      <c r="ATL6" s="54"/>
      <c r="ATM6" s="54"/>
      <c r="ATN6" s="54"/>
      <c r="ATO6" s="54"/>
      <c r="ATP6" s="54"/>
      <c r="ATQ6" s="54"/>
      <c r="ATR6" s="54"/>
      <c r="ATS6" s="54"/>
      <c r="ATT6" s="54"/>
      <c r="ATU6" s="54"/>
      <c r="ATV6" s="54"/>
      <c r="ATW6" s="54"/>
      <c r="ATX6" s="54"/>
      <c r="ATY6" s="54"/>
      <c r="ATZ6" s="54"/>
      <c r="AUA6" s="54"/>
      <c r="AUB6" s="54"/>
      <c r="AUC6" s="54"/>
      <c r="AUD6" s="54"/>
      <c r="AUE6" s="54"/>
      <c r="AUF6" s="54"/>
      <c r="AUG6" s="54"/>
      <c r="AUH6" s="54"/>
      <c r="AUI6" s="54"/>
      <c r="AUJ6" s="54"/>
      <c r="AUK6" s="54"/>
      <c r="AUL6" s="54"/>
      <c r="AUM6" s="54"/>
      <c r="AUN6" s="54"/>
      <c r="AUO6" s="54"/>
      <c r="AUP6" s="54"/>
      <c r="AUQ6" s="54"/>
      <c r="AUR6" s="54"/>
      <c r="AUS6" s="54"/>
      <c r="AUT6" s="54"/>
      <c r="AUU6" s="54"/>
      <c r="AUV6" s="54"/>
      <c r="AUW6" s="54"/>
      <c r="AUX6" s="54"/>
      <c r="AUY6" s="54"/>
      <c r="AUZ6" s="54"/>
      <c r="AVA6" s="54"/>
      <c r="AVB6" s="54"/>
      <c r="AVC6" s="54"/>
      <c r="AVD6" s="54"/>
      <c r="AVE6" s="54"/>
      <c r="AVF6" s="54"/>
      <c r="AVG6" s="54"/>
      <c r="AVH6" s="54"/>
      <c r="AVI6" s="54"/>
      <c r="AVJ6" s="54"/>
      <c r="AVK6" s="54"/>
      <c r="AVL6" s="54"/>
      <c r="AVM6" s="54"/>
      <c r="AVN6" s="54"/>
      <c r="AVO6" s="54"/>
      <c r="AVP6" s="54"/>
      <c r="AVQ6" s="54"/>
      <c r="AVR6" s="54"/>
      <c r="AVS6" s="54"/>
      <c r="AVT6" s="54"/>
      <c r="AVU6" s="54"/>
      <c r="AVV6" s="54"/>
      <c r="AVW6" s="54"/>
      <c r="AVX6" s="54"/>
      <c r="AVY6" s="54"/>
      <c r="AVZ6" s="54"/>
      <c r="AWA6" s="54"/>
      <c r="AWB6" s="54"/>
      <c r="AWC6" s="54"/>
      <c r="AWD6" s="54"/>
      <c r="AWE6" s="54"/>
      <c r="AWF6" s="54"/>
      <c r="AWG6" s="54"/>
      <c r="AWH6" s="54"/>
      <c r="AWI6" s="54"/>
      <c r="AWJ6" s="54"/>
      <c r="AWK6" s="54"/>
      <c r="AWL6" s="54"/>
      <c r="AWM6" s="54"/>
      <c r="AWN6" s="54"/>
      <c r="AWO6" s="54"/>
      <c r="AWP6" s="54"/>
      <c r="AWQ6" s="54"/>
      <c r="AWR6" s="54"/>
      <c r="AWS6" s="54"/>
      <c r="AWT6" s="54"/>
      <c r="AWU6" s="54"/>
      <c r="AWV6" s="54"/>
      <c r="AWW6" s="54"/>
      <c r="AWX6" s="54"/>
      <c r="AWY6" s="54"/>
      <c r="AWZ6" s="54"/>
      <c r="AXA6" s="54"/>
      <c r="AXB6" s="54"/>
      <c r="AXC6" s="54"/>
      <c r="AXD6" s="54"/>
      <c r="AXE6" s="54"/>
      <c r="AXF6" s="54"/>
      <c r="AXG6" s="54"/>
      <c r="AXH6" s="54"/>
      <c r="AXI6" s="54"/>
      <c r="AXJ6" s="54"/>
      <c r="AXK6" s="54"/>
      <c r="AXL6" s="54"/>
      <c r="AXM6" s="54"/>
      <c r="AXN6" s="54"/>
      <c r="AXO6" s="54"/>
      <c r="AXP6" s="54"/>
      <c r="AXQ6" s="54"/>
      <c r="AXR6" s="54"/>
      <c r="AXS6" s="54"/>
      <c r="AXT6" s="54"/>
      <c r="AXU6" s="54"/>
      <c r="AXV6" s="54"/>
      <c r="AXW6" s="54"/>
      <c r="AXX6" s="54"/>
      <c r="AXY6" s="54"/>
      <c r="AXZ6" s="54"/>
      <c r="AYA6" s="54"/>
      <c r="AYB6" s="54"/>
      <c r="AYC6" s="54"/>
      <c r="AYD6" s="54"/>
      <c r="AYE6" s="54"/>
      <c r="AYF6" s="54"/>
      <c r="AYG6" s="54"/>
      <c r="AYH6" s="54"/>
      <c r="AYI6" s="54"/>
      <c r="AYJ6" s="54"/>
      <c r="AYK6" s="54"/>
      <c r="AYL6" s="54"/>
      <c r="AYM6" s="54"/>
      <c r="AYN6" s="54"/>
      <c r="AYO6" s="54"/>
      <c r="AYP6" s="54"/>
      <c r="AYQ6" s="54"/>
      <c r="AYR6" s="54"/>
      <c r="AYS6" s="54"/>
      <c r="AYT6" s="54"/>
      <c r="AYU6" s="54"/>
      <c r="AYV6" s="54"/>
    </row>
    <row r="7" spans="1:1348" s="374" customFormat="1" ht="14.25" customHeight="1" x14ac:dyDescent="0.25">
      <c r="A7" s="2461"/>
      <c r="B7" s="2465" t="s">
        <v>278</v>
      </c>
      <c r="C7" s="2466"/>
      <c r="D7" s="2466"/>
      <c r="E7" s="2466"/>
      <c r="F7" s="2466"/>
      <c r="G7" s="2466"/>
      <c r="H7" s="2466"/>
      <c r="I7" s="2466"/>
      <c r="J7" s="2466"/>
      <c r="K7" s="2466"/>
      <c r="L7" s="2466"/>
      <c r="M7" s="2466"/>
      <c r="N7" s="2467" t="s">
        <v>279</v>
      </c>
      <c r="O7" s="2467"/>
      <c r="P7" s="2467"/>
      <c r="Q7" s="2468"/>
      <c r="R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c r="IW7" s="54"/>
      <c r="IX7" s="54"/>
      <c r="IY7" s="54"/>
      <c r="IZ7" s="54"/>
      <c r="JA7" s="54"/>
      <c r="JB7" s="54"/>
      <c r="JC7" s="54"/>
      <c r="JD7" s="54"/>
      <c r="JE7" s="54"/>
      <c r="JF7" s="54"/>
      <c r="JG7" s="54"/>
      <c r="JH7" s="54"/>
      <c r="JI7" s="54"/>
      <c r="JJ7" s="54"/>
      <c r="JK7" s="54"/>
      <c r="JL7" s="54"/>
      <c r="JM7" s="54"/>
      <c r="JN7" s="54"/>
      <c r="JO7" s="54"/>
      <c r="JP7" s="54"/>
      <c r="JQ7" s="54"/>
      <c r="JR7" s="54"/>
      <c r="JS7" s="54"/>
      <c r="JT7" s="54"/>
      <c r="JU7" s="54"/>
      <c r="JV7" s="54"/>
      <c r="JW7" s="54"/>
      <c r="JX7" s="54"/>
      <c r="JY7" s="54"/>
      <c r="JZ7" s="54"/>
      <c r="KA7" s="54"/>
      <c r="KB7" s="54"/>
      <c r="KC7" s="54"/>
      <c r="KD7" s="54"/>
      <c r="KE7" s="54"/>
      <c r="KF7" s="54"/>
      <c r="KG7" s="54"/>
      <c r="KH7" s="54"/>
      <c r="KI7" s="54"/>
      <c r="KJ7" s="54"/>
      <c r="KK7" s="54"/>
      <c r="KL7" s="54"/>
      <c r="KM7" s="54"/>
      <c r="KN7" s="54"/>
      <c r="KO7" s="54"/>
      <c r="KP7" s="54"/>
      <c r="KQ7" s="54"/>
      <c r="KR7" s="54"/>
      <c r="KS7" s="54"/>
      <c r="KT7" s="54"/>
      <c r="KU7" s="54"/>
      <c r="KV7" s="54"/>
      <c r="KW7" s="54"/>
      <c r="KX7" s="54"/>
      <c r="KY7" s="54"/>
      <c r="KZ7" s="54"/>
      <c r="LA7" s="54"/>
      <c r="LB7" s="54"/>
      <c r="LC7" s="54"/>
      <c r="LD7" s="54"/>
      <c r="LE7" s="54"/>
      <c r="LF7" s="54"/>
      <c r="LG7" s="54"/>
      <c r="LH7" s="54"/>
      <c r="LI7" s="54"/>
      <c r="LJ7" s="54"/>
      <c r="LK7" s="54"/>
      <c r="LL7" s="54"/>
      <c r="LM7" s="54"/>
      <c r="LN7" s="54"/>
      <c r="LO7" s="54"/>
      <c r="LP7" s="54"/>
      <c r="LQ7" s="54"/>
      <c r="LR7" s="54"/>
      <c r="LS7" s="54"/>
      <c r="LT7" s="54"/>
      <c r="LU7" s="54"/>
      <c r="LV7" s="54"/>
      <c r="LW7" s="54"/>
      <c r="LX7" s="54"/>
      <c r="LY7" s="54"/>
      <c r="LZ7" s="54"/>
      <c r="MA7" s="54"/>
      <c r="MB7" s="54"/>
      <c r="MC7" s="54"/>
      <c r="MD7" s="54"/>
      <c r="ME7" s="54"/>
      <c r="MF7" s="54"/>
      <c r="MG7" s="54"/>
      <c r="MH7" s="54"/>
      <c r="MI7" s="54"/>
      <c r="MJ7" s="54"/>
      <c r="MK7" s="54"/>
      <c r="ML7" s="54"/>
      <c r="MM7" s="54"/>
      <c r="MN7" s="54"/>
      <c r="MO7" s="54"/>
      <c r="MP7" s="54"/>
      <c r="MQ7" s="54"/>
      <c r="MR7" s="54"/>
      <c r="MS7" s="54"/>
      <c r="MT7" s="54"/>
      <c r="MU7" s="54"/>
      <c r="MV7" s="54"/>
      <c r="MW7" s="54"/>
      <c r="MX7" s="54"/>
      <c r="MY7" s="54"/>
      <c r="MZ7" s="54"/>
      <c r="NA7" s="54"/>
      <c r="NB7" s="54"/>
      <c r="NC7" s="54"/>
      <c r="ND7" s="54"/>
      <c r="NE7" s="54"/>
      <c r="NF7" s="54"/>
      <c r="NG7" s="54"/>
      <c r="NH7" s="54"/>
      <c r="NI7" s="54"/>
      <c r="NJ7" s="54"/>
      <c r="NK7" s="54"/>
      <c r="NL7" s="54"/>
      <c r="NM7" s="54"/>
      <c r="NN7" s="54"/>
      <c r="NO7" s="54"/>
      <c r="NP7" s="54"/>
      <c r="NQ7" s="54"/>
      <c r="NR7" s="54"/>
      <c r="NS7" s="54"/>
      <c r="NT7" s="54"/>
      <c r="NU7" s="54"/>
      <c r="NV7" s="54"/>
      <c r="NW7" s="54"/>
      <c r="NX7" s="54"/>
      <c r="NY7" s="54"/>
      <c r="NZ7" s="54"/>
      <c r="OA7" s="54"/>
      <c r="OB7" s="54"/>
      <c r="OC7" s="54"/>
      <c r="OD7" s="54"/>
      <c r="OE7" s="54"/>
      <c r="OF7" s="54"/>
      <c r="OG7" s="54"/>
      <c r="OH7" s="54"/>
      <c r="OI7" s="54"/>
      <c r="OJ7" s="54"/>
      <c r="OK7" s="54"/>
      <c r="OL7" s="54"/>
      <c r="OM7" s="54"/>
      <c r="ON7" s="54"/>
      <c r="OO7" s="54"/>
      <c r="OP7" s="54"/>
      <c r="OQ7" s="54"/>
      <c r="OR7" s="54"/>
      <c r="OS7" s="54"/>
      <c r="OT7" s="54"/>
      <c r="OU7" s="54"/>
      <c r="OV7" s="54"/>
      <c r="OW7" s="54"/>
      <c r="OX7" s="54"/>
      <c r="OY7" s="54"/>
      <c r="OZ7" s="54"/>
      <c r="PA7" s="54"/>
      <c r="PB7" s="54"/>
      <c r="PC7" s="54"/>
      <c r="PD7" s="54"/>
      <c r="PE7" s="54"/>
      <c r="PF7" s="54"/>
      <c r="PG7" s="54"/>
      <c r="PH7" s="54"/>
      <c r="PI7" s="54"/>
      <c r="PJ7" s="54"/>
      <c r="PK7" s="54"/>
      <c r="PL7" s="54"/>
      <c r="PM7" s="54"/>
      <c r="PN7" s="54"/>
      <c r="PO7" s="54"/>
      <c r="PP7" s="54"/>
      <c r="PQ7" s="54"/>
      <c r="PR7" s="54"/>
      <c r="PS7" s="54"/>
      <c r="PT7" s="54"/>
      <c r="PU7" s="54"/>
      <c r="PV7" s="54"/>
      <c r="PW7" s="54"/>
      <c r="PX7" s="54"/>
      <c r="PY7" s="54"/>
      <c r="PZ7" s="54"/>
      <c r="QA7" s="54"/>
      <c r="QB7" s="54"/>
      <c r="QC7" s="54"/>
      <c r="QD7" s="54"/>
      <c r="QE7" s="54"/>
      <c r="QF7" s="54"/>
      <c r="QG7" s="54"/>
      <c r="QH7" s="54"/>
      <c r="QI7" s="54"/>
      <c r="QJ7" s="54"/>
      <c r="QK7" s="54"/>
      <c r="QL7" s="54"/>
      <c r="QM7" s="54"/>
      <c r="QN7" s="54"/>
      <c r="QO7" s="54"/>
      <c r="QP7" s="54"/>
      <c r="QQ7" s="54"/>
      <c r="QR7" s="54"/>
      <c r="QS7" s="54"/>
      <c r="QT7" s="54"/>
      <c r="QU7" s="54"/>
      <c r="QV7" s="54"/>
      <c r="QW7" s="54"/>
      <c r="QX7" s="54"/>
      <c r="QY7" s="54"/>
      <c r="QZ7" s="54"/>
      <c r="RA7" s="54"/>
      <c r="RB7" s="54"/>
      <c r="RC7" s="54"/>
      <c r="RD7" s="54"/>
      <c r="RE7" s="54"/>
      <c r="RF7" s="54"/>
      <c r="RG7" s="54"/>
      <c r="RH7" s="54"/>
      <c r="RI7" s="54"/>
      <c r="RJ7" s="54"/>
      <c r="RK7" s="54"/>
      <c r="RL7" s="54"/>
      <c r="RM7" s="54"/>
      <c r="RN7" s="54"/>
      <c r="RO7" s="54"/>
      <c r="RP7" s="54"/>
      <c r="RQ7" s="54"/>
      <c r="RR7" s="54"/>
      <c r="RS7" s="54"/>
      <c r="RT7" s="54"/>
      <c r="RU7" s="54"/>
      <c r="RV7" s="54"/>
      <c r="RW7" s="54"/>
      <c r="RX7" s="54"/>
      <c r="RY7" s="54"/>
      <c r="RZ7" s="54"/>
      <c r="SA7" s="54"/>
      <c r="SB7" s="54"/>
      <c r="SC7" s="54"/>
      <c r="SD7" s="54"/>
      <c r="SE7" s="54"/>
      <c r="SF7" s="54"/>
      <c r="SG7" s="54"/>
      <c r="SH7" s="54"/>
      <c r="SI7" s="54"/>
      <c r="SJ7" s="54"/>
      <c r="SK7" s="54"/>
      <c r="SL7" s="54"/>
      <c r="SM7" s="54"/>
      <c r="SN7" s="54"/>
      <c r="SO7" s="54"/>
      <c r="SP7" s="54"/>
      <c r="SQ7" s="54"/>
      <c r="SR7" s="54"/>
      <c r="SS7" s="54"/>
      <c r="ST7" s="54"/>
      <c r="SU7" s="54"/>
      <c r="SV7" s="54"/>
      <c r="SW7" s="54"/>
      <c r="SX7" s="54"/>
      <c r="SY7" s="54"/>
      <c r="SZ7" s="54"/>
      <c r="TA7" s="54"/>
      <c r="TB7" s="54"/>
      <c r="TC7" s="54"/>
      <c r="TD7" s="54"/>
      <c r="TE7" s="54"/>
      <c r="TF7" s="54"/>
      <c r="TG7" s="54"/>
      <c r="TH7" s="54"/>
      <c r="TI7" s="54"/>
      <c r="TJ7" s="54"/>
      <c r="TK7" s="54"/>
      <c r="TL7" s="54"/>
      <c r="TM7" s="54"/>
      <c r="TN7" s="54"/>
      <c r="TO7" s="54"/>
      <c r="TP7" s="54"/>
      <c r="TQ7" s="54"/>
      <c r="TR7" s="54"/>
      <c r="TS7" s="54"/>
      <c r="TT7" s="54"/>
      <c r="TU7" s="54"/>
      <c r="TV7" s="54"/>
      <c r="TW7" s="54"/>
      <c r="TX7" s="54"/>
      <c r="TY7" s="54"/>
      <c r="TZ7" s="54"/>
      <c r="UA7" s="54"/>
      <c r="UB7" s="54"/>
      <c r="UC7" s="54"/>
      <c r="UD7" s="54"/>
      <c r="UE7" s="54"/>
      <c r="UF7" s="54"/>
      <c r="UG7" s="54"/>
      <c r="UH7" s="54"/>
      <c r="UI7" s="54"/>
      <c r="UJ7" s="54"/>
      <c r="UK7" s="54"/>
      <c r="UL7" s="54"/>
      <c r="UM7" s="54"/>
      <c r="UN7" s="54"/>
      <c r="UO7" s="54"/>
      <c r="UP7" s="54"/>
      <c r="UQ7" s="54"/>
      <c r="UR7" s="54"/>
      <c r="US7" s="54"/>
      <c r="UT7" s="54"/>
      <c r="UU7" s="54"/>
      <c r="UV7" s="54"/>
      <c r="UW7" s="54"/>
      <c r="UX7" s="54"/>
      <c r="UY7" s="54"/>
      <c r="UZ7" s="54"/>
      <c r="VA7" s="54"/>
      <c r="VB7" s="54"/>
      <c r="VC7" s="54"/>
      <c r="VD7" s="54"/>
      <c r="VE7" s="54"/>
      <c r="VF7" s="54"/>
      <c r="VG7" s="54"/>
      <c r="VH7" s="54"/>
      <c r="VI7" s="54"/>
      <c r="VJ7" s="54"/>
      <c r="VK7" s="54"/>
      <c r="VL7" s="54"/>
      <c r="VM7" s="54"/>
      <c r="VN7" s="54"/>
      <c r="VO7" s="54"/>
      <c r="VP7" s="54"/>
      <c r="VQ7" s="54"/>
      <c r="VR7" s="54"/>
      <c r="VS7" s="54"/>
      <c r="VT7" s="54"/>
      <c r="VU7" s="54"/>
      <c r="VV7" s="54"/>
      <c r="VW7" s="54"/>
      <c r="VX7" s="54"/>
      <c r="VY7" s="54"/>
      <c r="VZ7" s="54"/>
      <c r="WA7" s="54"/>
      <c r="WB7" s="54"/>
      <c r="WC7" s="54"/>
      <c r="WD7" s="54"/>
      <c r="WE7" s="54"/>
      <c r="WF7" s="54"/>
      <c r="WG7" s="54"/>
      <c r="WH7" s="54"/>
      <c r="WI7" s="54"/>
      <c r="WJ7" s="54"/>
      <c r="WK7" s="54"/>
      <c r="WL7" s="54"/>
      <c r="WM7" s="54"/>
      <c r="WN7" s="54"/>
      <c r="WO7" s="54"/>
      <c r="WP7" s="54"/>
      <c r="WQ7" s="54"/>
      <c r="WR7" s="54"/>
      <c r="WS7" s="54"/>
      <c r="WT7" s="54"/>
      <c r="WU7" s="54"/>
      <c r="WV7" s="54"/>
      <c r="WW7" s="54"/>
      <c r="WX7" s="54"/>
      <c r="WY7" s="54"/>
      <c r="WZ7" s="54"/>
      <c r="XA7" s="54"/>
      <c r="XB7" s="54"/>
      <c r="XC7" s="54"/>
      <c r="XD7" s="54"/>
      <c r="XE7" s="54"/>
      <c r="XF7" s="54"/>
      <c r="XG7" s="54"/>
      <c r="XH7" s="54"/>
      <c r="XI7" s="54"/>
      <c r="XJ7" s="54"/>
      <c r="XK7" s="54"/>
      <c r="XL7" s="54"/>
      <c r="XM7" s="54"/>
      <c r="XN7" s="54"/>
      <c r="XO7" s="54"/>
      <c r="XP7" s="54"/>
      <c r="XQ7" s="54"/>
      <c r="XR7" s="54"/>
      <c r="XS7" s="54"/>
      <c r="XT7" s="54"/>
      <c r="XU7" s="54"/>
      <c r="XV7" s="54"/>
      <c r="XW7" s="54"/>
      <c r="XX7" s="54"/>
      <c r="XY7" s="54"/>
      <c r="XZ7" s="54"/>
      <c r="YA7" s="54"/>
      <c r="YB7" s="54"/>
      <c r="YC7" s="54"/>
      <c r="YD7" s="54"/>
      <c r="YE7" s="54"/>
      <c r="YF7" s="54"/>
      <c r="YG7" s="54"/>
      <c r="YH7" s="54"/>
      <c r="YI7" s="54"/>
      <c r="YJ7" s="54"/>
      <c r="YK7" s="54"/>
      <c r="YL7" s="54"/>
      <c r="YM7" s="54"/>
      <c r="YN7" s="54"/>
      <c r="YO7" s="54"/>
      <c r="YP7" s="54"/>
      <c r="YQ7" s="54"/>
      <c r="YR7" s="54"/>
      <c r="YS7" s="54"/>
      <c r="YT7" s="54"/>
      <c r="YU7" s="54"/>
      <c r="YV7" s="54"/>
      <c r="YW7" s="54"/>
      <c r="YX7" s="54"/>
      <c r="YY7" s="54"/>
      <c r="YZ7" s="54"/>
      <c r="ZA7" s="54"/>
      <c r="ZB7" s="54"/>
      <c r="ZC7" s="54"/>
      <c r="ZD7" s="54"/>
      <c r="ZE7" s="54"/>
      <c r="ZF7" s="54"/>
      <c r="ZG7" s="54"/>
      <c r="ZH7" s="54"/>
      <c r="ZI7" s="54"/>
      <c r="ZJ7" s="54"/>
      <c r="ZK7" s="54"/>
      <c r="ZL7" s="54"/>
      <c r="ZM7" s="54"/>
      <c r="ZN7" s="54"/>
      <c r="ZO7" s="54"/>
      <c r="ZP7" s="54"/>
      <c r="ZQ7" s="54"/>
      <c r="ZR7" s="54"/>
      <c r="ZS7" s="54"/>
      <c r="ZT7" s="54"/>
      <c r="ZU7" s="54"/>
      <c r="ZV7" s="54"/>
      <c r="ZW7" s="54"/>
      <c r="ZX7" s="54"/>
      <c r="ZY7" s="54"/>
      <c r="ZZ7" s="54"/>
      <c r="AAA7" s="54"/>
      <c r="AAB7" s="54"/>
      <c r="AAC7" s="54"/>
      <c r="AAD7" s="54"/>
      <c r="AAE7" s="54"/>
      <c r="AAF7" s="54"/>
      <c r="AAG7" s="54"/>
      <c r="AAH7" s="54"/>
      <c r="AAI7" s="54"/>
      <c r="AAJ7" s="54"/>
      <c r="AAK7" s="54"/>
      <c r="AAL7" s="54"/>
      <c r="AAM7" s="54"/>
      <c r="AAN7" s="54"/>
      <c r="AAO7" s="54"/>
      <c r="AAP7" s="54"/>
      <c r="AAQ7" s="54"/>
      <c r="AAR7" s="54"/>
      <c r="AAS7" s="54"/>
      <c r="AAT7" s="54"/>
      <c r="AAU7" s="54"/>
      <c r="AAV7" s="54"/>
      <c r="AAW7" s="54"/>
      <c r="AAX7" s="54"/>
      <c r="AAY7" s="54"/>
      <c r="AAZ7" s="54"/>
      <c r="ABA7" s="54"/>
      <c r="ABB7" s="54"/>
      <c r="ABC7" s="54"/>
      <c r="ABD7" s="54"/>
      <c r="ABE7" s="54"/>
      <c r="ABF7" s="54"/>
      <c r="ABG7" s="54"/>
      <c r="ABH7" s="54"/>
      <c r="ABI7" s="54"/>
      <c r="ABJ7" s="54"/>
      <c r="ABK7" s="54"/>
      <c r="ABL7" s="54"/>
      <c r="ABM7" s="54"/>
      <c r="ABN7" s="54"/>
      <c r="ABO7" s="54"/>
      <c r="ABP7" s="54"/>
      <c r="ABQ7" s="54"/>
      <c r="ABR7" s="54"/>
      <c r="ABS7" s="54"/>
      <c r="ABT7" s="54"/>
      <c r="ABU7" s="54"/>
      <c r="ABV7" s="54"/>
      <c r="ABW7" s="54"/>
      <c r="ABX7" s="54"/>
      <c r="ABY7" s="54"/>
      <c r="ABZ7" s="54"/>
      <c r="ACA7" s="54"/>
      <c r="ACB7" s="54"/>
      <c r="ACC7" s="54"/>
      <c r="ACD7" s="54"/>
      <c r="ACE7" s="54"/>
      <c r="ACF7" s="54"/>
      <c r="ACG7" s="54"/>
      <c r="ACH7" s="54"/>
      <c r="ACI7" s="54"/>
      <c r="ACJ7" s="54"/>
      <c r="ACK7" s="54"/>
      <c r="ACL7" s="54"/>
      <c r="ACM7" s="54"/>
      <c r="ACN7" s="54"/>
      <c r="ACO7" s="54"/>
      <c r="ACP7" s="54"/>
      <c r="ACQ7" s="54"/>
      <c r="ACR7" s="54"/>
      <c r="ACS7" s="54"/>
      <c r="ACT7" s="54"/>
      <c r="ACU7" s="54"/>
      <c r="ACV7" s="54"/>
      <c r="ACW7" s="54"/>
      <c r="ACX7" s="54"/>
      <c r="ACY7" s="54"/>
      <c r="ACZ7" s="54"/>
      <c r="ADA7" s="54"/>
      <c r="ADB7" s="54"/>
      <c r="ADC7" s="54"/>
      <c r="ADD7" s="54"/>
      <c r="ADE7" s="54"/>
      <c r="ADF7" s="54"/>
      <c r="ADG7" s="54"/>
      <c r="ADH7" s="54"/>
      <c r="ADI7" s="54"/>
      <c r="ADJ7" s="54"/>
      <c r="ADK7" s="54"/>
      <c r="ADL7" s="54"/>
      <c r="ADM7" s="54"/>
      <c r="ADN7" s="54"/>
      <c r="ADO7" s="54"/>
      <c r="ADP7" s="54"/>
      <c r="ADQ7" s="54"/>
      <c r="ADR7" s="54"/>
      <c r="ADS7" s="54"/>
      <c r="ADT7" s="54"/>
      <c r="ADU7" s="54"/>
      <c r="ADV7" s="54"/>
      <c r="ADW7" s="54"/>
      <c r="ADX7" s="54"/>
      <c r="ADY7" s="54"/>
      <c r="ADZ7" s="54"/>
      <c r="AEA7" s="54"/>
      <c r="AEB7" s="54"/>
      <c r="AEC7" s="54"/>
      <c r="AED7" s="54"/>
      <c r="AEE7" s="54"/>
      <c r="AEF7" s="54"/>
      <c r="AEG7" s="54"/>
      <c r="AEH7" s="54"/>
      <c r="AEI7" s="54"/>
      <c r="AEJ7" s="54"/>
      <c r="AEK7" s="54"/>
      <c r="AEL7" s="54"/>
      <c r="AEM7" s="54"/>
      <c r="AEN7" s="54"/>
      <c r="AEO7" s="54"/>
      <c r="AEP7" s="54"/>
      <c r="AEQ7" s="54"/>
      <c r="AER7" s="54"/>
      <c r="AES7" s="54"/>
      <c r="AET7" s="54"/>
      <c r="AEU7" s="54"/>
      <c r="AEV7" s="54"/>
      <c r="AEW7" s="54"/>
      <c r="AEX7" s="54"/>
      <c r="AEY7" s="54"/>
      <c r="AEZ7" s="54"/>
      <c r="AFA7" s="54"/>
      <c r="AFB7" s="54"/>
      <c r="AFC7" s="54"/>
      <c r="AFD7" s="54"/>
      <c r="AFE7" s="54"/>
      <c r="AFF7" s="54"/>
      <c r="AFG7" s="54"/>
      <c r="AFH7" s="54"/>
      <c r="AFI7" s="54"/>
      <c r="AFJ7" s="54"/>
      <c r="AFK7" s="54"/>
      <c r="AFL7" s="54"/>
      <c r="AFM7" s="54"/>
      <c r="AFN7" s="54"/>
      <c r="AFO7" s="54"/>
      <c r="AFP7" s="54"/>
      <c r="AFQ7" s="54"/>
      <c r="AFR7" s="54"/>
      <c r="AFS7" s="54"/>
      <c r="AFT7" s="54"/>
      <c r="AFU7" s="54"/>
      <c r="AFV7" s="54"/>
      <c r="AFW7" s="54"/>
      <c r="AFX7" s="54"/>
      <c r="AFY7" s="54"/>
      <c r="AFZ7" s="54"/>
      <c r="AGA7" s="54"/>
      <c r="AGB7" s="54"/>
      <c r="AGC7" s="54"/>
      <c r="AGD7" s="54"/>
      <c r="AGE7" s="54"/>
      <c r="AGF7" s="54"/>
      <c r="AGG7" s="54"/>
      <c r="AGH7" s="54"/>
      <c r="AGI7" s="54"/>
      <c r="AGJ7" s="54"/>
      <c r="AGK7" s="54"/>
      <c r="AGL7" s="54"/>
      <c r="AGM7" s="54"/>
      <c r="AGN7" s="54"/>
      <c r="AGO7" s="54"/>
      <c r="AGP7" s="54"/>
      <c r="AGQ7" s="54"/>
      <c r="AGR7" s="54"/>
      <c r="AGS7" s="54"/>
      <c r="AGT7" s="54"/>
      <c r="AGU7" s="54"/>
      <c r="AGV7" s="54"/>
      <c r="AGW7" s="54"/>
      <c r="AGX7" s="54"/>
      <c r="AGY7" s="54"/>
      <c r="AGZ7" s="54"/>
      <c r="AHA7" s="54"/>
      <c r="AHB7" s="54"/>
      <c r="AHC7" s="54"/>
      <c r="AHD7" s="54"/>
      <c r="AHE7" s="54"/>
      <c r="AHF7" s="54"/>
      <c r="AHG7" s="54"/>
      <c r="AHH7" s="54"/>
      <c r="AHI7" s="54"/>
      <c r="AHJ7" s="54"/>
      <c r="AHK7" s="54"/>
      <c r="AHL7" s="54"/>
      <c r="AHM7" s="54"/>
      <c r="AHN7" s="54"/>
      <c r="AHO7" s="54"/>
      <c r="AHP7" s="54"/>
      <c r="AHQ7" s="54"/>
      <c r="AHR7" s="54"/>
      <c r="AHS7" s="54"/>
      <c r="AHT7" s="54"/>
      <c r="AHU7" s="54"/>
      <c r="AHV7" s="54"/>
      <c r="AHW7" s="54"/>
      <c r="AHX7" s="54"/>
      <c r="AHY7" s="54"/>
      <c r="AHZ7" s="54"/>
      <c r="AIA7" s="54"/>
      <c r="AIB7" s="54"/>
      <c r="AIC7" s="54"/>
      <c r="AID7" s="54"/>
      <c r="AIE7" s="54"/>
      <c r="AIF7" s="54"/>
      <c r="AIG7" s="54"/>
      <c r="AIH7" s="54"/>
      <c r="AII7" s="54"/>
      <c r="AIJ7" s="54"/>
      <c r="AIK7" s="54"/>
      <c r="AIL7" s="54"/>
      <c r="AIM7" s="54"/>
      <c r="AIN7" s="54"/>
      <c r="AIO7" s="54"/>
      <c r="AIP7" s="54"/>
      <c r="AIQ7" s="54"/>
      <c r="AIR7" s="54"/>
      <c r="AIS7" s="54"/>
      <c r="AIT7" s="54"/>
      <c r="AIU7" s="54"/>
      <c r="AIV7" s="54"/>
      <c r="AIW7" s="54"/>
      <c r="AIX7" s="54"/>
      <c r="AIY7" s="54"/>
      <c r="AIZ7" s="54"/>
      <c r="AJA7" s="54"/>
      <c r="AJB7" s="54"/>
      <c r="AJC7" s="54"/>
      <c r="AJD7" s="54"/>
      <c r="AJE7" s="54"/>
      <c r="AJF7" s="54"/>
      <c r="AJG7" s="54"/>
      <c r="AJH7" s="54"/>
      <c r="AJI7" s="54"/>
      <c r="AJJ7" s="54"/>
      <c r="AJK7" s="54"/>
      <c r="AJL7" s="54"/>
      <c r="AJM7" s="54"/>
      <c r="AJN7" s="54"/>
      <c r="AJO7" s="54"/>
      <c r="AJP7" s="54"/>
      <c r="AJQ7" s="54"/>
      <c r="AJR7" s="54"/>
      <c r="AJS7" s="54"/>
      <c r="AJT7" s="54"/>
      <c r="AJU7" s="54"/>
      <c r="AJV7" s="54"/>
      <c r="AJW7" s="54"/>
      <c r="AJX7" s="54"/>
      <c r="AJY7" s="54"/>
      <c r="AJZ7" s="54"/>
      <c r="AKA7" s="54"/>
      <c r="AKB7" s="54"/>
      <c r="AKC7" s="54"/>
      <c r="AKD7" s="54"/>
      <c r="AKE7" s="54"/>
      <c r="AKF7" s="54"/>
      <c r="AKG7" s="54"/>
      <c r="AKH7" s="54"/>
      <c r="AKI7" s="54"/>
      <c r="AKJ7" s="54"/>
      <c r="AKK7" s="54"/>
      <c r="AKL7" s="54"/>
      <c r="AKM7" s="54"/>
      <c r="AKN7" s="54"/>
      <c r="AKO7" s="54"/>
      <c r="AKP7" s="54"/>
      <c r="AKQ7" s="54"/>
      <c r="AKR7" s="54"/>
      <c r="AKS7" s="54"/>
      <c r="AKT7" s="54"/>
      <c r="AKU7" s="54"/>
      <c r="AKV7" s="54"/>
      <c r="AKW7" s="54"/>
      <c r="AKX7" s="54"/>
      <c r="AKY7" s="54"/>
      <c r="AKZ7" s="54"/>
      <c r="ALA7" s="54"/>
      <c r="ALB7" s="54"/>
      <c r="ALC7" s="54"/>
      <c r="ALD7" s="54"/>
      <c r="ALE7" s="54"/>
      <c r="ALF7" s="54"/>
      <c r="ALG7" s="54"/>
      <c r="ALH7" s="54"/>
      <c r="ALI7" s="54"/>
      <c r="ALJ7" s="54"/>
      <c r="ALK7" s="54"/>
      <c r="ALL7" s="54"/>
      <c r="ALM7" s="54"/>
      <c r="ALN7" s="54"/>
      <c r="ALO7" s="54"/>
      <c r="ALP7" s="54"/>
      <c r="ALQ7" s="54"/>
      <c r="ALR7" s="54"/>
      <c r="ALS7" s="54"/>
      <c r="ALT7" s="54"/>
      <c r="ALU7" s="54"/>
      <c r="ALV7" s="54"/>
      <c r="ALW7" s="54"/>
      <c r="ALX7" s="54"/>
      <c r="ALY7" s="54"/>
      <c r="ALZ7" s="54"/>
      <c r="AMA7" s="54"/>
      <c r="AMB7" s="54"/>
      <c r="AMC7" s="54"/>
      <c r="AMD7" s="54"/>
      <c r="AME7" s="54"/>
      <c r="AMF7" s="54"/>
      <c r="AMG7" s="54"/>
      <c r="AMH7" s="54"/>
      <c r="AMI7" s="54"/>
      <c r="AMJ7" s="54"/>
      <c r="AMK7" s="54"/>
      <c r="AML7" s="54"/>
      <c r="AMM7" s="54"/>
      <c r="AMN7" s="54"/>
      <c r="AMO7" s="54"/>
      <c r="AMP7" s="54"/>
      <c r="AMQ7" s="54"/>
      <c r="AMR7" s="54"/>
      <c r="AMS7" s="54"/>
      <c r="AMT7" s="54"/>
      <c r="AMU7" s="54"/>
      <c r="AMV7" s="54"/>
      <c r="AMW7" s="54"/>
      <c r="AMX7" s="54"/>
      <c r="AMY7" s="54"/>
      <c r="AMZ7" s="54"/>
      <c r="ANA7" s="54"/>
      <c r="ANB7" s="54"/>
      <c r="ANC7" s="54"/>
      <c r="AND7" s="54"/>
      <c r="ANE7" s="54"/>
      <c r="ANF7" s="54"/>
      <c r="ANG7" s="54"/>
      <c r="ANH7" s="54"/>
      <c r="ANI7" s="54"/>
      <c r="ANJ7" s="54"/>
      <c r="ANK7" s="54"/>
      <c r="ANL7" s="54"/>
      <c r="ANM7" s="54"/>
      <c r="ANN7" s="54"/>
      <c r="ANO7" s="54"/>
      <c r="ANP7" s="54"/>
      <c r="ANQ7" s="54"/>
      <c r="ANR7" s="54"/>
      <c r="ANS7" s="54"/>
      <c r="ANT7" s="54"/>
      <c r="ANU7" s="54"/>
      <c r="ANV7" s="54"/>
      <c r="ANW7" s="54"/>
      <c r="ANX7" s="54"/>
      <c r="ANY7" s="54"/>
      <c r="ANZ7" s="54"/>
      <c r="AOA7" s="54"/>
      <c r="AOB7" s="54"/>
      <c r="AOC7" s="54"/>
      <c r="AOD7" s="54"/>
      <c r="AOE7" s="54"/>
      <c r="AOF7" s="54"/>
      <c r="AOG7" s="54"/>
      <c r="AOH7" s="54"/>
      <c r="AOI7" s="54"/>
      <c r="AOJ7" s="54"/>
      <c r="AOK7" s="54"/>
      <c r="AOL7" s="54"/>
      <c r="AOM7" s="54"/>
      <c r="AON7" s="54"/>
      <c r="AOO7" s="54"/>
      <c r="AOP7" s="54"/>
      <c r="AOQ7" s="54"/>
      <c r="AOR7" s="54"/>
      <c r="AOS7" s="54"/>
      <c r="AOT7" s="54"/>
      <c r="AOU7" s="54"/>
      <c r="AOV7" s="54"/>
      <c r="AOW7" s="54"/>
      <c r="AOX7" s="54"/>
      <c r="AOY7" s="54"/>
      <c r="AOZ7" s="54"/>
      <c r="APA7" s="54"/>
      <c r="APB7" s="54"/>
      <c r="APC7" s="54"/>
      <c r="APD7" s="54"/>
      <c r="APE7" s="54"/>
      <c r="APF7" s="54"/>
      <c r="APG7" s="54"/>
      <c r="APH7" s="54"/>
      <c r="API7" s="54"/>
      <c r="APJ7" s="54"/>
      <c r="APK7" s="54"/>
      <c r="APL7" s="54"/>
      <c r="APM7" s="54"/>
      <c r="APN7" s="54"/>
      <c r="APO7" s="54"/>
      <c r="APP7" s="54"/>
      <c r="APQ7" s="54"/>
      <c r="APR7" s="54"/>
      <c r="APS7" s="54"/>
      <c r="APT7" s="54"/>
      <c r="APU7" s="54"/>
      <c r="APV7" s="54"/>
      <c r="APW7" s="54"/>
      <c r="APX7" s="54"/>
      <c r="APY7" s="54"/>
      <c r="APZ7" s="54"/>
      <c r="AQA7" s="54"/>
      <c r="AQB7" s="54"/>
      <c r="AQC7" s="54"/>
      <c r="AQD7" s="54"/>
      <c r="AQE7" s="54"/>
      <c r="AQF7" s="54"/>
      <c r="AQG7" s="54"/>
      <c r="AQH7" s="54"/>
      <c r="AQI7" s="54"/>
      <c r="AQJ7" s="54"/>
      <c r="AQK7" s="54"/>
      <c r="AQL7" s="54"/>
      <c r="AQM7" s="54"/>
      <c r="AQN7" s="54"/>
      <c r="AQO7" s="54"/>
      <c r="AQP7" s="54"/>
      <c r="AQQ7" s="54"/>
      <c r="AQR7" s="54"/>
      <c r="AQS7" s="54"/>
      <c r="AQT7" s="54"/>
      <c r="AQU7" s="54"/>
      <c r="AQV7" s="54"/>
      <c r="AQW7" s="54"/>
      <c r="AQX7" s="54"/>
      <c r="AQY7" s="54"/>
      <c r="AQZ7" s="54"/>
      <c r="ARA7" s="54"/>
      <c r="ARB7" s="54"/>
      <c r="ARC7" s="54"/>
      <c r="ARD7" s="54"/>
      <c r="ARE7" s="54"/>
      <c r="ARF7" s="54"/>
      <c r="ARG7" s="54"/>
      <c r="ARH7" s="54"/>
      <c r="ARI7" s="54"/>
      <c r="ARJ7" s="54"/>
      <c r="ARK7" s="54"/>
      <c r="ARL7" s="54"/>
      <c r="ARM7" s="54"/>
      <c r="ARN7" s="54"/>
      <c r="ARO7" s="54"/>
      <c r="ARP7" s="54"/>
      <c r="ARQ7" s="54"/>
      <c r="ARR7" s="54"/>
      <c r="ARS7" s="54"/>
      <c r="ART7" s="54"/>
      <c r="ARU7" s="54"/>
      <c r="ARV7" s="54"/>
      <c r="ARW7" s="54"/>
      <c r="ARX7" s="54"/>
      <c r="ARY7" s="54"/>
      <c r="ARZ7" s="54"/>
      <c r="ASA7" s="54"/>
      <c r="ASB7" s="54"/>
      <c r="ASC7" s="54"/>
      <c r="ASD7" s="54"/>
      <c r="ASE7" s="54"/>
      <c r="ASF7" s="54"/>
      <c r="ASG7" s="54"/>
      <c r="ASH7" s="54"/>
      <c r="ASI7" s="54"/>
      <c r="ASJ7" s="54"/>
      <c r="ASK7" s="54"/>
      <c r="ASL7" s="54"/>
      <c r="ASM7" s="54"/>
      <c r="ASN7" s="54"/>
      <c r="ASO7" s="54"/>
      <c r="ASP7" s="54"/>
      <c r="ASQ7" s="54"/>
      <c r="ASR7" s="54"/>
      <c r="ASS7" s="54"/>
      <c r="AST7" s="54"/>
      <c r="ASU7" s="54"/>
      <c r="ASV7" s="54"/>
      <c r="ASW7" s="54"/>
      <c r="ASX7" s="54"/>
      <c r="ASY7" s="54"/>
      <c r="ASZ7" s="54"/>
      <c r="ATA7" s="54"/>
      <c r="ATB7" s="54"/>
      <c r="ATC7" s="54"/>
      <c r="ATD7" s="54"/>
      <c r="ATE7" s="54"/>
      <c r="ATF7" s="54"/>
      <c r="ATG7" s="54"/>
      <c r="ATH7" s="54"/>
      <c r="ATI7" s="54"/>
      <c r="ATJ7" s="54"/>
      <c r="ATK7" s="54"/>
      <c r="ATL7" s="54"/>
      <c r="ATM7" s="54"/>
      <c r="ATN7" s="54"/>
      <c r="ATO7" s="54"/>
      <c r="ATP7" s="54"/>
      <c r="ATQ7" s="54"/>
      <c r="ATR7" s="54"/>
      <c r="ATS7" s="54"/>
      <c r="ATT7" s="54"/>
      <c r="ATU7" s="54"/>
      <c r="ATV7" s="54"/>
      <c r="ATW7" s="54"/>
      <c r="ATX7" s="54"/>
      <c r="ATY7" s="54"/>
      <c r="ATZ7" s="54"/>
      <c r="AUA7" s="54"/>
      <c r="AUB7" s="54"/>
      <c r="AUC7" s="54"/>
      <c r="AUD7" s="54"/>
      <c r="AUE7" s="54"/>
      <c r="AUF7" s="54"/>
      <c r="AUG7" s="54"/>
      <c r="AUH7" s="54"/>
      <c r="AUI7" s="54"/>
      <c r="AUJ7" s="54"/>
      <c r="AUK7" s="54"/>
      <c r="AUL7" s="54"/>
      <c r="AUM7" s="54"/>
      <c r="AUN7" s="54"/>
      <c r="AUO7" s="54"/>
      <c r="AUP7" s="54"/>
      <c r="AUQ7" s="54"/>
      <c r="AUR7" s="54"/>
      <c r="AUS7" s="54"/>
      <c r="AUT7" s="54"/>
      <c r="AUU7" s="54"/>
      <c r="AUV7" s="54"/>
      <c r="AUW7" s="54"/>
      <c r="AUX7" s="54"/>
      <c r="AUY7" s="54"/>
      <c r="AUZ7" s="54"/>
      <c r="AVA7" s="54"/>
      <c r="AVB7" s="54"/>
      <c r="AVC7" s="54"/>
      <c r="AVD7" s="54"/>
      <c r="AVE7" s="54"/>
      <c r="AVF7" s="54"/>
      <c r="AVG7" s="54"/>
      <c r="AVH7" s="54"/>
      <c r="AVI7" s="54"/>
      <c r="AVJ7" s="54"/>
      <c r="AVK7" s="54"/>
      <c r="AVL7" s="54"/>
      <c r="AVM7" s="54"/>
      <c r="AVN7" s="54"/>
      <c r="AVO7" s="54"/>
      <c r="AVP7" s="54"/>
      <c r="AVQ7" s="54"/>
      <c r="AVR7" s="54"/>
      <c r="AVS7" s="54"/>
      <c r="AVT7" s="54"/>
      <c r="AVU7" s="54"/>
      <c r="AVV7" s="54"/>
      <c r="AVW7" s="54"/>
      <c r="AVX7" s="54"/>
      <c r="AVY7" s="54"/>
      <c r="AVZ7" s="54"/>
      <c r="AWA7" s="54"/>
      <c r="AWB7" s="54"/>
      <c r="AWC7" s="54"/>
      <c r="AWD7" s="54"/>
      <c r="AWE7" s="54"/>
      <c r="AWF7" s="54"/>
      <c r="AWG7" s="54"/>
      <c r="AWH7" s="54"/>
      <c r="AWI7" s="54"/>
      <c r="AWJ7" s="54"/>
      <c r="AWK7" s="54"/>
      <c r="AWL7" s="54"/>
      <c r="AWM7" s="54"/>
      <c r="AWN7" s="54"/>
      <c r="AWO7" s="54"/>
      <c r="AWP7" s="54"/>
      <c r="AWQ7" s="54"/>
      <c r="AWR7" s="54"/>
      <c r="AWS7" s="54"/>
      <c r="AWT7" s="54"/>
      <c r="AWU7" s="54"/>
      <c r="AWV7" s="54"/>
      <c r="AWW7" s="54"/>
      <c r="AWX7" s="54"/>
      <c r="AWY7" s="54"/>
      <c r="AWZ7" s="54"/>
      <c r="AXA7" s="54"/>
      <c r="AXB7" s="54"/>
      <c r="AXC7" s="54"/>
      <c r="AXD7" s="54"/>
      <c r="AXE7" s="54"/>
      <c r="AXF7" s="54"/>
      <c r="AXG7" s="54"/>
      <c r="AXH7" s="54"/>
      <c r="AXI7" s="54"/>
      <c r="AXJ7" s="54"/>
      <c r="AXK7" s="54"/>
      <c r="AXL7" s="54"/>
      <c r="AXM7" s="54"/>
      <c r="AXN7" s="54"/>
      <c r="AXO7" s="54"/>
      <c r="AXP7" s="54"/>
      <c r="AXQ7" s="54"/>
      <c r="AXR7" s="54"/>
      <c r="AXS7" s="54"/>
      <c r="AXT7" s="54"/>
      <c r="AXU7" s="54"/>
      <c r="AXV7" s="54"/>
      <c r="AXW7" s="54"/>
      <c r="AXX7" s="54"/>
      <c r="AXY7" s="54"/>
      <c r="AXZ7" s="54"/>
      <c r="AYA7" s="54"/>
      <c r="AYB7" s="54"/>
      <c r="AYC7" s="54"/>
      <c r="AYD7" s="54"/>
      <c r="AYE7" s="54"/>
      <c r="AYF7" s="54"/>
      <c r="AYG7" s="54"/>
      <c r="AYH7" s="54"/>
      <c r="AYI7" s="54"/>
      <c r="AYJ7" s="54"/>
      <c r="AYK7" s="54"/>
      <c r="AYL7" s="54"/>
      <c r="AYM7" s="54"/>
      <c r="AYN7" s="54"/>
      <c r="AYO7" s="54"/>
      <c r="AYP7" s="54"/>
      <c r="AYQ7" s="54"/>
      <c r="AYR7" s="54"/>
      <c r="AYS7" s="54"/>
      <c r="AYT7" s="54"/>
      <c r="AYU7" s="54"/>
      <c r="AYV7" s="54"/>
    </row>
    <row r="8" spans="1:1348" s="374" customFormat="1" ht="14.25" customHeight="1" x14ac:dyDescent="0.25">
      <c r="A8" s="852"/>
      <c r="B8" s="2465"/>
      <c r="C8" s="2466"/>
      <c r="D8" s="2466"/>
      <c r="E8" s="2466"/>
      <c r="F8" s="2466"/>
      <c r="G8" s="2466"/>
      <c r="H8" s="2466"/>
      <c r="I8" s="2466"/>
      <c r="J8" s="2466"/>
      <c r="K8" s="2466"/>
      <c r="L8" s="2466"/>
      <c r="M8" s="2466"/>
      <c r="N8" s="2469"/>
      <c r="O8" s="2469"/>
      <c r="P8" s="2469"/>
      <c r="Q8" s="2470"/>
      <c r="R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c r="IW8" s="54"/>
      <c r="IX8" s="54"/>
      <c r="IY8" s="54"/>
      <c r="IZ8" s="54"/>
      <c r="JA8" s="54"/>
      <c r="JB8" s="54"/>
      <c r="JC8" s="54"/>
      <c r="JD8" s="54"/>
      <c r="JE8" s="54"/>
      <c r="JF8" s="54"/>
      <c r="JG8" s="54"/>
      <c r="JH8" s="54"/>
      <c r="JI8" s="54"/>
      <c r="JJ8" s="54"/>
      <c r="JK8" s="54"/>
      <c r="JL8" s="54"/>
      <c r="JM8" s="54"/>
      <c r="JN8" s="54"/>
      <c r="JO8" s="54"/>
      <c r="JP8" s="54"/>
      <c r="JQ8" s="54"/>
      <c r="JR8" s="54"/>
      <c r="JS8" s="54"/>
      <c r="JT8" s="54"/>
      <c r="JU8" s="54"/>
      <c r="JV8" s="54"/>
      <c r="JW8" s="54"/>
      <c r="JX8" s="54"/>
      <c r="JY8" s="54"/>
      <c r="JZ8" s="54"/>
      <c r="KA8" s="54"/>
      <c r="KB8" s="54"/>
      <c r="KC8" s="54"/>
      <c r="KD8" s="54"/>
      <c r="KE8" s="54"/>
      <c r="KF8" s="54"/>
      <c r="KG8" s="54"/>
      <c r="KH8" s="54"/>
      <c r="KI8" s="54"/>
      <c r="KJ8" s="54"/>
      <c r="KK8" s="54"/>
      <c r="KL8" s="54"/>
      <c r="KM8" s="54"/>
      <c r="KN8" s="54"/>
      <c r="KO8" s="54"/>
      <c r="KP8" s="54"/>
      <c r="KQ8" s="54"/>
      <c r="KR8" s="54"/>
      <c r="KS8" s="54"/>
      <c r="KT8" s="54"/>
      <c r="KU8" s="54"/>
      <c r="KV8" s="54"/>
      <c r="KW8" s="54"/>
      <c r="KX8" s="54"/>
      <c r="KY8" s="54"/>
      <c r="KZ8" s="54"/>
      <c r="LA8" s="54"/>
      <c r="LB8" s="54"/>
      <c r="LC8" s="54"/>
      <c r="LD8" s="54"/>
      <c r="LE8" s="54"/>
      <c r="LF8" s="54"/>
      <c r="LG8" s="54"/>
      <c r="LH8" s="54"/>
      <c r="LI8" s="54"/>
      <c r="LJ8" s="54"/>
      <c r="LK8" s="54"/>
      <c r="LL8" s="54"/>
      <c r="LM8" s="54"/>
      <c r="LN8" s="54"/>
      <c r="LO8" s="54"/>
      <c r="LP8" s="54"/>
      <c r="LQ8" s="54"/>
      <c r="LR8" s="54"/>
      <c r="LS8" s="54"/>
      <c r="LT8" s="54"/>
      <c r="LU8" s="54"/>
      <c r="LV8" s="54"/>
      <c r="LW8" s="54"/>
      <c r="LX8" s="54"/>
      <c r="LY8" s="54"/>
      <c r="LZ8" s="54"/>
      <c r="MA8" s="54"/>
      <c r="MB8" s="54"/>
      <c r="MC8" s="54"/>
      <c r="MD8" s="54"/>
      <c r="ME8" s="54"/>
      <c r="MF8" s="54"/>
      <c r="MG8" s="54"/>
      <c r="MH8" s="54"/>
      <c r="MI8" s="54"/>
      <c r="MJ8" s="54"/>
      <c r="MK8" s="54"/>
      <c r="ML8" s="54"/>
      <c r="MM8" s="54"/>
      <c r="MN8" s="54"/>
      <c r="MO8" s="54"/>
      <c r="MP8" s="54"/>
      <c r="MQ8" s="54"/>
      <c r="MR8" s="54"/>
      <c r="MS8" s="54"/>
      <c r="MT8" s="54"/>
      <c r="MU8" s="54"/>
      <c r="MV8" s="54"/>
      <c r="MW8" s="54"/>
      <c r="MX8" s="54"/>
      <c r="MY8" s="54"/>
      <c r="MZ8" s="54"/>
      <c r="NA8" s="54"/>
      <c r="NB8" s="54"/>
      <c r="NC8" s="54"/>
      <c r="ND8" s="54"/>
      <c r="NE8" s="54"/>
      <c r="NF8" s="54"/>
      <c r="NG8" s="54"/>
      <c r="NH8" s="54"/>
      <c r="NI8" s="54"/>
      <c r="NJ8" s="54"/>
      <c r="NK8" s="54"/>
      <c r="NL8" s="54"/>
      <c r="NM8" s="54"/>
      <c r="NN8" s="54"/>
      <c r="NO8" s="54"/>
      <c r="NP8" s="54"/>
      <c r="NQ8" s="54"/>
      <c r="NR8" s="54"/>
      <c r="NS8" s="54"/>
      <c r="NT8" s="54"/>
      <c r="NU8" s="54"/>
      <c r="NV8" s="54"/>
      <c r="NW8" s="54"/>
      <c r="NX8" s="54"/>
      <c r="NY8" s="54"/>
      <c r="NZ8" s="54"/>
      <c r="OA8" s="54"/>
      <c r="OB8" s="54"/>
      <c r="OC8" s="54"/>
      <c r="OD8" s="54"/>
      <c r="OE8" s="54"/>
      <c r="OF8" s="54"/>
      <c r="OG8" s="54"/>
      <c r="OH8" s="54"/>
      <c r="OI8" s="54"/>
      <c r="OJ8" s="54"/>
      <c r="OK8" s="54"/>
      <c r="OL8" s="54"/>
      <c r="OM8" s="54"/>
      <c r="ON8" s="54"/>
      <c r="OO8" s="54"/>
      <c r="OP8" s="54"/>
      <c r="OQ8" s="54"/>
      <c r="OR8" s="54"/>
      <c r="OS8" s="54"/>
      <c r="OT8" s="54"/>
      <c r="OU8" s="54"/>
      <c r="OV8" s="54"/>
      <c r="OW8" s="54"/>
      <c r="OX8" s="54"/>
      <c r="OY8" s="54"/>
      <c r="OZ8" s="54"/>
      <c r="PA8" s="54"/>
      <c r="PB8" s="54"/>
      <c r="PC8" s="54"/>
      <c r="PD8" s="54"/>
      <c r="PE8" s="54"/>
      <c r="PF8" s="54"/>
      <c r="PG8" s="54"/>
      <c r="PH8" s="54"/>
      <c r="PI8" s="54"/>
      <c r="PJ8" s="54"/>
      <c r="PK8" s="54"/>
      <c r="PL8" s="54"/>
      <c r="PM8" s="54"/>
      <c r="PN8" s="54"/>
      <c r="PO8" s="54"/>
      <c r="PP8" s="54"/>
      <c r="PQ8" s="54"/>
      <c r="PR8" s="54"/>
      <c r="PS8" s="54"/>
      <c r="PT8" s="54"/>
      <c r="PU8" s="54"/>
      <c r="PV8" s="54"/>
      <c r="PW8" s="54"/>
      <c r="PX8" s="54"/>
      <c r="PY8" s="54"/>
      <c r="PZ8" s="54"/>
      <c r="QA8" s="54"/>
      <c r="QB8" s="54"/>
      <c r="QC8" s="54"/>
      <c r="QD8" s="54"/>
      <c r="QE8" s="54"/>
      <c r="QF8" s="54"/>
      <c r="QG8" s="54"/>
      <c r="QH8" s="54"/>
      <c r="QI8" s="54"/>
      <c r="QJ8" s="54"/>
      <c r="QK8" s="54"/>
      <c r="QL8" s="54"/>
      <c r="QM8" s="54"/>
      <c r="QN8" s="54"/>
      <c r="QO8" s="54"/>
      <c r="QP8" s="54"/>
      <c r="QQ8" s="54"/>
      <c r="QR8" s="54"/>
      <c r="QS8" s="54"/>
      <c r="QT8" s="54"/>
      <c r="QU8" s="54"/>
      <c r="QV8" s="54"/>
      <c r="QW8" s="54"/>
      <c r="QX8" s="54"/>
      <c r="QY8" s="54"/>
      <c r="QZ8" s="54"/>
      <c r="RA8" s="54"/>
      <c r="RB8" s="54"/>
      <c r="RC8" s="54"/>
      <c r="RD8" s="54"/>
      <c r="RE8" s="54"/>
      <c r="RF8" s="54"/>
      <c r="RG8" s="54"/>
      <c r="RH8" s="54"/>
      <c r="RI8" s="54"/>
      <c r="RJ8" s="54"/>
      <c r="RK8" s="54"/>
      <c r="RL8" s="54"/>
      <c r="RM8" s="54"/>
      <c r="RN8" s="54"/>
      <c r="RO8" s="54"/>
      <c r="RP8" s="54"/>
      <c r="RQ8" s="54"/>
      <c r="RR8" s="54"/>
      <c r="RS8" s="54"/>
      <c r="RT8" s="54"/>
      <c r="RU8" s="54"/>
      <c r="RV8" s="54"/>
      <c r="RW8" s="54"/>
      <c r="RX8" s="54"/>
      <c r="RY8" s="54"/>
      <c r="RZ8" s="54"/>
      <c r="SA8" s="54"/>
      <c r="SB8" s="54"/>
      <c r="SC8" s="54"/>
      <c r="SD8" s="54"/>
      <c r="SE8" s="54"/>
      <c r="SF8" s="54"/>
      <c r="SG8" s="54"/>
      <c r="SH8" s="54"/>
      <c r="SI8" s="54"/>
      <c r="SJ8" s="54"/>
      <c r="SK8" s="54"/>
      <c r="SL8" s="54"/>
      <c r="SM8" s="54"/>
      <c r="SN8" s="54"/>
      <c r="SO8" s="54"/>
      <c r="SP8" s="54"/>
      <c r="SQ8" s="54"/>
      <c r="SR8" s="54"/>
      <c r="SS8" s="54"/>
      <c r="ST8" s="54"/>
      <c r="SU8" s="54"/>
      <c r="SV8" s="54"/>
      <c r="SW8" s="54"/>
      <c r="SX8" s="54"/>
      <c r="SY8" s="54"/>
      <c r="SZ8" s="54"/>
      <c r="TA8" s="54"/>
      <c r="TB8" s="54"/>
      <c r="TC8" s="54"/>
      <c r="TD8" s="54"/>
      <c r="TE8" s="54"/>
      <c r="TF8" s="54"/>
      <c r="TG8" s="54"/>
      <c r="TH8" s="54"/>
      <c r="TI8" s="54"/>
      <c r="TJ8" s="54"/>
      <c r="TK8" s="54"/>
      <c r="TL8" s="54"/>
      <c r="TM8" s="54"/>
      <c r="TN8" s="54"/>
      <c r="TO8" s="54"/>
      <c r="TP8" s="54"/>
      <c r="TQ8" s="54"/>
      <c r="TR8" s="54"/>
      <c r="TS8" s="54"/>
      <c r="TT8" s="54"/>
      <c r="TU8" s="54"/>
      <c r="TV8" s="54"/>
      <c r="TW8" s="54"/>
      <c r="TX8" s="54"/>
      <c r="TY8" s="54"/>
      <c r="TZ8" s="54"/>
      <c r="UA8" s="54"/>
      <c r="UB8" s="54"/>
      <c r="UC8" s="54"/>
      <c r="UD8" s="54"/>
      <c r="UE8" s="54"/>
      <c r="UF8" s="54"/>
      <c r="UG8" s="54"/>
      <c r="UH8" s="54"/>
      <c r="UI8" s="54"/>
      <c r="UJ8" s="54"/>
      <c r="UK8" s="54"/>
      <c r="UL8" s="54"/>
      <c r="UM8" s="54"/>
      <c r="UN8" s="54"/>
      <c r="UO8" s="54"/>
      <c r="UP8" s="54"/>
      <c r="UQ8" s="54"/>
      <c r="UR8" s="54"/>
      <c r="US8" s="54"/>
      <c r="UT8" s="54"/>
      <c r="UU8" s="54"/>
      <c r="UV8" s="54"/>
      <c r="UW8" s="54"/>
      <c r="UX8" s="54"/>
      <c r="UY8" s="54"/>
      <c r="UZ8" s="54"/>
      <c r="VA8" s="54"/>
      <c r="VB8" s="54"/>
      <c r="VC8" s="54"/>
      <c r="VD8" s="54"/>
      <c r="VE8" s="54"/>
      <c r="VF8" s="54"/>
      <c r="VG8" s="54"/>
      <c r="VH8" s="54"/>
      <c r="VI8" s="54"/>
      <c r="VJ8" s="54"/>
      <c r="VK8" s="54"/>
      <c r="VL8" s="54"/>
      <c r="VM8" s="54"/>
      <c r="VN8" s="54"/>
      <c r="VO8" s="54"/>
      <c r="VP8" s="54"/>
      <c r="VQ8" s="54"/>
      <c r="VR8" s="54"/>
      <c r="VS8" s="54"/>
      <c r="VT8" s="54"/>
      <c r="VU8" s="54"/>
      <c r="VV8" s="54"/>
      <c r="VW8" s="54"/>
      <c r="VX8" s="54"/>
      <c r="VY8" s="54"/>
      <c r="VZ8" s="54"/>
      <c r="WA8" s="54"/>
      <c r="WB8" s="54"/>
      <c r="WC8" s="54"/>
      <c r="WD8" s="54"/>
      <c r="WE8" s="54"/>
      <c r="WF8" s="54"/>
      <c r="WG8" s="54"/>
      <c r="WH8" s="54"/>
      <c r="WI8" s="54"/>
      <c r="WJ8" s="54"/>
      <c r="WK8" s="54"/>
      <c r="WL8" s="54"/>
      <c r="WM8" s="54"/>
      <c r="WN8" s="54"/>
      <c r="WO8" s="54"/>
      <c r="WP8" s="54"/>
      <c r="WQ8" s="54"/>
      <c r="WR8" s="54"/>
      <c r="WS8" s="54"/>
      <c r="WT8" s="54"/>
      <c r="WU8" s="54"/>
      <c r="WV8" s="54"/>
      <c r="WW8" s="54"/>
      <c r="WX8" s="54"/>
      <c r="WY8" s="54"/>
      <c r="WZ8" s="54"/>
      <c r="XA8" s="54"/>
      <c r="XB8" s="54"/>
      <c r="XC8" s="54"/>
      <c r="XD8" s="54"/>
      <c r="XE8" s="54"/>
      <c r="XF8" s="54"/>
      <c r="XG8" s="54"/>
      <c r="XH8" s="54"/>
      <c r="XI8" s="54"/>
      <c r="XJ8" s="54"/>
      <c r="XK8" s="54"/>
      <c r="XL8" s="54"/>
      <c r="XM8" s="54"/>
      <c r="XN8" s="54"/>
      <c r="XO8" s="54"/>
      <c r="XP8" s="54"/>
      <c r="XQ8" s="54"/>
      <c r="XR8" s="54"/>
      <c r="XS8" s="54"/>
      <c r="XT8" s="54"/>
      <c r="XU8" s="54"/>
      <c r="XV8" s="54"/>
      <c r="XW8" s="54"/>
      <c r="XX8" s="54"/>
      <c r="XY8" s="54"/>
      <c r="XZ8" s="54"/>
      <c r="YA8" s="54"/>
      <c r="YB8" s="54"/>
      <c r="YC8" s="54"/>
      <c r="YD8" s="54"/>
      <c r="YE8" s="54"/>
      <c r="YF8" s="54"/>
      <c r="YG8" s="54"/>
      <c r="YH8" s="54"/>
      <c r="YI8" s="54"/>
      <c r="YJ8" s="54"/>
      <c r="YK8" s="54"/>
      <c r="YL8" s="54"/>
      <c r="YM8" s="54"/>
      <c r="YN8" s="54"/>
      <c r="YO8" s="54"/>
      <c r="YP8" s="54"/>
      <c r="YQ8" s="54"/>
      <c r="YR8" s="54"/>
      <c r="YS8" s="54"/>
      <c r="YT8" s="54"/>
      <c r="YU8" s="54"/>
      <c r="YV8" s="54"/>
      <c r="YW8" s="54"/>
      <c r="YX8" s="54"/>
      <c r="YY8" s="54"/>
      <c r="YZ8" s="54"/>
      <c r="ZA8" s="54"/>
      <c r="ZB8" s="54"/>
      <c r="ZC8" s="54"/>
      <c r="ZD8" s="54"/>
      <c r="ZE8" s="54"/>
      <c r="ZF8" s="54"/>
      <c r="ZG8" s="54"/>
      <c r="ZH8" s="54"/>
      <c r="ZI8" s="54"/>
      <c r="ZJ8" s="54"/>
      <c r="ZK8" s="54"/>
      <c r="ZL8" s="54"/>
      <c r="ZM8" s="54"/>
      <c r="ZN8" s="54"/>
      <c r="ZO8" s="54"/>
      <c r="ZP8" s="54"/>
      <c r="ZQ8" s="54"/>
      <c r="ZR8" s="54"/>
      <c r="ZS8" s="54"/>
      <c r="ZT8" s="54"/>
      <c r="ZU8" s="54"/>
      <c r="ZV8" s="54"/>
      <c r="ZW8" s="54"/>
      <c r="ZX8" s="54"/>
      <c r="ZY8" s="54"/>
      <c r="ZZ8" s="54"/>
      <c r="AAA8" s="54"/>
      <c r="AAB8" s="54"/>
      <c r="AAC8" s="54"/>
      <c r="AAD8" s="54"/>
      <c r="AAE8" s="54"/>
      <c r="AAF8" s="54"/>
      <c r="AAG8" s="54"/>
      <c r="AAH8" s="54"/>
      <c r="AAI8" s="54"/>
      <c r="AAJ8" s="54"/>
      <c r="AAK8" s="54"/>
      <c r="AAL8" s="54"/>
      <c r="AAM8" s="54"/>
      <c r="AAN8" s="54"/>
      <c r="AAO8" s="54"/>
      <c r="AAP8" s="54"/>
      <c r="AAQ8" s="54"/>
      <c r="AAR8" s="54"/>
      <c r="AAS8" s="54"/>
      <c r="AAT8" s="54"/>
      <c r="AAU8" s="54"/>
      <c r="AAV8" s="54"/>
      <c r="AAW8" s="54"/>
      <c r="AAX8" s="54"/>
      <c r="AAY8" s="54"/>
      <c r="AAZ8" s="54"/>
      <c r="ABA8" s="54"/>
      <c r="ABB8" s="54"/>
      <c r="ABC8" s="54"/>
      <c r="ABD8" s="54"/>
      <c r="ABE8" s="54"/>
      <c r="ABF8" s="54"/>
      <c r="ABG8" s="54"/>
      <c r="ABH8" s="54"/>
      <c r="ABI8" s="54"/>
      <c r="ABJ8" s="54"/>
      <c r="ABK8" s="54"/>
      <c r="ABL8" s="54"/>
      <c r="ABM8" s="54"/>
      <c r="ABN8" s="54"/>
      <c r="ABO8" s="54"/>
      <c r="ABP8" s="54"/>
      <c r="ABQ8" s="54"/>
      <c r="ABR8" s="54"/>
      <c r="ABS8" s="54"/>
      <c r="ABT8" s="54"/>
      <c r="ABU8" s="54"/>
      <c r="ABV8" s="54"/>
      <c r="ABW8" s="54"/>
      <c r="ABX8" s="54"/>
      <c r="ABY8" s="54"/>
      <c r="ABZ8" s="54"/>
      <c r="ACA8" s="54"/>
      <c r="ACB8" s="54"/>
      <c r="ACC8" s="54"/>
      <c r="ACD8" s="54"/>
      <c r="ACE8" s="54"/>
      <c r="ACF8" s="54"/>
      <c r="ACG8" s="54"/>
      <c r="ACH8" s="54"/>
      <c r="ACI8" s="54"/>
      <c r="ACJ8" s="54"/>
      <c r="ACK8" s="54"/>
      <c r="ACL8" s="54"/>
      <c r="ACM8" s="54"/>
      <c r="ACN8" s="54"/>
      <c r="ACO8" s="54"/>
      <c r="ACP8" s="54"/>
      <c r="ACQ8" s="54"/>
      <c r="ACR8" s="54"/>
      <c r="ACS8" s="54"/>
      <c r="ACT8" s="54"/>
      <c r="ACU8" s="54"/>
      <c r="ACV8" s="54"/>
      <c r="ACW8" s="54"/>
      <c r="ACX8" s="54"/>
      <c r="ACY8" s="54"/>
      <c r="ACZ8" s="54"/>
      <c r="ADA8" s="54"/>
      <c r="ADB8" s="54"/>
      <c r="ADC8" s="54"/>
      <c r="ADD8" s="54"/>
      <c r="ADE8" s="54"/>
      <c r="ADF8" s="54"/>
      <c r="ADG8" s="54"/>
      <c r="ADH8" s="54"/>
      <c r="ADI8" s="54"/>
      <c r="ADJ8" s="54"/>
      <c r="ADK8" s="54"/>
      <c r="ADL8" s="54"/>
      <c r="ADM8" s="54"/>
      <c r="ADN8" s="54"/>
      <c r="ADO8" s="54"/>
      <c r="ADP8" s="54"/>
      <c r="ADQ8" s="54"/>
      <c r="ADR8" s="54"/>
      <c r="ADS8" s="54"/>
      <c r="ADT8" s="54"/>
      <c r="ADU8" s="54"/>
      <c r="ADV8" s="54"/>
      <c r="ADW8" s="54"/>
      <c r="ADX8" s="54"/>
      <c r="ADY8" s="54"/>
      <c r="ADZ8" s="54"/>
      <c r="AEA8" s="54"/>
      <c r="AEB8" s="54"/>
      <c r="AEC8" s="54"/>
      <c r="AED8" s="54"/>
      <c r="AEE8" s="54"/>
      <c r="AEF8" s="54"/>
      <c r="AEG8" s="54"/>
      <c r="AEH8" s="54"/>
      <c r="AEI8" s="54"/>
      <c r="AEJ8" s="54"/>
      <c r="AEK8" s="54"/>
      <c r="AEL8" s="54"/>
      <c r="AEM8" s="54"/>
      <c r="AEN8" s="54"/>
      <c r="AEO8" s="54"/>
      <c r="AEP8" s="54"/>
      <c r="AEQ8" s="54"/>
      <c r="AER8" s="54"/>
      <c r="AES8" s="54"/>
      <c r="AET8" s="54"/>
      <c r="AEU8" s="54"/>
      <c r="AEV8" s="54"/>
      <c r="AEW8" s="54"/>
      <c r="AEX8" s="54"/>
      <c r="AEY8" s="54"/>
      <c r="AEZ8" s="54"/>
      <c r="AFA8" s="54"/>
      <c r="AFB8" s="54"/>
      <c r="AFC8" s="54"/>
      <c r="AFD8" s="54"/>
      <c r="AFE8" s="54"/>
      <c r="AFF8" s="54"/>
      <c r="AFG8" s="54"/>
      <c r="AFH8" s="54"/>
      <c r="AFI8" s="54"/>
      <c r="AFJ8" s="54"/>
      <c r="AFK8" s="54"/>
      <c r="AFL8" s="54"/>
      <c r="AFM8" s="54"/>
      <c r="AFN8" s="54"/>
      <c r="AFO8" s="54"/>
      <c r="AFP8" s="54"/>
      <c r="AFQ8" s="54"/>
      <c r="AFR8" s="54"/>
      <c r="AFS8" s="54"/>
      <c r="AFT8" s="54"/>
      <c r="AFU8" s="54"/>
      <c r="AFV8" s="54"/>
      <c r="AFW8" s="54"/>
      <c r="AFX8" s="54"/>
      <c r="AFY8" s="54"/>
      <c r="AFZ8" s="54"/>
      <c r="AGA8" s="54"/>
      <c r="AGB8" s="54"/>
      <c r="AGC8" s="54"/>
      <c r="AGD8" s="54"/>
      <c r="AGE8" s="54"/>
      <c r="AGF8" s="54"/>
      <c r="AGG8" s="54"/>
      <c r="AGH8" s="54"/>
      <c r="AGI8" s="54"/>
      <c r="AGJ8" s="54"/>
      <c r="AGK8" s="54"/>
      <c r="AGL8" s="54"/>
      <c r="AGM8" s="54"/>
      <c r="AGN8" s="54"/>
      <c r="AGO8" s="54"/>
      <c r="AGP8" s="54"/>
      <c r="AGQ8" s="54"/>
      <c r="AGR8" s="54"/>
      <c r="AGS8" s="54"/>
      <c r="AGT8" s="54"/>
      <c r="AGU8" s="54"/>
      <c r="AGV8" s="54"/>
      <c r="AGW8" s="54"/>
      <c r="AGX8" s="54"/>
      <c r="AGY8" s="54"/>
      <c r="AGZ8" s="54"/>
      <c r="AHA8" s="54"/>
      <c r="AHB8" s="54"/>
      <c r="AHC8" s="54"/>
      <c r="AHD8" s="54"/>
      <c r="AHE8" s="54"/>
      <c r="AHF8" s="54"/>
      <c r="AHG8" s="54"/>
      <c r="AHH8" s="54"/>
      <c r="AHI8" s="54"/>
      <c r="AHJ8" s="54"/>
      <c r="AHK8" s="54"/>
      <c r="AHL8" s="54"/>
      <c r="AHM8" s="54"/>
      <c r="AHN8" s="54"/>
      <c r="AHO8" s="54"/>
      <c r="AHP8" s="54"/>
      <c r="AHQ8" s="54"/>
      <c r="AHR8" s="54"/>
      <c r="AHS8" s="54"/>
      <c r="AHT8" s="54"/>
      <c r="AHU8" s="54"/>
      <c r="AHV8" s="54"/>
      <c r="AHW8" s="54"/>
      <c r="AHX8" s="54"/>
      <c r="AHY8" s="54"/>
      <c r="AHZ8" s="54"/>
      <c r="AIA8" s="54"/>
      <c r="AIB8" s="54"/>
      <c r="AIC8" s="54"/>
      <c r="AID8" s="54"/>
      <c r="AIE8" s="54"/>
      <c r="AIF8" s="54"/>
      <c r="AIG8" s="54"/>
      <c r="AIH8" s="54"/>
      <c r="AII8" s="54"/>
      <c r="AIJ8" s="54"/>
      <c r="AIK8" s="54"/>
      <c r="AIL8" s="54"/>
      <c r="AIM8" s="54"/>
      <c r="AIN8" s="54"/>
      <c r="AIO8" s="54"/>
      <c r="AIP8" s="54"/>
      <c r="AIQ8" s="54"/>
      <c r="AIR8" s="54"/>
      <c r="AIS8" s="54"/>
      <c r="AIT8" s="54"/>
      <c r="AIU8" s="54"/>
      <c r="AIV8" s="54"/>
      <c r="AIW8" s="54"/>
      <c r="AIX8" s="54"/>
      <c r="AIY8" s="54"/>
      <c r="AIZ8" s="54"/>
      <c r="AJA8" s="54"/>
      <c r="AJB8" s="54"/>
      <c r="AJC8" s="54"/>
      <c r="AJD8" s="54"/>
      <c r="AJE8" s="54"/>
      <c r="AJF8" s="54"/>
      <c r="AJG8" s="54"/>
      <c r="AJH8" s="54"/>
      <c r="AJI8" s="54"/>
      <c r="AJJ8" s="54"/>
      <c r="AJK8" s="54"/>
      <c r="AJL8" s="54"/>
      <c r="AJM8" s="54"/>
      <c r="AJN8" s="54"/>
      <c r="AJO8" s="54"/>
      <c r="AJP8" s="54"/>
      <c r="AJQ8" s="54"/>
      <c r="AJR8" s="54"/>
      <c r="AJS8" s="54"/>
      <c r="AJT8" s="54"/>
      <c r="AJU8" s="54"/>
      <c r="AJV8" s="54"/>
      <c r="AJW8" s="54"/>
      <c r="AJX8" s="54"/>
      <c r="AJY8" s="54"/>
      <c r="AJZ8" s="54"/>
      <c r="AKA8" s="54"/>
      <c r="AKB8" s="54"/>
      <c r="AKC8" s="54"/>
      <c r="AKD8" s="54"/>
      <c r="AKE8" s="54"/>
      <c r="AKF8" s="54"/>
      <c r="AKG8" s="54"/>
      <c r="AKH8" s="54"/>
      <c r="AKI8" s="54"/>
      <c r="AKJ8" s="54"/>
      <c r="AKK8" s="54"/>
      <c r="AKL8" s="54"/>
      <c r="AKM8" s="54"/>
      <c r="AKN8" s="54"/>
      <c r="AKO8" s="54"/>
      <c r="AKP8" s="54"/>
      <c r="AKQ8" s="54"/>
      <c r="AKR8" s="54"/>
      <c r="AKS8" s="54"/>
      <c r="AKT8" s="54"/>
      <c r="AKU8" s="54"/>
      <c r="AKV8" s="54"/>
      <c r="AKW8" s="54"/>
      <c r="AKX8" s="54"/>
      <c r="AKY8" s="54"/>
      <c r="AKZ8" s="54"/>
      <c r="ALA8" s="54"/>
      <c r="ALB8" s="54"/>
      <c r="ALC8" s="54"/>
      <c r="ALD8" s="54"/>
      <c r="ALE8" s="54"/>
      <c r="ALF8" s="54"/>
      <c r="ALG8" s="54"/>
      <c r="ALH8" s="54"/>
      <c r="ALI8" s="54"/>
      <c r="ALJ8" s="54"/>
      <c r="ALK8" s="54"/>
      <c r="ALL8" s="54"/>
      <c r="ALM8" s="54"/>
      <c r="ALN8" s="54"/>
      <c r="ALO8" s="54"/>
      <c r="ALP8" s="54"/>
      <c r="ALQ8" s="54"/>
      <c r="ALR8" s="54"/>
      <c r="ALS8" s="54"/>
      <c r="ALT8" s="54"/>
      <c r="ALU8" s="54"/>
      <c r="ALV8" s="54"/>
      <c r="ALW8" s="54"/>
      <c r="ALX8" s="54"/>
      <c r="ALY8" s="54"/>
      <c r="ALZ8" s="54"/>
      <c r="AMA8" s="54"/>
      <c r="AMB8" s="54"/>
      <c r="AMC8" s="54"/>
      <c r="AMD8" s="54"/>
      <c r="AME8" s="54"/>
      <c r="AMF8" s="54"/>
      <c r="AMG8" s="54"/>
      <c r="AMH8" s="54"/>
      <c r="AMI8" s="54"/>
      <c r="AMJ8" s="54"/>
      <c r="AMK8" s="54"/>
      <c r="AML8" s="54"/>
      <c r="AMM8" s="54"/>
      <c r="AMN8" s="54"/>
      <c r="AMO8" s="54"/>
      <c r="AMP8" s="54"/>
      <c r="AMQ8" s="54"/>
      <c r="AMR8" s="54"/>
      <c r="AMS8" s="54"/>
      <c r="AMT8" s="54"/>
      <c r="AMU8" s="54"/>
      <c r="AMV8" s="54"/>
      <c r="AMW8" s="54"/>
      <c r="AMX8" s="54"/>
      <c r="AMY8" s="54"/>
      <c r="AMZ8" s="54"/>
      <c r="ANA8" s="54"/>
      <c r="ANB8" s="54"/>
      <c r="ANC8" s="54"/>
      <c r="AND8" s="54"/>
      <c r="ANE8" s="54"/>
      <c r="ANF8" s="54"/>
      <c r="ANG8" s="54"/>
      <c r="ANH8" s="54"/>
      <c r="ANI8" s="54"/>
      <c r="ANJ8" s="54"/>
      <c r="ANK8" s="54"/>
      <c r="ANL8" s="54"/>
      <c r="ANM8" s="54"/>
      <c r="ANN8" s="54"/>
      <c r="ANO8" s="54"/>
      <c r="ANP8" s="54"/>
      <c r="ANQ8" s="54"/>
      <c r="ANR8" s="54"/>
      <c r="ANS8" s="54"/>
      <c r="ANT8" s="54"/>
      <c r="ANU8" s="54"/>
      <c r="ANV8" s="54"/>
      <c r="ANW8" s="54"/>
      <c r="ANX8" s="54"/>
      <c r="ANY8" s="54"/>
      <c r="ANZ8" s="54"/>
      <c r="AOA8" s="54"/>
      <c r="AOB8" s="54"/>
      <c r="AOC8" s="54"/>
      <c r="AOD8" s="54"/>
      <c r="AOE8" s="54"/>
      <c r="AOF8" s="54"/>
      <c r="AOG8" s="54"/>
      <c r="AOH8" s="54"/>
      <c r="AOI8" s="54"/>
      <c r="AOJ8" s="54"/>
      <c r="AOK8" s="54"/>
      <c r="AOL8" s="54"/>
      <c r="AOM8" s="54"/>
      <c r="AON8" s="54"/>
      <c r="AOO8" s="54"/>
      <c r="AOP8" s="54"/>
      <c r="AOQ8" s="54"/>
      <c r="AOR8" s="54"/>
      <c r="AOS8" s="54"/>
      <c r="AOT8" s="54"/>
      <c r="AOU8" s="54"/>
      <c r="AOV8" s="54"/>
      <c r="AOW8" s="54"/>
      <c r="AOX8" s="54"/>
      <c r="AOY8" s="54"/>
      <c r="AOZ8" s="54"/>
      <c r="APA8" s="54"/>
      <c r="APB8" s="54"/>
      <c r="APC8" s="54"/>
      <c r="APD8" s="54"/>
      <c r="APE8" s="54"/>
      <c r="APF8" s="54"/>
      <c r="APG8" s="54"/>
      <c r="APH8" s="54"/>
      <c r="API8" s="54"/>
      <c r="APJ8" s="54"/>
      <c r="APK8" s="54"/>
      <c r="APL8" s="54"/>
      <c r="APM8" s="54"/>
      <c r="APN8" s="54"/>
      <c r="APO8" s="54"/>
      <c r="APP8" s="54"/>
      <c r="APQ8" s="54"/>
      <c r="APR8" s="54"/>
      <c r="APS8" s="54"/>
      <c r="APT8" s="54"/>
      <c r="APU8" s="54"/>
      <c r="APV8" s="54"/>
      <c r="APW8" s="54"/>
      <c r="APX8" s="54"/>
      <c r="APY8" s="54"/>
      <c r="APZ8" s="54"/>
      <c r="AQA8" s="54"/>
      <c r="AQB8" s="54"/>
      <c r="AQC8" s="54"/>
      <c r="AQD8" s="54"/>
      <c r="AQE8" s="54"/>
      <c r="AQF8" s="54"/>
      <c r="AQG8" s="54"/>
      <c r="AQH8" s="54"/>
      <c r="AQI8" s="54"/>
      <c r="AQJ8" s="54"/>
      <c r="AQK8" s="54"/>
      <c r="AQL8" s="54"/>
      <c r="AQM8" s="54"/>
      <c r="AQN8" s="54"/>
      <c r="AQO8" s="54"/>
      <c r="AQP8" s="54"/>
      <c r="AQQ8" s="54"/>
      <c r="AQR8" s="54"/>
      <c r="AQS8" s="54"/>
      <c r="AQT8" s="54"/>
      <c r="AQU8" s="54"/>
      <c r="AQV8" s="54"/>
      <c r="AQW8" s="54"/>
      <c r="AQX8" s="54"/>
      <c r="AQY8" s="54"/>
      <c r="AQZ8" s="54"/>
      <c r="ARA8" s="54"/>
      <c r="ARB8" s="54"/>
      <c r="ARC8" s="54"/>
      <c r="ARD8" s="54"/>
      <c r="ARE8" s="54"/>
      <c r="ARF8" s="54"/>
      <c r="ARG8" s="54"/>
      <c r="ARH8" s="54"/>
      <c r="ARI8" s="54"/>
      <c r="ARJ8" s="54"/>
      <c r="ARK8" s="54"/>
      <c r="ARL8" s="54"/>
      <c r="ARM8" s="54"/>
      <c r="ARN8" s="54"/>
      <c r="ARO8" s="54"/>
      <c r="ARP8" s="54"/>
      <c r="ARQ8" s="54"/>
      <c r="ARR8" s="54"/>
      <c r="ARS8" s="54"/>
      <c r="ART8" s="54"/>
      <c r="ARU8" s="54"/>
      <c r="ARV8" s="54"/>
      <c r="ARW8" s="54"/>
      <c r="ARX8" s="54"/>
      <c r="ARY8" s="54"/>
      <c r="ARZ8" s="54"/>
      <c r="ASA8" s="54"/>
      <c r="ASB8" s="54"/>
      <c r="ASC8" s="54"/>
      <c r="ASD8" s="54"/>
      <c r="ASE8" s="54"/>
      <c r="ASF8" s="54"/>
      <c r="ASG8" s="54"/>
      <c r="ASH8" s="54"/>
      <c r="ASI8" s="54"/>
      <c r="ASJ8" s="54"/>
      <c r="ASK8" s="54"/>
      <c r="ASL8" s="54"/>
      <c r="ASM8" s="54"/>
      <c r="ASN8" s="54"/>
      <c r="ASO8" s="54"/>
      <c r="ASP8" s="54"/>
      <c r="ASQ8" s="54"/>
      <c r="ASR8" s="54"/>
      <c r="ASS8" s="54"/>
      <c r="AST8" s="54"/>
      <c r="ASU8" s="54"/>
      <c r="ASV8" s="54"/>
      <c r="ASW8" s="54"/>
      <c r="ASX8" s="54"/>
      <c r="ASY8" s="54"/>
      <c r="ASZ8" s="54"/>
      <c r="ATA8" s="54"/>
      <c r="ATB8" s="54"/>
      <c r="ATC8" s="54"/>
      <c r="ATD8" s="54"/>
      <c r="ATE8" s="54"/>
      <c r="ATF8" s="54"/>
      <c r="ATG8" s="54"/>
      <c r="ATH8" s="54"/>
      <c r="ATI8" s="54"/>
      <c r="ATJ8" s="54"/>
      <c r="ATK8" s="54"/>
      <c r="ATL8" s="54"/>
      <c r="ATM8" s="54"/>
      <c r="ATN8" s="54"/>
      <c r="ATO8" s="54"/>
      <c r="ATP8" s="54"/>
      <c r="ATQ8" s="54"/>
      <c r="ATR8" s="54"/>
      <c r="ATS8" s="54"/>
      <c r="ATT8" s="54"/>
      <c r="ATU8" s="54"/>
      <c r="ATV8" s="54"/>
      <c r="ATW8" s="54"/>
      <c r="ATX8" s="54"/>
      <c r="ATY8" s="54"/>
      <c r="ATZ8" s="54"/>
      <c r="AUA8" s="54"/>
      <c r="AUB8" s="54"/>
      <c r="AUC8" s="54"/>
      <c r="AUD8" s="54"/>
      <c r="AUE8" s="54"/>
      <c r="AUF8" s="54"/>
      <c r="AUG8" s="54"/>
      <c r="AUH8" s="54"/>
      <c r="AUI8" s="54"/>
      <c r="AUJ8" s="54"/>
      <c r="AUK8" s="54"/>
      <c r="AUL8" s="54"/>
      <c r="AUM8" s="54"/>
      <c r="AUN8" s="54"/>
      <c r="AUO8" s="54"/>
      <c r="AUP8" s="54"/>
      <c r="AUQ8" s="54"/>
      <c r="AUR8" s="54"/>
      <c r="AUS8" s="54"/>
      <c r="AUT8" s="54"/>
      <c r="AUU8" s="54"/>
      <c r="AUV8" s="54"/>
      <c r="AUW8" s="54"/>
      <c r="AUX8" s="54"/>
      <c r="AUY8" s="54"/>
      <c r="AUZ8" s="54"/>
      <c r="AVA8" s="54"/>
      <c r="AVB8" s="54"/>
      <c r="AVC8" s="54"/>
      <c r="AVD8" s="54"/>
      <c r="AVE8" s="54"/>
      <c r="AVF8" s="54"/>
      <c r="AVG8" s="54"/>
      <c r="AVH8" s="54"/>
      <c r="AVI8" s="54"/>
      <c r="AVJ8" s="54"/>
      <c r="AVK8" s="54"/>
      <c r="AVL8" s="54"/>
      <c r="AVM8" s="54"/>
      <c r="AVN8" s="54"/>
      <c r="AVO8" s="54"/>
      <c r="AVP8" s="54"/>
      <c r="AVQ8" s="54"/>
      <c r="AVR8" s="54"/>
      <c r="AVS8" s="54"/>
      <c r="AVT8" s="54"/>
      <c r="AVU8" s="54"/>
      <c r="AVV8" s="54"/>
      <c r="AVW8" s="54"/>
      <c r="AVX8" s="54"/>
      <c r="AVY8" s="54"/>
      <c r="AVZ8" s="54"/>
      <c r="AWA8" s="54"/>
      <c r="AWB8" s="54"/>
      <c r="AWC8" s="54"/>
      <c r="AWD8" s="54"/>
      <c r="AWE8" s="54"/>
      <c r="AWF8" s="54"/>
      <c r="AWG8" s="54"/>
      <c r="AWH8" s="54"/>
      <c r="AWI8" s="54"/>
      <c r="AWJ8" s="54"/>
      <c r="AWK8" s="54"/>
      <c r="AWL8" s="54"/>
      <c r="AWM8" s="54"/>
      <c r="AWN8" s="54"/>
      <c r="AWO8" s="54"/>
      <c r="AWP8" s="54"/>
      <c r="AWQ8" s="54"/>
      <c r="AWR8" s="54"/>
      <c r="AWS8" s="54"/>
      <c r="AWT8" s="54"/>
      <c r="AWU8" s="54"/>
      <c r="AWV8" s="54"/>
      <c r="AWW8" s="54"/>
      <c r="AWX8" s="54"/>
      <c r="AWY8" s="54"/>
      <c r="AWZ8" s="54"/>
      <c r="AXA8" s="54"/>
      <c r="AXB8" s="54"/>
      <c r="AXC8" s="54"/>
      <c r="AXD8" s="54"/>
      <c r="AXE8" s="54"/>
      <c r="AXF8" s="54"/>
      <c r="AXG8" s="54"/>
      <c r="AXH8" s="54"/>
      <c r="AXI8" s="54"/>
      <c r="AXJ8" s="54"/>
      <c r="AXK8" s="54"/>
      <c r="AXL8" s="54"/>
      <c r="AXM8" s="54"/>
      <c r="AXN8" s="54"/>
      <c r="AXO8" s="54"/>
      <c r="AXP8" s="54"/>
      <c r="AXQ8" s="54"/>
      <c r="AXR8" s="54"/>
      <c r="AXS8" s="54"/>
      <c r="AXT8" s="54"/>
      <c r="AXU8" s="54"/>
      <c r="AXV8" s="54"/>
      <c r="AXW8" s="54"/>
      <c r="AXX8" s="54"/>
      <c r="AXY8" s="54"/>
      <c r="AXZ8" s="54"/>
      <c r="AYA8" s="54"/>
      <c r="AYB8" s="54"/>
      <c r="AYC8" s="54"/>
      <c r="AYD8" s="54"/>
      <c r="AYE8" s="54"/>
      <c r="AYF8" s="54"/>
      <c r="AYG8" s="54"/>
      <c r="AYH8" s="54"/>
      <c r="AYI8" s="54"/>
      <c r="AYJ8" s="54"/>
      <c r="AYK8" s="54"/>
      <c r="AYL8" s="54"/>
      <c r="AYM8" s="54"/>
      <c r="AYN8" s="54"/>
      <c r="AYO8" s="54"/>
      <c r="AYP8" s="54"/>
      <c r="AYQ8" s="54"/>
      <c r="AYR8" s="54"/>
      <c r="AYS8" s="54"/>
      <c r="AYT8" s="54"/>
      <c r="AYU8" s="54"/>
      <c r="AYV8" s="54"/>
    </row>
    <row r="9" spans="1:1348" s="374" customFormat="1" ht="22.5" customHeight="1" x14ac:dyDescent="0.25">
      <c r="A9" s="2471" t="s">
        <v>2</v>
      </c>
      <c r="B9" s="2472" t="s">
        <v>2</v>
      </c>
      <c r="C9" s="1396"/>
      <c r="D9" s="1396" t="s">
        <v>2</v>
      </c>
      <c r="E9" s="1396"/>
      <c r="F9" s="1396" t="s">
        <v>2</v>
      </c>
      <c r="G9" s="1396"/>
      <c r="H9" s="1396" t="s">
        <v>2</v>
      </c>
      <c r="I9" s="1396"/>
      <c r="J9" s="1184"/>
      <c r="K9" s="1184"/>
      <c r="L9" s="1396" t="s">
        <v>2</v>
      </c>
      <c r="M9" s="2473"/>
      <c r="N9" s="2474" t="s">
        <v>280</v>
      </c>
      <c r="O9" s="2475"/>
      <c r="P9" s="2475"/>
      <c r="Q9" s="2476"/>
      <c r="R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c r="IW9" s="54"/>
      <c r="IX9" s="54"/>
      <c r="IY9" s="54"/>
      <c r="IZ9" s="54"/>
      <c r="JA9" s="54"/>
      <c r="JB9" s="54"/>
      <c r="JC9" s="54"/>
      <c r="JD9" s="54"/>
      <c r="JE9" s="54"/>
      <c r="JF9" s="54"/>
      <c r="JG9" s="54"/>
      <c r="JH9" s="54"/>
      <c r="JI9" s="54"/>
      <c r="JJ9" s="54"/>
      <c r="JK9" s="54"/>
      <c r="JL9" s="54"/>
      <c r="JM9" s="54"/>
      <c r="JN9" s="54"/>
      <c r="JO9" s="54"/>
      <c r="JP9" s="54"/>
      <c r="JQ9" s="54"/>
      <c r="JR9" s="54"/>
      <c r="JS9" s="54"/>
      <c r="JT9" s="54"/>
      <c r="JU9" s="54"/>
      <c r="JV9" s="54"/>
      <c r="JW9" s="54"/>
      <c r="JX9" s="54"/>
      <c r="JY9" s="54"/>
      <c r="JZ9" s="54"/>
      <c r="KA9" s="54"/>
      <c r="KB9" s="54"/>
      <c r="KC9" s="54"/>
      <c r="KD9" s="54"/>
      <c r="KE9" s="54"/>
      <c r="KF9" s="54"/>
      <c r="KG9" s="54"/>
      <c r="KH9" s="54"/>
      <c r="KI9" s="54"/>
      <c r="KJ9" s="54"/>
      <c r="KK9" s="54"/>
      <c r="KL9" s="54"/>
      <c r="KM9" s="54"/>
      <c r="KN9" s="54"/>
      <c r="KO9" s="54"/>
      <c r="KP9" s="54"/>
      <c r="KQ9" s="54"/>
      <c r="KR9" s="54"/>
      <c r="KS9" s="54"/>
      <c r="KT9" s="54"/>
      <c r="KU9" s="54"/>
      <c r="KV9" s="54"/>
      <c r="KW9" s="54"/>
      <c r="KX9" s="54"/>
      <c r="KY9" s="54"/>
      <c r="KZ9" s="54"/>
      <c r="LA9" s="54"/>
      <c r="LB9" s="54"/>
      <c r="LC9" s="54"/>
      <c r="LD9" s="54"/>
      <c r="LE9" s="54"/>
      <c r="LF9" s="54"/>
      <c r="LG9" s="54"/>
      <c r="LH9" s="54"/>
      <c r="LI9" s="54"/>
      <c r="LJ9" s="54"/>
      <c r="LK9" s="54"/>
      <c r="LL9" s="54"/>
      <c r="LM9" s="54"/>
      <c r="LN9" s="54"/>
      <c r="LO9" s="54"/>
      <c r="LP9" s="54"/>
      <c r="LQ9" s="54"/>
      <c r="LR9" s="54"/>
      <c r="LS9" s="54"/>
      <c r="LT9" s="54"/>
      <c r="LU9" s="54"/>
      <c r="LV9" s="54"/>
      <c r="LW9" s="54"/>
      <c r="LX9" s="54"/>
      <c r="LY9" s="54"/>
      <c r="LZ9" s="54"/>
      <c r="MA9" s="54"/>
      <c r="MB9" s="54"/>
      <c r="MC9" s="54"/>
      <c r="MD9" s="54"/>
      <c r="ME9" s="54"/>
      <c r="MF9" s="54"/>
      <c r="MG9" s="54"/>
      <c r="MH9" s="54"/>
      <c r="MI9" s="54"/>
      <c r="MJ9" s="54"/>
      <c r="MK9" s="54"/>
      <c r="ML9" s="54"/>
      <c r="MM9" s="54"/>
      <c r="MN9" s="54"/>
      <c r="MO9" s="54"/>
      <c r="MP9" s="54"/>
      <c r="MQ9" s="54"/>
      <c r="MR9" s="54"/>
      <c r="MS9" s="54"/>
      <c r="MT9" s="54"/>
      <c r="MU9" s="54"/>
      <c r="MV9" s="54"/>
      <c r="MW9" s="54"/>
      <c r="MX9" s="54"/>
      <c r="MY9" s="54"/>
      <c r="MZ9" s="54"/>
      <c r="NA9" s="54"/>
      <c r="NB9" s="54"/>
      <c r="NC9" s="54"/>
      <c r="ND9" s="54"/>
      <c r="NE9" s="54"/>
      <c r="NF9" s="54"/>
      <c r="NG9" s="54"/>
      <c r="NH9" s="54"/>
      <c r="NI9" s="54"/>
      <c r="NJ9" s="54"/>
      <c r="NK9" s="54"/>
      <c r="NL9" s="54"/>
      <c r="NM9" s="54"/>
      <c r="NN9" s="54"/>
      <c r="NO9" s="54"/>
      <c r="NP9" s="54"/>
      <c r="NQ9" s="54"/>
      <c r="NR9" s="54"/>
      <c r="NS9" s="54"/>
      <c r="NT9" s="54"/>
      <c r="NU9" s="54"/>
      <c r="NV9" s="54"/>
      <c r="NW9" s="54"/>
      <c r="NX9" s="54"/>
      <c r="NY9" s="54"/>
      <c r="NZ9" s="54"/>
      <c r="OA9" s="54"/>
      <c r="OB9" s="54"/>
      <c r="OC9" s="54"/>
      <c r="OD9" s="54"/>
      <c r="OE9" s="54"/>
      <c r="OF9" s="54"/>
      <c r="OG9" s="54"/>
      <c r="OH9" s="54"/>
      <c r="OI9" s="54"/>
      <c r="OJ9" s="54"/>
      <c r="OK9" s="54"/>
      <c r="OL9" s="54"/>
      <c r="OM9" s="54"/>
      <c r="ON9" s="54"/>
      <c r="OO9" s="54"/>
      <c r="OP9" s="54"/>
      <c r="OQ9" s="54"/>
      <c r="OR9" s="54"/>
      <c r="OS9" s="54"/>
      <c r="OT9" s="54"/>
      <c r="OU9" s="54"/>
      <c r="OV9" s="54"/>
      <c r="OW9" s="54"/>
      <c r="OX9" s="54"/>
      <c r="OY9" s="54"/>
      <c r="OZ9" s="54"/>
      <c r="PA9" s="54"/>
      <c r="PB9" s="54"/>
      <c r="PC9" s="54"/>
      <c r="PD9" s="54"/>
      <c r="PE9" s="54"/>
      <c r="PF9" s="54"/>
      <c r="PG9" s="54"/>
      <c r="PH9" s="54"/>
      <c r="PI9" s="54"/>
      <c r="PJ9" s="54"/>
      <c r="PK9" s="54"/>
      <c r="PL9" s="54"/>
      <c r="PM9" s="54"/>
      <c r="PN9" s="54"/>
      <c r="PO9" s="54"/>
      <c r="PP9" s="54"/>
      <c r="PQ9" s="54"/>
      <c r="PR9" s="54"/>
      <c r="PS9" s="54"/>
      <c r="PT9" s="54"/>
      <c r="PU9" s="54"/>
      <c r="PV9" s="54"/>
      <c r="PW9" s="54"/>
      <c r="PX9" s="54"/>
      <c r="PY9" s="54"/>
      <c r="PZ9" s="54"/>
      <c r="QA9" s="54"/>
      <c r="QB9" s="54"/>
      <c r="QC9" s="54"/>
      <c r="QD9" s="54"/>
      <c r="QE9" s="54"/>
      <c r="QF9" s="54"/>
      <c r="QG9" s="54"/>
      <c r="QH9" s="54"/>
      <c r="QI9" s="54"/>
      <c r="QJ9" s="54"/>
      <c r="QK9" s="54"/>
      <c r="QL9" s="54"/>
      <c r="QM9" s="54"/>
      <c r="QN9" s="54"/>
      <c r="QO9" s="54"/>
      <c r="QP9" s="54"/>
      <c r="QQ9" s="54"/>
      <c r="QR9" s="54"/>
      <c r="QS9" s="54"/>
      <c r="QT9" s="54"/>
      <c r="QU9" s="54"/>
      <c r="QV9" s="54"/>
      <c r="QW9" s="54"/>
      <c r="QX9" s="54"/>
      <c r="QY9" s="54"/>
      <c r="QZ9" s="54"/>
      <c r="RA9" s="54"/>
      <c r="RB9" s="54"/>
      <c r="RC9" s="54"/>
      <c r="RD9" s="54"/>
      <c r="RE9" s="54"/>
      <c r="RF9" s="54"/>
      <c r="RG9" s="54"/>
      <c r="RH9" s="54"/>
      <c r="RI9" s="54"/>
      <c r="RJ9" s="54"/>
      <c r="RK9" s="54"/>
      <c r="RL9" s="54"/>
      <c r="RM9" s="54"/>
      <c r="RN9" s="54"/>
      <c r="RO9" s="54"/>
      <c r="RP9" s="54"/>
      <c r="RQ9" s="54"/>
      <c r="RR9" s="54"/>
      <c r="RS9" s="54"/>
      <c r="RT9" s="54"/>
      <c r="RU9" s="54"/>
      <c r="RV9" s="54"/>
      <c r="RW9" s="54"/>
      <c r="RX9" s="54"/>
      <c r="RY9" s="54"/>
      <c r="RZ9" s="54"/>
      <c r="SA9" s="54"/>
      <c r="SB9" s="54"/>
      <c r="SC9" s="54"/>
      <c r="SD9" s="54"/>
      <c r="SE9" s="54"/>
      <c r="SF9" s="54"/>
      <c r="SG9" s="54"/>
      <c r="SH9" s="54"/>
      <c r="SI9" s="54"/>
      <c r="SJ9" s="54"/>
      <c r="SK9" s="54"/>
      <c r="SL9" s="54"/>
      <c r="SM9" s="54"/>
      <c r="SN9" s="54"/>
      <c r="SO9" s="54"/>
      <c r="SP9" s="54"/>
      <c r="SQ9" s="54"/>
      <c r="SR9" s="54"/>
      <c r="SS9" s="54"/>
      <c r="ST9" s="54"/>
      <c r="SU9" s="54"/>
      <c r="SV9" s="54"/>
      <c r="SW9" s="54"/>
      <c r="SX9" s="54"/>
      <c r="SY9" s="54"/>
      <c r="SZ9" s="54"/>
      <c r="TA9" s="54"/>
      <c r="TB9" s="54"/>
      <c r="TC9" s="54"/>
      <c r="TD9" s="54"/>
      <c r="TE9" s="54"/>
      <c r="TF9" s="54"/>
      <c r="TG9" s="54"/>
      <c r="TH9" s="54"/>
      <c r="TI9" s="54"/>
      <c r="TJ9" s="54"/>
      <c r="TK9" s="54"/>
      <c r="TL9" s="54"/>
      <c r="TM9" s="54"/>
      <c r="TN9" s="54"/>
      <c r="TO9" s="54"/>
      <c r="TP9" s="54"/>
      <c r="TQ9" s="54"/>
      <c r="TR9" s="54"/>
      <c r="TS9" s="54"/>
      <c r="TT9" s="54"/>
      <c r="TU9" s="54"/>
      <c r="TV9" s="54"/>
      <c r="TW9" s="54"/>
      <c r="TX9" s="54"/>
      <c r="TY9" s="54"/>
      <c r="TZ9" s="54"/>
      <c r="UA9" s="54"/>
      <c r="UB9" s="54"/>
      <c r="UC9" s="54"/>
      <c r="UD9" s="54"/>
      <c r="UE9" s="54"/>
      <c r="UF9" s="54"/>
      <c r="UG9" s="54"/>
      <c r="UH9" s="54"/>
      <c r="UI9" s="54"/>
      <c r="UJ9" s="54"/>
      <c r="UK9" s="54"/>
      <c r="UL9" s="54"/>
      <c r="UM9" s="54"/>
      <c r="UN9" s="54"/>
      <c r="UO9" s="54"/>
      <c r="UP9" s="54"/>
      <c r="UQ9" s="54"/>
      <c r="UR9" s="54"/>
      <c r="US9" s="54"/>
      <c r="UT9" s="54"/>
      <c r="UU9" s="54"/>
      <c r="UV9" s="54"/>
      <c r="UW9" s="54"/>
      <c r="UX9" s="54"/>
      <c r="UY9" s="54"/>
      <c r="UZ9" s="54"/>
      <c r="VA9" s="54"/>
      <c r="VB9" s="54"/>
      <c r="VC9" s="54"/>
      <c r="VD9" s="54"/>
      <c r="VE9" s="54"/>
      <c r="VF9" s="54"/>
      <c r="VG9" s="54"/>
      <c r="VH9" s="54"/>
      <c r="VI9" s="54"/>
      <c r="VJ9" s="54"/>
      <c r="VK9" s="54"/>
      <c r="VL9" s="54"/>
      <c r="VM9" s="54"/>
      <c r="VN9" s="54"/>
      <c r="VO9" s="54"/>
      <c r="VP9" s="54"/>
      <c r="VQ9" s="54"/>
      <c r="VR9" s="54"/>
      <c r="VS9" s="54"/>
      <c r="VT9" s="54"/>
      <c r="VU9" s="54"/>
      <c r="VV9" s="54"/>
      <c r="VW9" s="54"/>
      <c r="VX9" s="54"/>
      <c r="VY9" s="54"/>
      <c r="VZ9" s="54"/>
      <c r="WA9" s="54"/>
      <c r="WB9" s="54"/>
      <c r="WC9" s="54"/>
      <c r="WD9" s="54"/>
      <c r="WE9" s="54"/>
      <c r="WF9" s="54"/>
      <c r="WG9" s="54"/>
      <c r="WH9" s="54"/>
      <c r="WI9" s="54"/>
      <c r="WJ9" s="54"/>
      <c r="WK9" s="54"/>
      <c r="WL9" s="54"/>
      <c r="WM9" s="54"/>
      <c r="WN9" s="54"/>
      <c r="WO9" s="54"/>
      <c r="WP9" s="54"/>
      <c r="WQ9" s="54"/>
      <c r="WR9" s="54"/>
      <c r="WS9" s="54"/>
      <c r="WT9" s="54"/>
      <c r="WU9" s="54"/>
      <c r="WV9" s="54"/>
      <c r="WW9" s="54"/>
      <c r="WX9" s="54"/>
      <c r="WY9" s="54"/>
      <c r="WZ9" s="54"/>
      <c r="XA9" s="54"/>
      <c r="XB9" s="54"/>
      <c r="XC9" s="54"/>
      <c r="XD9" s="54"/>
      <c r="XE9" s="54"/>
      <c r="XF9" s="54"/>
      <c r="XG9" s="54"/>
      <c r="XH9" s="54"/>
      <c r="XI9" s="54"/>
      <c r="XJ9" s="54"/>
      <c r="XK9" s="54"/>
      <c r="XL9" s="54"/>
      <c r="XM9" s="54"/>
      <c r="XN9" s="54"/>
      <c r="XO9" s="54"/>
      <c r="XP9" s="54"/>
      <c r="XQ9" s="54"/>
      <c r="XR9" s="54"/>
      <c r="XS9" s="54"/>
      <c r="XT9" s="54"/>
      <c r="XU9" s="54"/>
      <c r="XV9" s="54"/>
      <c r="XW9" s="54"/>
      <c r="XX9" s="54"/>
      <c r="XY9" s="54"/>
      <c r="XZ9" s="54"/>
      <c r="YA9" s="54"/>
      <c r="YB9" s="54"/>
      <c r="YC9" s="54"/>
      <c r="YD9" s="54"/>
      <c r="YE9" s="54"/>
      <c r="YF9" s="54"/>
      <c r="YG9" s="54"/>
      <c r="YH9" s="54"/>
      <c r="YI9" s="54"/>
      <c r="YJ9" s="54"/>
      <c r="YK9" s="54"/>
      <c r="YL9" s="54"/>
      <c r="YM9" s="54"/>
      <c r="YN9" s="54"/>
      <c r="YO9" s="54"/>
      <c r="YP9" s="54"/>
      <c r="YQ9" s="54"/>
      <c r="YR9" s="54"/>
      <c r="YS9" s="54"/>
      <c r="YT9" s="54"/>
      <c r="YU9" s="54"/>
      <c r="YV9" s="54"/>
      <c r="YW9" s="54"/>
      <c r="YX9" s="54"/>
      <c r="YY9" s="54"/>
      <c r="YZ9" s="54"/>
      <c r="ZA9" s="54"/>
      <c r="ZB9" s="54"/>
      <c r="ZC9" s="54"/>
      <c r="ZD9" s="54"/>
      <c r="ZE9" s="54"/>
      <c r="ZF9" s="54"/>
      <c r="ZG9" s="54"/>
      <c r="ZH9" s="54"/>
      <c r="ZI9" s="54"/>
      <c r="ZJ9" s="54"/>
      <c r="ZK9" s="54"/>
      <c r="ZL9" s="54"/>
      <c r="ZM9" s="54"/>
      <c r="ZN9" s="54"/>
      <c r="ZO9" s="54"/>
      <c r="ZP9" s="54"/>
      <c r="ZQ9" s="54"/>
      <c r="ZR9" s="54"/>
      <c r="ZS9" s="54"/>
      <c r="ZT9" s="54"/>
      <c r="ZU9" s="54"/>
      <c r="ZV9" s="54"/>
      <c r="ZW9" s="54"/>
      <c r="ZX9" s="54"/>
      <c r="ZY9" s="54"/>
      <c r="ZZ9" s="54"/>
      <c r="AAA9" s="54"/>
      <c r="AAB9" s="54"/>
      <c r="AAC9" s="54"/>
      <c r="AAD9" s="54"/>
      <c r="AAE9" s="54"/>
      <c r="AAF9" s="54"/>
      <c r="AAG9" s="54"/>
      <c r="AAH9" s="54"/>
      <c r="AAI9" s="54"/>
      <c r="AAJ9" s="54"/>
      <c r="AAK9" s="54"/>
      <c r="AAL9" s="54"/>
      <c r="AAM9" s="54"/>
      <c r="AAN9" s="54"/>
      <c r="AAO9" s="54"/>
      <c r="AAP9" s="54"/>
      <c r="AAQ9" s="54"/>
      <c r="AAR9" s="54"/>
      <c r="AAS9" s="54"/>
      <c r="AAT9" s="54"/>
      <c r="AAU9" s="54"/>
      <c r="AAV9" s="54"/>
      <c r="AAW9" s="54"/>
      <c r="AAX9" s="54"/>
      <c r="AAY9" s="54"/>
      <c r="AAZ9" s="54"/>
      <c r="ABA9" s="54"/>
      <c r="ABB9" s="54"/>
      <c r="ABC9" s="54"/>
      <c r="ABD9" s="54"/>
      <c r="ABE9" s="54"/>
      <c r="ABF9" s="54"/>
      <c r="ABG9" s="54"/>
      <c r="ABH9" s="54"/>
      <c r="ABI9" s="54"/>
      <c r="ABJ9" s="54"/>
      <c r="ABK9" s="54"/>
      <c r="ABL9" s="54"/>
      <c r="ABM9" s="54"/>
      <c r="ABN9" s="54"/>
      <c r="ABO9" s="54"/>
      <c r="ABP9" s="54"/>
      <c r="ABQ9" s="54"/>
      <c r="ABR9" s="54"/>
      <c r="ABS9" s="54"/>
      <c r="ABT9" s="54"/>
      <c r="ABU9" s="54"/>
      <c r="ABV9" s="54"/>
      <c r="ABW9" s="54"/>
      <c r="ABX9" s="54"/>
      <c r="ABY9" s="54"/>
      <c r="ABZ9" s="54"/>
      <c r="ACA9" s="54"/>
      <c r="ACB9" s="54"/>
      <c r="ACC9" s="54"/>
      <c r="ACD9" s="54"/>
      <c r="ACE9" s="54"/>
      <c r="ACF9" s="54"/>
      <c r="ACG9" s="54"/>
      <c r="ACH9" s="54"/>
      <c r="ACI9" s="54"/>
      <c r="ACJ9" s="54"/>
      <c r="ACK9" s="54"/>
      <c r="ACL9" s="54"/>
      <c r="ACM9" s="54"/>
      <c r="ACN9" s="54"/>
      <c r="ACO9" s="54"/>
      <c r="ACP9" s="54"/>
      <c r="ACQ9" s="54"/>
      <c r="ACR9" s="54"/>
      <c r="ACS9" s="54"/>
      <c r="ACT9" s="54"/>
      <c r="ACU9" s="54"/>
      <c r="ACV9" s="54"/>
      <c r="ACW9" s="54"/>
      <c r="ACX9" s="54"/>
      <c r="ACY9" s="54"/>
      <c r="ACZ9" s="54"/>
      <c r="ADA9" s="54"/>
      <c r="ADB9" s="54"/>
      <c r="ADC9" s="54"/>
      <c r="ADD9" s="54"/>
      <c r="ADE9" s="54"/>
      <c r="ADF9" s="54"/>
      <c r="ADG9" s="54"/>
      <c r="ADH9" s="54"/>
      <c r="ADI9" s="54"/>
      <c r="ADJ9" s="54"/>
      <c r="ADK9" s="54"/>
      <c r="ADL9" s="54"/>
      <c r="ADM9" s="54"/>
      <c r="ADN9" s="54"/>
      <c r="ADO9" s="54"/>
      <c r="ADP9" s="54"/>
      <c r="ADQ9" s="54"/>
      <c r="ADR9" s="54"/>
      <c r="ADS9" s="54"/>
      <c r="ADT9" s="54"/>
      <c r="ADU9" s="54"/>
      <c r="ADV9" s="54"/>
      <c r="ADW9" s="54"/>
      <c r="ADX9" s="54"/>
      <c r="ADY9" s="54"/>
      <c r="ADZ9" s="54"/>
      <c r="AEA9" s="54"/>
      <c r="AEB9" s="54"/>
      <c r="AEC9" s="54"/>
      <c r="AED9" s="54"/>
      <c r="AEE9" s="54"/>
      <c r="AEF9" s="54"/>
      <c r="AEG9" s="54"/>
      <c r="AEH9" s="54"/>
      <c r="AEI9" s="54"/>
      <c r="AEJ9" s="54"/>
      <c r="AEK9" s="54"/>
      <c r="AEL9" s="54"/>
      <c r="AEM9" s="54"/>
      <c r="AEN9" s="54"/>
      <c r="AEO9" s="54"/>
      <c r="AEP9" s="54"/>
      <c r="AEQ9" s="54"/>
      <c r="AER9" s="54"/>
      <c r="AES9" s="54"/>
      <c r="AET9" s="54"/>
      <c r="AEU9" s="54"/>
      <c r="AEV9" s="54"/>
      <c r="AEW9" s="54"/>
      <c r="AEX9" s="54"/>
      <c r="AEY9" s="54"/>
      <c r="AEZ9" s="54"/>
      <c r="AFA9" s="54"/>
      <c r="AFB9" s="54"/>
      <c r="AFC9" s="54"/>
      <c r="AFD9" s="54"/>
      <c r="AFE9" s="54"/>
      <c r="AFF9" s="54"/>
      <c r="AFG9" s="54"/>
      <c r="AFH9" s="54"/>
      <c r="AFI9" s="54"/>
      <c r="AFJ9" s="54"/>
      <c r="AFK9" s="54"/>
      <c r="AFL9" s="54"/>
      <c r="AFM9" s="54"/>
      <c r="AFN9" s="54"/>
      <c r="AFO9" s="54"/>
      <c r="AFP9" s="54"/>
      <c r="AFQ9" s="54"/>
      <c r="AFR9" s="54"/>
      <c r="AFS9" s="54"/>
      <c r="AFT9" s="54"/>
      <c r="AFU9" s="54"/>
      <c r="AFV9" s="54"/>
      <c r="AFW9" s="54"/>
      <c r="AFX9" s="54"/>
      <c r="AFY9" s="54"/>
      <c r="AFZ9" s="54"/>
      <c r="AGA9" s="54"/>
      <c r="AGB9" s="54"/>
      <c r="AGC9" s="54"/>
      <c r="AGD9" s="54"/>
      <c r="AGE9" s="54"/>
      <c r="AGF9" s="54"/>
      <c r="AGG9" s="54"/>
      <c r="AGH9" s="54"/>
      <c r="AGI9" s="54"/>
      <c r="AGJ9" s="54"/>
      <c r="AGK9" s="54"/>
      <c r="AGL9" s="54"/>
      <c r="AGM9" s="54"/>
      <c r="AGN9" s="54"/>
      <c r="AGO9" s="54"/>
      <c r="AGP9" s="54"/>
      <c r="AGQ9" s="54"/>
      <c r="AGR9" s="54"/>
      <c r="AGS9" s="54"/>
      <c r="AGT9" s="54"/>
      <c r="AGU9" s="54"/>
      <c r="AGV9" s="54"/>
      <c r="AGW9" s="54"/>
      <c r="AGX9" s="54"/>
      <c r="AGY9" s="54"/>
      <c r="AGZ9" s="54"/>
      <c r="AHA9" s="54"/>
      <c r="AHB9" s="54"/>
      <c r="AHC9" s="54"/>
      <c r="AHD9" s="54"/>
      <c r="AHE9" s="54"/>
      <c r="AHF9" s="54"/>
      <c r="AHG9" s="54"/>
      <c r="AHH9" s="54"/>
      <c r="AHI9" s="54"/>
      <c r="AHJ9" s="54"/>
      <c r="AHK9" s="54"/>
      <c r="AHL9" s="54"/>
      <c r="AHM9" s="54"/>
      <c r="AHN9" s="54"/>
      <c r="AHO9" s="54"/>
      <c r="AHP9" s="54"/>
      <c r="AHQ9" s="54"/>
      <c r="AHR9" s="54"/>
      <c r="AHS9" s="54"/>
      <c r="AHT9" s="54"/>
      <c r="AHU9" s="54"/>
      <c r="AHV9" s="54"/>
      <c r="AHW9" s="54"/>
      <c r="AHX9" s="54"/>
      <c r="AHY9" s="54"/>
      <c r="AHZ9" s="54"/>
      <c r="AIA9" s="54"/>
      <c r="AIB9" s="54"/>
      <c r="AIC9" s="54"/>
      <c r="AID9" s="54"/>
      <c r="AIE9" s="54"/>
      <c r="AIF9" s="54"/>
      <c r="AIG9" s="54"/>
      <c r="AIH9" s="54"/>
      <c r="AII9" s="54"/>
      <c r="AIJ9" s="54"/>
      <c r="AIK9" s="54"/>
      <c r="AIL9" s="54"/>
      <c r="AIM9" s="54"/>
      <c r="AIN9" s="54"/>
      <c r="AIO9" s="54"/>
      <c r="AIP9" s="54"/>
      <c r="AIQ9" s="54"/>
      <c r="AIR9" s="54"/>
      <c r="AIS9" s="54"/>
      <c r="AIT9" s="54"/>
      <c r="AIU9" s="54"/>
      <c r="AIV9" s="54"/>
      <c r="AIW9" s="54"/>
      <c r="AIX9" s="54"/>
      <c r="AIY9" s="54"/>
      <c r="AIZ9" s="54"/>
      <c r="AJA9" s="54"/>
      <c r="AJB9" s="54"/>
      <c r="AJC9" s="54"/>
      <c r="AJD9" s="54"/>
      <c r="AJE9" s="54"/>
      <c r="AJF9" s="54"/>
      <c r="AJG9" s="54"/>
      <c r="AJH9" s="54"/>
      <c r="AJI9" s="54"/>
      <c r="AJJ9" s="54"/>
      <c r="AJK9" s="54"/>
      <c r="AJL9" s="54"/>
      <c r="AJM9" s="54"/>
      <c r="AJN9" s="54"/>
      <c r="AJO9" s="54"/>
      <c r="AJP9" s="54"/>
      <c r="AJQ9" s="54"/>
      <c r="AJR9" s="54"/>
      <c r="AJS9" s="54"/>
      <c r="AJT9" s="54"/>
      <c r="AJU9" s="54"/>
      <c r="AJV9" s="54"/>
      <c r="AJW9" s="54"/>
      <c r="AJX9" s="54"/>
      <c r="AJY9" s="54"/>
      <c r="AJZ9" s="54"/>
      <c r="AKA9" s="54"/>
      <c r="AKB9" s="54"/>
      <c r="AKC9" s="54"/>
      <c r="AKD9" s="54"/>
      <c r="AKE9" s="54"/>
      <c r="AKF9" s="54"/>
      <c r="AKG9" s="54"/>
      <c r="AKH9" s="54"/>
      <c r="AKI9" s="54"/>
      <c r="AKJ9" s="54"/>
      <c r="AKK9" s="54"/>
      <c r="AKL9" s="54"/>
      <c r="AKM9" s="54"/>
      <c r="AKN9" s="54"/>
      <c r="AKO9" s="54"/>
      <c r="AKP9" s="54"/>
      <c r="AKQ9" s="54"/>
      <c r="AKR9" s="54"/>
      <c r="AKS9" s="54"/>
      <c r="AKT9" s="54"/>
      <c r="AKU9" s="54"/>
      <c r="AKV9" s="54"/>
      <c r="AKW9" s="54"/>
      <c r="AKX9" s="54"/>
      <c r="AKY9" s="54"/>
      <c r="AKZ9" s="54"/>
      <c r="ALA9" s="54"/>
      <c r="ALB9" s="54"/>
      <c r="ALC9" s="54"/>
      <c r="ALD9" s="54"/>
      <c r="ALE9" s="54"/>
      <c r="ALF9" s="54"/>
      <c r="ALG9" s="54"/>
      <c r="ALH9" s="54"/>
      <c r="ALI9" s="54"/>
      <c r="ALJ9" s="54"/>
      <c r="ALK9" s="54"/>
      <c r="ALL9" s="54"/>
      <c r="ALM9" s="54"/>
      <c r="ALN9" s="54"/>
      <c r="ALO9" s="54"/>
      <c r="ALP9" s="54"/>
      <c r="ALQ9" s="54"/>
      <c r="ALR9" s="54"/>
      <c r="ALS9" s="54"/>
      <c r="ALT9" s="54"/>
      <c r="ALU9" s="54"/>
      <c r="ALV9" s="54"/>
      <c r="ALW9" s="54"/>
      <c r="ALX9" s="54"/>
      <c r="ALY9" s="54"/>
      <c r="ALZ9" s="54"/>
      <c r="AMA9" s="54"/>
      <c r="AMB9" s="54"/>
      <c r="AMC9" s="54"/>
      <c r="AMD9" s="54"/>
      <c r="AME9" s="54"/>
      <c r="AMF9" s="54"/>
      <c r="AMG9" s="54"/>
      <c r="AMH9" s="54"/>
      <c r="AMI9" s="54"/>
      <c r="AMJ9" s="54"/>
      <c r="AMK9" s="54"/>
      <c r="AML9" s="54"/>
      <c r="AMM9" s="54"/>
      <c r="AMN9" s="54"/>
      <c r="AMO9" s="54"/>
      <c r="AMP9" s="54"/>
      <c r="AMQ9" s="54"/>
      <c r="AMR9" s="54"/>
      <c r="AMS9" s="54"/>
      <c r="AMT9" s="54"/>
      <c r="AMU9" s="54"/>
      <c r="AMV9" s="54"/>
      <c r="AMW9" s="54"/>
      <c r="AMX9" s="54"/>
      <c r="AMY9" s="54"/>
      <c r="AMZ9" s="54"/>
      <c r="ANA9" s="54"/>
      <c r="ANB9" s="54"/>
      <c r="ANC9" s="54"/>
      <c r="AND9" s="54"/>
      <c r="ANE9" s="54"/>
      <c r="ANF9" s="54"/>
      <c r="ANG9" s="54"/>
      <c r="ANH9" s="54"/>
      <c r="ANI9" s="54"/>
      <c r="ANJ9" s="54"/>
      <c r="ANK9" s="54"/>
      <c r="ANL9" s="54"/>
      <c r="ANM9" s="54"/>
      <c r="ANN9" s="54"/>
      <c r="ANO9" s="54"/>
      <c r="ANP9" s="54"/>
      <c r="ANQ9" s="54"/>
      <c r="ANR9" s="54"/>
      <c r="ANS9" s="54"/>
      <c r="ANT9" s="54"/>
      <c r="ANU9" s="54"/>
      <c r="ANV9" s="54"/>
      <c r="ANW9" s="54"/>
      <c r="ANX9" s="54"/>
      <c r="ANY9" s="54"/>
      <c r="ANZ9" s="54"/>
      <c r="AOA9" s="54"/>
      <c r="AOB9" s="54"/>
      <c r="AOC9" s="54"/>
      <c r="AOD9" s="54"/>
      <c r="AOE9" s="54"/>
      <c r="AOF9" s="54"/>
      <c r="AOG9" s="54"/>
      <c r="AOH9" s="54"/>
      <c r="AOI9" s="54"/>
      <c r="AOJ9" s="54"/>
      <c r="AOK9" s="54"/>
      <c r="AOL9" s="54"/>
      <c r="AOM9" s="54"/>
      <c r="AON9" s="54"/>
      <c r="AOO9" s="54"/>
      <c r="AOP9" s="54"/>
      <c r="AOQ9" s="54"/>
      <c r="AOR9" s="54"/>
      <c r="AOS9" s="54"/>
      <c r="AOT9" s="54"/>
      <c r="AOU9" s="54"/>
      <c r="AOV9" s="54"/>
      <c r="AOW9" s="54"/>
      <c r="AOX9" s="54"/>
      <c r="AOY9" s="54"/>
      <c r="AOZ9" s="54"/>
      <c r="APA9" s="54"/>
      <c r="APB9" s="54"/>
      <c r="APC9" s="54"/>
      <c r="APD9" s="54"/>
      <c r="APE9" s="54"/>
      <c r="APF9" s="54"/>
      <c r="APG9" s="54"/>
      <c r="APH9" s="54"/>
      <c r="API9" s="54"/>
      <c r="APJ9" s="54"/>
      <c r="APK9" s="54"/>
      <c r="APL9" s="54"/>
      <c r="APM9" s="54"/>
      <c r="APN9" s="54"/>
      <c r="APO9" s="54"/>
      <c r="APP9" s="54"/>
      <c r="APQ9" s="54"/>
      <c r="APR9" s="54"/>
      <c r="APS9" s="54"/>
      <c r="APT9" s="54"/>
      <c r="APU9" s="54"/>
      <c r="APV9" s="54"/>
      <c r="APW9" s="54"/>
      <c r="APX9" s="54"/>
      <c r="APY9" s="54"/>
      <c r="APZ9" s="54"/>
      <c r="AQA9" s="54"/>
      <c r="AQB9" s="54"/>
      <c r="AQC9" s="54"/>
      <c r="AQD9" s="54"/>
      <c r="AQE9" s="54"/>
      <c r="AQF9" s="54"/>
      <c r="AQG9" s="54"/>
      <c r="AQH9" s="54"/>
      <c r="AQI9" s="54"/>
      <c r="AQJ9" s="54"/>
      <c r="AQK9" s="54"/>
      <c r="AQL9" s="54"/>
      <c r="AQM9" s="54"/>
      <c r="AQN9" s="54"/>
      <c r="AQO9" s="54"/>
      <c r="AQP9" s="54"/>
      <c r="AQQ9" s="54"/>
      <c r="AQR9" s="54"/>
      <c r="AQS9" s="54"/>
      <c r="AQT9" s="54"/>
      <c r="AQU9" s="54"/>
      <c r="AQV9" s="54"/>
      <c r="AQW9" s="54"/>
      <c r="AQX9" s="54"/>
      <c r="AQY9" s="54"/>
      <c r="AQZ9" s="54"/>
      <c r="ARA9" s="54"/>
      <c r="ARB9" s="54"/>
      <c r="ARC9" s="54"/>
      <c r="ARD9" s="54"/>
      <c r="ARE9" s="54"/>
      <c r="ARF9" s="54"/>
      <c r="ARG9" s="54"/>
      <c r="ARH9" s="54"/>
      <c r="ARI9" s="54"/>
      <c r="ARJ9" s="54"/>
      <c r="ARK9" s="54"/>
      <c r="ARL9" s="54"/>
      <c r="ARM9" s="54"/>
      <c r="ARN9" s="54"/>
      <c r="ARO9" s="54"/>
      <c r="ARP9" s="54"/>
      <c r="ARQ9" s="54"/>
      <c r="ARR9" s="54"/>
      <c r="ARS9" s="54"/>
      <c r="ART9" s="54"/>
      <c r="ARU9" s="54"/>
      <c r="ARV9" s="54"/>
      <c r="ARW9" s="54"/>
      <c r="ARX9" s="54"/>
      <c r="ARY9" s="54"/>
      <c r="ARZ9" s="54"/>
      <c r="ASA9" s="54"/>
      <c r="ASB9" s="54"/>
      <c r="ASC9" s="54"/>
      <c r="ASD9" s="54"/>
      <c r="ASE9" s="54"/>
      <c r="ASF9" s="54"/>
      <c r="ASG9" s="54"/>
      <c r="ASH9" s="54"/>
      <c r="ASI9" s="54"/>
      <c r="ASJ9" s="54"/>
      <c r="ASK9" s="54"/>
      <c r="ASL9" s="54"/>
      <c r="ASM9" s="54"/>
      <c r="ASN9" s="54"/>
      <c r="ASO9" s="54"/>
      <c r="ASP9" s="54"/>
      <c r="ASQ9" s="54"/>
      <c r="ASR9" s="54"/>
      <c r="ASS9" s="54"/>
      <c r="AST9" s="54"/>
      <c r="ASU9" s="54"/>
      <c r="ASV9" s="54"/>
      <c r="ASW9" s="54"/>
      <c r="ASX9" s="54"/>
      <c r="ASY9" s="54"/>
      <c r="ASZ9" s="54"/>
      <c r="ATA9" s="54"/>
      <c r="ATB9" s="54"/>
      <c r="ATC9" s="54"/>
      <c r="ATD9" s="54"/>
      <c r="ATE9" s="54"/>
      <c r="ATF9" s="54"/>
      <c r="ATG9" s="54"/>
      <c r="ATH9" s="54"/>
      <c r="ATI9" s="54"/>
      <c r="ATJ9" s="54"/>
      <c r="ATK9" s="54"/>
      <c r="ATL9" s="54"/>
      <c r="ATM9" s="54"/>
      <c r="ATN9" s="54"/>
      <c r="ATO9" s="54"/>
      <c r="ATP9" s="54"/>
      <c r="ATQ9" s="54"/>
      <c r="ATR9" s="54"/>
      <c r="ATS9" s="54"/>
      <c r="ATT9" s="54"/>
      <c r="ATU9" s="54"/>
      <c r="ATV9" s="54"/>
      <c r="ATW9" s="54"/>
      <c r="ATX9" s="54"/>
      <c r="ATY9" s="54"/>
      <c r="ATZ9" s="54"/>
      <c r="AUA9" s="54"/>
      <c r="AUB9" s="54"/>
      <c r="AUC9" s="54"/>
      <c r="AUD9" s="54"/>
      <c r="AUE9" s="54"/>
      <c r="AUF9" s="54"/>
      <c r="AUG9" s="54"/>
      <c r="AUH9" s="54"/>
      <c r="AUI9" s="54"/>
      <c r="AUJ9" s="54"/>
      <c r="AUK9" s="54"/>
      <c r="AUL9" s="54"/>
      <c r="AUM9" s="54"/>
      <c r="AUN9" s="54"/>
      <c r="AUO9" s="54"/>
      <c r="AUP9" s="54"/>
      <c r="AUQ9" s="54"/>
      <c r="AUR9" s="54"/>
      <c r="AUS9" s="54"/>
      <c r="AUT9" s="54"/>
      <c r="AUU9" s="54"/>
      <c r="AUV9" s="54"/>
      <c r="AUW9" s="54"/>
      <c r="AUX9" s="54"/>
      <c r="AUY9" s="54"/>
      <c r="AUZ9" s="54"/>
      <c r="AVA9" s="54"/>
      <c r="AVB9" s="54"/>
      <c r="AVC9" s="54"/>
      <c r="AVD9" s="54"/>
      <c r="AVE9" s="54"/>
      <c r="AVF9" s="54"/>
      <c r="AVG9" s="54"/>
      <c r="AVH9" s="54"/>
      <c r="AVI9" s="54"/>
      <c r="AVJ9" s="54"/>
      <c r="AVK9" s="54"/>
      <c r="AVL9" s="54"/>
      <c r="AVM9" s="54"/>
      <c r="AVN9" s="54"/>
      <c r="AVO9" s="54"/>
      <c r="AVP9" s="54"/>
      <c r="AVQ9" s="54"/>
      <c r="AVR9" s="54"/>
      <c r="AVS9" s="54"/>
      <c r="AVT9" s="54"/>
      <c r="AVU9" s="54"/>
      <c r="AVV9" s="54"/>
      <c r="AVW9" s="54"/>
      <c r="AVX9" s="54"/>
      <c r="AVY9" s="54"/>
      <c r="AVZ9" s="54"/>
      <c r="AWA9" s="54"/>
      <c r="AWB9" s="54"/>
      <c r="AWC9" s="54"/>
      <c r="AWD9" s="54"/>
      <c r="AWE9" s="54"/>
      <c r="AWF9" s="54"/>
      <c r="AWG9" s="54"/>
      <c r="AWH9" s="54"/>
      <c r="AWI9" s="54"/>
      <c r="AWJ9" s="54"/>
      <c r="AWK9" s="54"/>
      <c r="AWL9" s="54"/>
      <c r="AWM9" s="54"/>
      <c r="AWN9" s="54"/>
      <c r="AWO9" s="54"/>
      <c r="AWP9" s="54"/>
      <c r="AWQ9" s="54"/>
      <c r="AWR9" s="54"/>
      <c r="AWS9" s="54"/>
      <c r="AWT9" s="54"/>
      <c r="AWU9" s="54"/>
      <c r="AWV9" s="54"/>
      <c r="AWW9" s="54"/>
      <c r="AWX9" s="54"/>
      <c r="AWY9" s="54"/>
      <c r="AWZ9" s="54"/>
      <c r="AXA9" s="54"/>
      <c r="AXB9" s="54"/>
      <c r="AXC9" s="54"/>
      <c r="AXD9" s="54"/>
      <c r="AXE9" s="54"/>
      <c r="AXF9" s="54"/>
      <c r="AXG9" s="54"/>
      <c r="AXH9" s="54"/>
      <c r="AXI9" s="54"/>
      <c r="AXJ9" s="54"/>
      <c r="AXK9" s="54"/>
      <c r="AXL9" s="54"/>
      <c r="AXM9" s="54"/>
      <c r="AXN9" s="54"/>
      <c r="AXO9" s="54"/>
      <c r="AXP9" s="54"/>
      <c r="AXQ9" s="54"/>
      <c r="AXR9" s="54"/>
      <c r="AXS9" s="54"/>
      <c r="AXT9" s="54"/>
      <c r="AXU9" s="54"/>
      <c r="AXV9" s="54"/>
      <c r="AXW9" s="54"/>
      <c r="AXX9" s="54"/>
      <c r="AXY9" s="54"/>
      <c r="AXZ9" s="54"/>
      <c r="AYA9" s="54"/>
      <c r="AYB9" s="54"/>
      <c r="AYC9" s="54"/>
      <c r="AYD9" s="54"/>
      <c r="AYE9" s="54"/>
      <c r="AYF9" s="54"/>
      <c r="AYG9" s="54"/>
      <c r="AYH9" s="54"/>
      <c r="AYI9" s="54"/>
      <c r="AYJ9" s="54"/>
      <c r="AYK9" s="54"/>
      <c r="AYL9" s="54"/>
      <c r="AYM9" s="54"/>
      <c r="AYN9" s="54"/>
      <c r="AYO9" s="54"/>
      <c r="AYP9" s="54"/>
      <c r="AYQ9" s="54"/>
      <c r="AYR9" s="54"/>
      <c r="AYS9" s="54"/>
      <c r="AYT9" s="54"/>
      <c r="AYU9" s="54"/>
      <c r="AYV9" s="54"/>
    </row>
    <row r="10" spans="1:1348" s="374" customFormat="1" ht="14.25" customHeight="1" x14ac:dyDescent="0.25">
      <c r="A10" s="2471"/>
      <c r="B10" s="2477" t="s">
        <v>120</v>
      </c>
      <c r="C10" s="1303"/>
      <c r="D10" s="1475" t="s">
        <v>119</v>
      </c>
      <c r="E10" s="1475"/>
      <c r="F10" s="1926" t="s">
        <v>121</v>
      </c>
      <c r="G10" s="1926"/>
      <c r="H10" s="1304" t="s">
        <v>250</v>
      </c>
      <c r="I10" s="1304"/>
      <c r="J10" s="1894"/>
      <c r="K10" s="1894"/>
      <c r="L10" s="2478" t="s">
        <v>220</v>
      </c>
      <c r="M10" s="2478"/>
      <c r="N10" s="2479" t="s">
        <v>165</v>
      </c>
      <c r="O10" s="2480" t="s">
        <v>227</v>
      </c>
      <c r="P10" s="2480"/>
      <c r="Q10" s="2481" t="s">
        <v>165</v>
      </c>
      <c r="R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c r="IW10" s="54"/>
      <c r="IX10" s="54"/>
      <c r="IY10" s="54"/>
      <c r="IZ10" s="54"/>
      <c r="JA10" s="54"/>
      <c r="JB10" s="54"/>
      <c r="JC10" s="54"/>
      <c r="JD10" s="54"/>
      <c r="JE10" s="54"/>
      <c r="JF10" s="54"/>
      <c r="JG10" s="54"/>
      <c r="JH10" s="54"/>
      <c r="JI10" s="54"/>
      <c r="JJ10" s="54"/>
      <c r="JK10" s="54"/>
      <c r="JL10" s="54"/>
      <c r="JM10" s="54"/>
      <c r="JN10" s="54"/>
      <c r="JO10" s="54"/>
      <c r="JP10" s="54"/>
      <c r="JQ10" s="54"/>
      <c r="JR10" s="54"/>
      <c r="JS10" s="54"/>
      <c r="JT10" s="54"/>
      <c r="JU10" s="54"/>
      <c r="JV10" s="54"/>
      <c r="JW10" s="54"/>
      <c r="JX10" s="54"/>
      <c r="JY10" s="54"/>
      <c r="JZ10" s="54"/>
      <c r="KA10" s="54"/>
      <c r="KB10" s="54"/>
      <c r="KC10" s="54"/>
      <c r="KD10" s="54"/>
      <c r="KE10" s="54"/>
      <c r="KF10" s="54"/>
      <c r="KG10" s="54"/>
      <c r="KH10" s="54"/>
      <c r="KI10" s="54"/>
      <c r="KJ10" s="54"/>
      <c r="KK10" s="54"/>
      <c r="KL10" s="54"/>
      <c r="KM10" s="54"/>
      <c r="KN10" s="54"/>
      <c r="KO10" s="54"/>
      <c r="KP10" s="54"/>
      <c r="KQ10" s="54"/>
      <c r="KR10" s="54"/>
      <c r="KS10" s="54"/>
      <c r="KT10" s="54"/>
      <c r="KU10" s="54"/>
      <c r="KV10" s="54"/>
      <c r="KW10" s="54"/>
      <c r="KX10" s="54"/>
      <c r="KY10" s="54"/>
      <c r="KZ10" s="54"/>
      <c r="LA10" s="54"/>
      <c r="LB10" s="54"/>
      <c r="LC10" s="54"/>
      <c r="LD10" s="54"/>
      <c r="LE10" s="54"/>
      <c r="LF10" s="54"/>
      <c r="LG10" s="54"/>
      <c r="LH10" s="54"/>
      <c r="LI10" s="54"/>
      <c r="LJ10" s="54"/>
      <c r="LK10" s="54"/>
      <c r="LL10" s="54"/>
      <c r="LM10" s="54"/>
      <c r="LN10" s="54"/>
      <c r="LO10" s="54"/>
      <c r="LP10" s="54"/>
      <c r="LQ10" s="54"/>
      <c r="LR10" s="54"/>
      <c r="LS10" s="54"/>
      <c r="LT10" s="54"/>
      <c r="LU10" s="54"/>
      <c r="LV10" s="54"/>
      <c r="LW10" s="54"/>
      <c r="LX10" s="54"/>
      <c r="LY10" s="54"/>
      <c r="LZ10" s="54"/>
      <c r="MA10" s="54"/>
      <c r="MB10" s="54"/>
      <c r="MC10" s="54"/>
      <c r="MD10" s="54"/>
      <c r="ME10" s="54"/>
      <c r="MF10" s="54"/>
      <c r="MG10" s="54"/>
      <c r="MH10" s="54"/>
      <c r="MI10" s="54"/>
      <c r="MJ10" s="54"/>
      <c r="MK10" s="54"/>
      <c r="ML10" s="54"/>
      <c r="MM10" s="54"/>
      <c r="MN10" s="54"/>
      <c r="MO10" s="54"/>
      <c r="MP10" s="54"/>
      <c r="MQ10" s="54"/>
      <c r="MR10" s="54"/>
      <c r="MS10" s="54"/>
      <c r="MT10" s="54"/>
      <c r="MU10" s="54"/>
      <c r="MV10" s="54"/>
      <c r="MW10" s="54"/>
      <c r="MX10" s="54"/>
      <c r="MY10" s="54"/>
      <c r="MZ10" s="54"/>
      <c r="NA10" s="54"/>
      <c r="NB10" s="54"/>
      <c r="NC10" s="54"/>
      <c r="ND10" s="54"/>
      <c r="NE10" s="54"/>
      <c r="NF10" s="54"/>
      <c r="NG10" s="54"/>
      <c r="NH10" s="54"/>
      <c r="NI10" s="54"/>
      <c r="NJ10" s="54"/>
      <c r="NK10" s="54"/>
      <c r="NL10" s="54"/>
      <c r="NM10" s="54"/>
      <c r="NN10" s="54"/>
      <c r="NO10" s="54"/>
      <c r="NP10" s="54"/>
      <c r="NQ10" s="54"/>
      <c r="NR10" s="54"/>
      <c r="NS10" s="54"/>
      <c r="NT10" s="54"/>
      <c r="NU10" s="54"/>
      <c r="NV10" s="54"/>
      <c r="NW10" s="54"/>
      <c r="NX10" s="54"/>
      <c r="NY10" s="54"/>
      <c r="NZ10" s="54"/>
      <c r="OA10" s="54"/>
      <c r="OB10" s="54"/>
      <c r="OC10" s="54"/>
      <c r="OD10" s="54"/>
      <c r="OE10" s="54"/>
      <c r="OF10" s="54"/>
      <c r="OG10" s="54"/>
      <c r="OH10" s="54"/>
      <c r="OI10" s="54"/>
      <c r="OJ10" s="54"/>
      <c r="OK10" s="54"/>
      <c r="OL10" s="54"/>
      <c r="OM10" s="54"/>
      <c r="ON10" s="54"/>
      <c r="OO10" s="54"/>
      <c r="OP10" s="54"/>
      <c r="OQ10" s="54"/>
      <c r="OR10" s="54"/>
      <c r="OS10" s="54"/>
      <c r="OT10" s="54"/>
      <c r="OU10" s="54"/>
      <c r="OV10" s="54"/>
      <c r="OW10" s="54"/>
      <c r="OX10" s="54"/>
      <c r="OY10" s="54"/>
      <c r="OZ10" s="54"/>
      <c r="PA10" s="54"/>
      <c r="PB10" s="54"/>
      <c r="PC10" s="54"/>
      <c r="PD10" s="54"/>
      <c r="PE10" s="54"/>
      <c r="PF10" s="54"/>
      <c r="PG10" s="54"/>
      <c r="PH10" s="54"/>
      <c r="PI10" s="54"/>
      <c r="PJ10" s="54"/>
      <c r="PK10" s="54"/>
      <c r="PL10" s="54"/>
      <c r="PM10" s="54"/>
      <c r="PN10" s="54"/>
      <c r="PO10" s="54"/>
      <c r="PP10" s="54"/>
      <c r="PQ10" s="54"/>
      <c r="PR10" s="54"/>
      <c r="PS10" s="54"/>
      <c r="PT10" s="54"/>
      <c r="PU10" s="54"/>
      <c r="PV10" s="54"/>
      <c r="PW10" s="54"/>
      <c r="PX10" s="54"/>
      <c r="PY10" s="54"/>
      <c r="PZ10" s="54"/>
      <c r="QA10" s="54"/>
      <c r="QB10" s="54"/>
      <c r="QC10" s="54"/>
      <c r="QD10" s="54"/>
      <c r="QE10" s="54"/>
      <c r="QF10" s="54"/>
      <c r="QG10" s="54"/>
      <c r="QH10" s="54"/>
      <c r="QI10" s="54"/>
      <c r="QJ10" s="54"/>
      <c r="QK10" s="54"/>
      <c r="QL10" s="54"/>
      <c r="QM10" s="54"/>
      <c r="QN10" s="54"/>
      <c r="QO10" s="54"/>
      <c r="QP10" s="54"/>
      <c r="QQ10" s="54"/>
      <c r="QR10" s="54"/>
      <c r="QS10" s="54"/>
      <c r="QT10" s="54"/>
      <c r="QU10" s="54"/>
      <c r="QV10" s="54"/>
      <c r="QW10" s="54"/>
      <c r="QX10" s="54"/>
      <c r="QY10" s="54"/>
      <c r="QZ10" s="54"/>
      <c r="RA10" s="54"/>
      <c r="RB10" s="54"/>
      <c r="RC10" s="54"/>
      <c r="RD10" s="54"/>
      <c r="RE10" s="54"/>
      <c r="RF10" s="54"/>
      <c r="RG10" s="54"/>
      <c r="RH10" s="54"/>
      <c r="RI10" s="54"/>
      <c r="RJ10" s="54"/>
      <c r="RK10" s="54"/>
      <c r="RL10" s="54"/>
      <c r="RM10" s="54"/>
      <c r="RN10" s="54"/>
      <c r="RO10" s="54"/>
      <c r="RP10" s="54"/>
      <c r="RQ10" s="54"/>
      <c r="RR10" s="54"/>
      <c r="RS10" s="54"/>
      <c r="RT10" s="54"/>
      <c r="RU10" s="54"/>
      <c r="RV10" s="54"/>
      <c r="RW10" s="54"/>
      <c r="RX10" s="54"/>
      <c r="RY10" s="54"/>
      <c r="RZ10" s="54"/>
      <c r="SA10" s="54"/>
      <c r="SB10" s="54"/>
      <c r="SC10" s="54"/>
      <c r="SD10" s="54"/>
      <c r="SE10" s="54"/>
      <c r="SF10" s="54"/>
      <c r="SG10" s="54"/>
      <c r="SH10" s="54"/>
      <c r="SI10" s="54"/>
      <c r="SJ10" s="54"/>
      <c r="SK10" s="54"/>
      <c r="SL10" s="54"/>
      <c r="SM10" s="54"/>
      <c r="SN10" s="54"/>
      <c r="SO10" s="54"/>
      <c r="SP10" s="54"/>
      <c r="SQ10" s="54"/>
      <c r="SR10" s="54"/>
      <c r="SS10" s="54"/>
      <c r="ST10" s="54"/>
      <c r="SU10" s="54"/>
      <c r="SV10" s="54"/>
      <c r="SW10" s="54"/>
      <c r="SX10" s="54"/>
      <c r="SY10" s="54"/>
      <c r="SZ10" s="54"/>
      <c r="TA10" s="54"/>
      <c r="TB10" s="54"/>
      <c r="TC10" s="54"/>
      <c r="TD10" s="54"/>
      <c r="TE10" s="54"/>
      <c r="TF10" s="54"/>
      <c r="TG10" s="54"/>
      <c r="TH10" s="54"/>
      <c r="TI10" s="54"/>
      <c r="TJ10" s="54"/>
      <c r="TK10" s="54"/>
      <c r="TL10" s="54"/>
      <c r="TM10" s="54"/>
      <c r="TN10" s="54"/>
      <c r="TO10" s="54"/>
      <c r="TP10" s="54"/>
      <c r="TQ10" s="54"/>
      <c r="TR10" s="54"/>
      <c r="TS10" s="54"/>
      <c r="TT10" s="54"/>
      <c r="TU10" s="54"/>
      <c r="TV10" s="54"/>
      <c r="TW10" s="54"/>
      <c r="TX10" s="54"/>
      <c r="TY10" s="54"/>
      <c r="TZ10" s="54"/>
      <c r="UA10" s="54"/>
      <c r="UB10" s="54"/>
      <c r="UC10" s="54"/>
      <c r="UD10" s="54"/>
      <c r="UE10" s="54"/>
      <c r="UF10" s="54"/>
      <c r="UG10" s="54"/>
      <c r="UH10" s="54"/>
      <c r="UI10" s="54"/>
      <c r="UJ10" s="54"/>
      <c r="UK10" s="54"/>
      <c r="UL10" s="54"/>
      <c r="UM10" s="54"/>
      <c r="UN10" s="54"/>
      <c r="UO10" s="54"/>
      <c r="UP10" s="54"/>
      <c r="UQ10" s="54"/>
      <c r="UR10" s="54"/>
      <c r="US10" s="54"/>
      <c r="UT10" s="54"/>
      <c r="UU10" s="54"/>
      <c r="UV10" s="54"/>
      <c r="UW10" s="54"/>
      <c r="UX10" s="54"/>
      <c r="UY10" s="54"/>
      <c r="UZ10" s="54"/>
      <c r="VA10" s="54"/>
      <c r="VB10" s="54"/>
      <c r="VC10" s="54"/>
      <c r="VD10" s="54"/>
      <c r="VE10" s="54"/>
      <c r="VF10" s="54"/>
      <c r="VG10" s="54"/>
      <c r="VH10" s="54"/>
      <c r="VI10" s="54"/>
      <c r="VJ10" s="54"/>
      <c r="VK10" s="54"/>
      <c r="VL10" s="54"/>
      <c r="VM10" s="54"/>
      <c r="VN10" s="54"/>
      <c r="VO10" s="54"/>
      <c r="VP10" s="54"/>
      <c r="VQ10" s="54"/>
      <c r="VR10" s="54"/>
      <c r="VS10" s="54"/>
      <c r="VT10" s="54"/>
      <c r="VU10" s="54"/>
      <c r="VV10" s="54"/>
      <c r="VW10" s="54"/>
      <c r="VX10" s="54"/>
      <c r="VY10" s="54"/>
      <c r="VZ10" s="54"/>
      <c r="WA10" s="54"/>
      <c r="WB10" s="54"/>
      <c r="WC10" s="54"/>
      <c r="WD10" s="54"/>
      <c r="WE10" s="54"/>
      <c r="WF10" s="54"/>
      <c r="WG10" s="54"/>
      <c r="WH10" s="54"/>
      <c r="WI10" s="54"/>
      <c r="WJ10" s="54"/>
      <c r="WK10" s="54"/>
      <c r="WL10" s="54"/>
      <c r="WM10" s="54"/>
      <c r="WN10" s="54"/>
      <c r="WO10" s="54"/>
      <c r="WP10" s="54"/>
      <c r="WQ10" s="54"/>
      <c r="WR10" s="54"/>
      <c r="WS10" s="54"/>
      <c r="WT10" s="54"/>
      <c r="WU10" s="54"/>
      <c r="WV10" s="54"/>
      <c r="WW10" s="54"/>
      <c r="WX10" s="54"/>
      <c r="WY10" s="54"/>
      <c r="WZ10" s="54"/>
      <c r="XA10" s="54"/>
      <c r="XB10" s="54"/>
      <c r="XC10" s="54"/>
      <c r="XD10" s="54"/>
      <c r="XE10" s="54"/>
      <c r="XF10" s="54"/>
      <c r="XG10" s="54"/>
      <c r="XH10" s="54"/>
      <c r="XI10" s="54"/>
      <c r="XJ10" s="54"/>
      <c r="XK10" s="54"/>
      <c r="XL10" s="54"/>
      <c r="XM10" s="54"/>
      <c r="XN10" s="54"/>
      <c r="XO10" s="54"/>
      <c r="XP10" s="54"/>
      <c r="XQ10" s="54"/>
      <c r="XR10" s="54"/>
      <c r="XS10" s="54"/>
      <c r="XT10" s="54"/>
      <c r="XU10" s="54"/>
      <c r="XV10" s="54"/>
      <c r="XW10" s="54"/>
      <c r="XX10" s="54"/>
      <c r="XY10" s="54"/>
      <c r="XZ10" s="54"/>
      <c r="YA10" s="54"/>
      <c r="YB10" s="54"/>
      <c r="YC10" s="54"/>
      <c r="YD10" s="54"/>
      <c r="YE10" s="54"/>
      <c r="YF10" s="54"/>
      <c r="YG10" s="54"/>
      <c r="YH10" s="54"/>
      <c r="YI10" s="54"/>
      <c r="YJ10" s="54"/>
      <c r="YK10" s="54"/>
      <c r="YL10" s="54"/>
      <c r="YM10" s="54"/>
      <c r="YN10" s="54"/>
      <c r="YO10" s="54"/>
      <c r="YP10" s="54"/>
      <c r="YQ10" s="54"/>
      <c r="YR10" s="54"/>
      <c r="YS10" s="54"/>
      <c r="YT10" s="54"/>
      <c r="YU10" s="54"/>
      <c r="YV10" s="54"/>
      <c r="YW10" s="54"/>
      <c r="YX10" s="54"/>
      <c r="YY10" s="54"/>
      <c r="YZ10" s="54"/>
      <c r="ZA10" s="54"/>
      <c r="ZB10" s="54"/>
      <c r="ZC10" s="54"/>
      <c r="ZD10" s="54"/>
      <c r="ZE10" s="54"/>
      <c r="ZF10" s="54"/>
      <c r="ZG10" s="54"/>
      <c r="ZH10" s="54"/>
      <c r="ZI10" s="54"/>
      <c r="ZJ10" s="54"/>
      <c r="ZK10" s="54"/>
      <c r="ZL10" s="54"/>
      <c r="ZM10" s="54"/>
      <c r="ZN10" s="54"/>
      <c r="ZO10" s="54"/>
      <c r="ZP10" s="54"/>
      <c r="ZQ10" s="54"/>
      <c r="ZR10" s="54"/>
      <c r="ZS10" s="54"/>
      <c r="ZT10" s="54"/>
      <c r="ZU10" s="54"/>
      <c r="ZV10" s="54"/>
      <c r="ZW10" s="54"/>
      <c r="ZX10" s="54"/>
      <c r="ZY10" s="54"/>
      <c r="ZZ10" s="54"/>
      <c r="AAA10" s="54"/>
      <c r="AAB10" s="54"/>
      <c r="AAC10" s="54"/>
      <c r="AAD10" s="54"/>
      <c r="AAE10" s="54"/>
      <c r="AAF10" s="54"/>
      <c r="AAG10" s="54"/>
      <c r="AAH10" s="54"/>
      <c r="AAI10" s="54"/>
      <c r="AAJ10" s="54"/>
      <c r="AAK10" s="54"/>
      <c r="AAL10" s="54"/>
      <c r="AAM10" s="54"/>
      <c r="AAN10" s="54"/>
      <c r="AAO10" s="54"/>
      <c r="AAP10" s="54"/>
      <c r="AAQ10" s="54"/>
      <c r="AAR10" s="54"/>
      <c r="AAS10" s="54"/>
      <c r="AAT10" s="54"/>
      <c r="AAU10" s="54"/>
      <c r="AAV10" s="54"/>
      <c r="AAW10" s="54"/>
      <c r="AAX10" s="54"/>
      <c r="AAY10" s="54"/>
      <c r="AAZ10" s="54"/>
      <c r="ABA10" s="54"/>
      <c r="ABB10" s="54"/>
      <c r="ABC10" s="54"/>
      <c r="ABD10" s="54"/>
      <c r="ABE10" s="54"/>
      <c r="ABF10" s="54"/>
      <c r="ABG10" s="54"/>
      <c r="ABH10" s="54"/>
      <c r="ABI10" s="54"/>
      <c r="ABJ10" s="54"/>
      <c r="ABK10" s="54"/>
      <c r="ABL10" s="54"/>
      <c r="ABM10" s="54"/>
      <c r="ABN10" s="54"/>
      <c r="ABO10" s="54"/>
      <c r="ABP10" s="54"/>
      <c r="ABQ10" s="54"/>
      <c r="ABR10" s="54"/>
      <c r="ABS10" s="54"/>
      <c r="ABT10" s="54"/>
      <c r="ABU10" s="54"/>
      <c r="ABV10" s="54"/>
      <c r="ABW10" s="54"/>
      <c r="ABX10" s="54"/>
      <c r="ABY10" s="54"/>
      <c r="ABZ10" s="54"/>
      <c r="ACA10" s="54"/>
      <c r="ACB10" s="54"/>
      <c r="ACC10" s="54"/>
      <c r="ACD10" s="54"/>
      <c r="ACE10" s="54"/>
      <c r="ACF10" s="54"/>
      <c r="ACG10" s="54"/>
      <c r="ACH10" s="54"/>
      <c r="ACI10" s="54"/>
      <c r="ACJ10" s="54"/>
      <c r="ACK10" s="54"/>
      <c r="ACL10" s="54"/>
      <c r="ACM10" s="54"/>
      <c r="ACN10" s="54"/>
      <c r="ACO10" s="54"/>
      <c r="ACP10" s="54"/>
      <c r="ACQ10" s="54"/>
      <c r="ACR10" s="54"/>
      <c r="ACS10" s="54"/>
      <c r="ACT10" s="54"/>
      <c r="ACU10" s="54"/>
      <c r="ACV10" s="54"/>
      <c r="ACW10" s="54"/>
      <c r="ACX10" s="54"/>
      <c r="ACY10" s="54"/>
      <c r="ACZ10" s="54"/>
      <c r="ADA10" s="54"/>
      <c r="ADB10" s="54"/>
      <c r="ADC10" s="54"/>
      <c r="ADD10" s="54"/>
      <c r="ADE10" s="54"/>
      <c r="ADF10" s="54"/>
      <c r="ADG10" s="54"/>
      <c r="ADH10" s="54"/>
      <c r="ADI10" s="54"/>
      <c r="ADJ10" s="54"/>
      <c r="ADK10" s="54"/>
      <c r="ADL10" s="54"/>
      <c r="ADM10" s="54"/>
      <c r="ADN10" s="54"/>
      <c r="ADO10" s="54"/>
      <c r="ADP10" s="54"/>
      <c r="ADQ10" s="54"/>
      <c r="ADR10" s="54"/>
      <c r="ADS10" s="54"/>
      <c r="ADT10" s="54"/>
      <c r="ADU10" s="54"/>
      <c r="ADV10" s="54"/>
      <c r="ADW10" s="54"/>
      <c r="ADX10" s="54"/>
      <c r="ADY10" s="54"/>
      <c r="ADZ10" s="54"/>
      <c r="AEA10" s="54"/>
      <c r="AEB10" s="54"/>
      <c r="AEC10" s="54"/>
      <c r="AED10" s="54"/>
      <c r="AEE10" s="54"/>
      <c r="AEF10" s="54"/>
      <c r="AEG10" s="54"/>
      <c r="AEH10" s="54"/>
      <c r="AEI10" s="54"/>
      <c r="AEJ10" s="54"/>
      <c r="AEK10" s="54"/>
      <c r="AEL10" s="54"/>
      <c r="AEM10" s="54"/>
      <c r="AEN10" s="54"/>
      <c r="AEO10" s="54"/>
      <c r="AEP10" s="54"/>
      <c r="AEQ10" s="54"/>
      <c r="AER10" s="54"/>
      <c r="AES10" s="54"/>
      <c r="AET10" s="54"/>
      <c r="AEU10" s="54"/>
      <c r="AEV10" s="54"/>
      <c r="AEW10" s="54"/>
      <c r="AEX10" s="54"/>
      <c r="AEY10" s="54"/>
      <c r="AEZ10" s="54"/>
      <c r="AFA10" s="54"/>
      <c r="AFB10" s="54"/>
      <c r="AFC10" s="54"/>
      <c r="AFD10" s="54"/>
      <c r="AFE10" s="54"/>
      <c r="AFF10" s="54"/>
      <c r="AFG10" s="54"/>
      <c r="AFH10" s="54"/>
      <c r="AFI10" s="54"/>
      <c r="AFJ10" s="54"/>
      <c r="AFK10" s="54"/>
      <c r="AFL10" s="54"/>
      <c r="AFM10" s="54"/>
      <c r="AFN10" s="54"/>
      <c r="AFO10" s="54"/>
      <c r="AFP10" s="54"/>
      <c r="AFQ10" s="54"/>
      <c r="AFR10" s="54"/>
      <c r="AFS10" s="54"/>
      <c r="AFT10" s="54"/>
      <c r="AFU10" s="54"/>
      <c r="AFV10" s="54"/>
      <c r="AFW10" s="54"/>
      <c r="AFX10" s="54"/>
      <c r="AFY10" s="54"/>
      <c r="AFZ10" s="54"/>
      <c r="AGA10" s="54"/>
      <c r="AGB10" s="54"/>
      <c r="AGC10" s="54"/>
      <c r="AGD10" s="54"/>
      <c r="AGE10" s="54"/>
      <c r="AGF10" s="54"/>
      <c r="AGG10" s="54"/>
      <c r="AGH10" s="54"/>
      <c r="AGI10" s="54"/>
      <c r="AGJ10" s="54"/>
      <c r="AGK10" s="54"/>
      <c r="AGL10" s="54"/>
      <c r="AGM10" s="54"/>
      <c r="AGN10" s="54"/>
      <c r="AGO10" s="54"/>
      <c r="AGP10" s="54"/>
      <c r="AGQ10" s="54"/>
      <c r="AGR10" s="54"/>
      <c r="AGS10" s="54"/>
      <c r="AGT10" s="54"/>
      <c r="AGU10" s="54"/>
      <c r="AGV10" s="54"/>
      <c r="AGW10" s="54"/>
      <c r="AGX10" s="54"/>
      <c r="AGY10" s="54"/>
      <c r="AGZ10" s="54"/>
      <c r="AHA10" s="54"/>
      <c r="AHB10" s="54"/>
      <c r="AHC10" s="54"/>
      <c r="AHD10" s="54"/>
      <c r="AHE10" s="54"/>
      <c r="AHF10" s="54"/>
      <c r="AHG10" s="54"/>
      <c r="AHH10" s="54"/>
      <c r="AHI10" s="54"/>
      <c r="AHJ10" s="54"/>
      <c r="AHK10" s="54"/>
      <c r="AHL10" s="54"/>
      <c r="AHM10" s="54"/>
      <c r="AHN10" s="54"/>
      <c r="AHO10" s="54"/>
      <c r="AHP10" s="54"/>
      <c r="AHQ10" s="54"/>
      <c r="AHR10" s="54"/>
      <c r="AHS10" s="54"/>
      <c r="AHT10" s="54"/>
      <c r="AHU10" s="54"/>
      <c r="AHV10" s="54"/>
      <c r="AHW10" s="54"/>
      <c r="AHX10" s="54"/>
      <c r="AHY10" s="54"/>
      <c r="AHZ10" s="54"/>
      <c r="AIA10" s="54"/>
      <c r="AIB10" s="54"/>
      <c r="AIC10" s="54"/>
      <c r="AID10" s="54"/>
      <c r="AIE10" s="54"/>
      <c r="AIF10" s="54"/>
      <c r="AIG10" s="54"/>
      <c r="AIH10" s="54"/>
      <c r="AII10" s="54"/>
      <c r="AIJ10" s="54"/>
      <c r="AIK10" s="54"/>
      <c r="AIL10" s="54"/>
      <c r="AIM10" s="54"/>
      <c r="AIN10" s="54"/>
      <c r="AIO10" s="54"/>
      <c r="AIP10" s="54"/>
      <c r="AIQ10" s="54"/>
      <c r="AIR10" s="54"/>
      <c r="AIS10" s="54"/>
      <c r="AIT10" s="54"/>
      <c r="AIU10" s="54"/>
      <c r="AIV10" s="54"/>
      <c r="AIW10" s="54"/>
      <c r="AIX10" s="54"/>
      <c r="AIY10" s="54"/>
      <c r="AIZ10" s="54"/>
      <c r="AJA10" s="54"/>
      <c r="AJB10" s="54"/>
      <c r="AJC10" s="54"/>
      <c r="AJD10" s="54"/>
      <c r="AJE10" s="54"/>
      <c r="AJF10" s="54"/>
      <c r="AJG10" s="54"/>
      <c r="AJH10" s="54"/>
      <c r="AJI10" s="54"/>
      <c r="AJJ10" s="54"/>
      <c r="AJK10" s="54"/>
      <c r="AJL10" s="54"/>
      <c r="AJM10" s="54"/>
      <c r="AJN10" s="54"/>
      <c r="AJO10" s="54"/>
      <c r="AJP10" s="54"/>
      <c r="AJQ10" s="54"/>
      <c r="AJR10" s="54"/>
      <c r="AJS10" s="54"/>
      <c r="AJT10" s="54"/>
      <c r="AJU10" s="54"/>
      <c r="AJV10" s="54"/>
      <c r="AJW10" s="54"/>
      <c r="AJX10" s="54"/>
      <c r="AJY10" s="54"/>
      <c r="AJZ10" s="54"/>
      <c r="AKA10" s="54"/>
      <c r="AKB10" s="54"/>
      <c r="AKC10" s="54"/>
      <c r="AKD10" s="54"/>
      <c r="AKE10" s="54"/>
      <c r="AKF10" s="54"/>
      <c r="AKG10" s="54"/>
      <c r="AKH10" s="54"/>
      <c r="AKI10" s="54"/>
      <c r="AKJ10" s="54"/>
      <c r="AKK10" s="54"/>
      <c r="AKL10" s="54"/>
      <c r="AKM10" s="54"/>
      <c r="AKN10" s="54"/>
      <c r="AKO10" s="54"/>
      <c r="AKP10" s="54"/>
      <c r="AKQ10" s="54"/>
      <c r="AKR10" s="54"/>
      <c r="AKS10" s="54"/>
      <c r="AKT10" s="54"/>
      <c r="AKU10" s="54"/>
      <c r="AKV10" s="54"/>
      <c r="AKW10" s="54"/>
      <c r="AKX10" s="54"/>
      <c r="AKY10" s="54"/>
      <c r="AKZ10" s="54"/>
      <c r="ALA10" s="54"/>
      <c r="ALB10" s="54"/>
      <c r="ALC10" s="54"/>
      <c r="ALD10" s="54"/>
      <c r="ALE10" s="54"/>
      <c r="ALF10" s="54"/>
      <c r="ALG10" s="54"/>
      <c r="ALH10" s="54"/>
      <c r="ALI10" s="54"/>
      <c r="ALJ10" s="54"/>
      <c r="ALK10" s="54"/>
      <c r="ALL10" s="54"/>
      <c r="ALM10" s="54"/>
      <c r="ALN10" s="54"/>
      <c r="ALO10" s="54"/>
      <c r="ALP10" s="54"/>
      <c r="ALQ10" s="54"/>
      <c r="ALR10" s="54"/>
      <c r="ALS10" s="54"/>
      <c r="ALT10" s="54"/>
      <c r="ALU10" s="54"/>
      <c r="ALV10" s="54"/>
      <c r="ALW10" s="54"/>
      <c r="ALX10" s="54"/>
      <c r="ALY10" s="54"/>
      <c r="ALZ10" s="54"/>
      <c r="AMA10" s="54"/>
      <c r="AMB10" s="54"/>
      <c r="AMC10" s="54"/>
      <c r="AMD10" s="54"/>
      <c r="AME10" s="54"/>
      <c r="AMF10" s="54"/>
      <c r="AMG10" s="54"/>
      <c r="AMH10" s="54"/>
      <c r="AMI10" s="54"/>
      <c r="AMJ10" s="54"/>
      <c r="AMK10" s="54"/>
      <c r="AML10" s="54"/>
      <c r="AMM10" s="54"/>
      <c r="AMN10" s="54"/>
      <c r="AMO10" s="54"/>
      <c r="AMP10" s="54"/>
      <c r="AMQ10" s="54"/>
      <c r="AMR10" s="54"/>
      <c r="AMS10" s="54"/>
      <c r="AMT10" s="54"/>
      <c r="AMU10" s="54"/>
      <c r="AMV10" s="54"/>
      <c r="AMW10" s="54"/>
      <c r="AMX10" s="54"/>
      <c r="AMY10" s="54"/>
      <c r="AMZ10" s="54"/>
      <c r="ANA10" s="54"/>
      <c r="ANB10" s="54"/>
      <c r="ANC10" s="54"/>
      <c r="AND10" s="54"/>
      <c r="ANE10" s="54"/>
      <c r="ANF10" s="54"/>
      <c r="ANG10" s="54"/>
      <c r="ANH10" s="54"/>
      <c r="ANI10" s="54"/>
      <c r="ANJ10" s="54"/>
      <c r="ANK10" s="54"/>
      <c r="ANL10" s="54"/>
      <c r="ANM10" s="54"/>
      <c r="ANN10" s="54"/>
      <c r="ANO10" s="54"/>
      <c r="ANP10" s="54"/>
      <c r="ANQ10" s="54"/>
      <c r="ANR10" s="54"/>
      <c r="ANS10" s="54"/>
      <c r="ANT10" s="54"/>
      <c r="ANU10" s="54"/>
      <c r="ANV10" s="54"/>
      <c r="ANW10" s="54"/>
      <c r="ANX10" s="54"/>
      <c r="ANY10" s="54"/>
      <c r="ANZ10" s="54"/>
      <c r="AOA10" s="54"/>
      <c r="AOB10" s="54"/>
      <c r="AOC10" s="54"/>
      <c r="AOD10" s="54"/>
      <c r="AOE10" s="54"/>
      <c r="AOF10" s="54"/>
      <c r="AOG10" s="54"/>
      <c r="AOH10" s="54"/>
      <c r="AOI10" s="54"/>
      <c r="AOJ10" s="54"/>
      <c r="AOK10" s="54"/>
      <c r="AOL10" s="54"/>
      <c r="AOM10" s="54"/>
      <c r="AON10" s="54"/>
      <c r="AOO10" s="54"/>
      <c r="AOP10" s="54"/>
      <c r="AOQ10" s="54"/>
      <c r="AOR10" s="54"/>
      <c r="AOS10" s="54"/>
      <c r="AOT10" s="54"/>
      <c r="AOU10" s="54"/>
      <c r="AOV10" s="54"/>
      <c r="AOW10" s="54"/>
      <c r="AOX10" s="54"/>
      <c r="AOY10" s="54"/>
      <c r="AOZ10" s="54"/>
      <c r="APA10" s="54"/>
      <c r="APB10" s="54"/>
      <c r="APC10" s="54"/>
      <c r="APD10" s="54"/>
      <c r="APE10" s="54"/>
      <c r="APF10" s="54"/>
      <c r="APG10" s="54"/>
      <c r="APH10" s="54"/>
      <c r="API10" s="54"/>
      <c r="APJ10" s="54"/>
      <c r="APK10" s="54"/>
      <c r="APL10" s="54"/>
      <c r="APM10" s="54"/>
      <c r="APN10" s="54"/>
      <c r="APO10" s="54"/>
      <c r="APP10" s="54"/>
      <c r="APQ10" s="54"/>
      <c r="APR10" s="54"/>
      <c r="APS10" s="54"/>
      <c r="APT10" s="54"/>
      <c r="APU10" s="54"/>
      <c r="APV10" s="54"/>
      <c r="APW10" s="54"/>
      <c r="APX10" s="54"/>
      <c r="APY10" s="54"/>
      <c r="APZ10" s="54"/>
      <c r="AQA10" s="54"/>
      <c r="AQB10" s="54"/>
      <c r="AQC10" s="54"/>
      <c r="AQD10" s="54"/>
      <c r="AQE10" s="54"/>
      <c r="AQF10" s="54"/>
      <c r="AQG10" s="54"/>
      <c r="AQH10" s="54"/>
      <c r="AQI10" s="54"/>
      <c r="AQJ10" s="54"/>
      <c r="AQK10" s="54"/>
      <c r="AQL10" s="54"/>
      <c r="AQM10" s="54"/>
      <c r="AQN10" s="54"/>
      <c r="AQO10" s="54"/>
      <c r="AQP10" s="54"/>
      <c r="AQQ10" s="54"/>
      <c r="AQR10" s="54"/>
      <c r="AQS10" s="54"/>
      <c r="AQT10" s="54"/>
      <c r="AQU10" s="54"/>
      <c r="AQV10" s="54"/>
      <c r="AQW10" s="54"/>
      <c r="AQX10" s="54"/>
      <c r="AQY10" s="54"/>
      <c r="AQZ10" s="54"/>
      <c r="ARA10" s="54"/>
      <c r="ARB10" s="54"/>
      <c r="ARC10" s="54"/>
      <c r="ARD10" s="54"/>
      <c r="ARE10" s="54"/>
      <c r="ARF10" s="54"/>
      <c r="ARG10" s="54"/>
      <c r="ARH10" s="54"/>
      <c r="ARI10" s="54"/>
      <c r="ARJ10" s="54"/>
      <c r="ARK10" s="54"/>
      <c r="ARL10" s="54"/>
      <c r="ARM10" s="54"/>
      <c r="ARN10" s="54"/>
      <c r="ARO10" s="54"/>
      <c r="ARP10" s="54"/>
      <c r="ARQ10" s="54"/>
      <c r="ARR10" s="54"/>
      <c r="ARS10" s="54"/>
      <c r="ART10" s="54"/>
      <c r="ARU10" s="54"/>
      <c r="ARV10" s="54"/>
      <c r="ARW10" s="54"/>
      <c r="ARX10" s="54"/>
      <c r="ARY10" s="54"/>
      <c r="ARZ10" s="54"/>
      <c r="ASA10" s="54"/>
      <c r="ASB10" s="54"/>
      <c r="ASC10" s="54"/>
      <c r="ASD10" s="54"/>
      <c r="ASE10" s="54"/>
      <c r="ASF10" s="54"/>
      <c r="ASG10" s="54"/>
      <c r="ASH10" s="54"/>
      <c r="ASI10" s="54"/>
      <c r="ASJ10" s="54"/>
      <c r="ASK10" s="54"/>
      <c r="ASL10" s="54"/>
      <c r="ASM10" s="54"/>
      <c r="ASN10" s="54"/>
      <c r="ASO10" s="54"/>
      <c r="ASP10" s="54"/>
      <c r="ASQ10" s="54"/>
      <c r="ASR10" s="54"/>
      <c r="ASS10" s="54"/>
      <c r="AST10" s="54"/>
      <c r="ASU10" s="54"/>
      <c r="ASV10" s="54"/>
      <c r="ASW10" s="54"/>
      <c r="ASX10" s="54"/>
      <c r="ASY10" s="54"/>
      <c r="ASZ10" s="54"/>
      <c r="ATA10" s="54"/>
      <c r="ATB10" s="54"/>
      <c r="ATC10" s="54"/>
      <c r="ATD10" s="54"/>
      <c r="ATE10" s="54"/>
      <c r="ATF10" s="54"/>
      <c r="ATG10" s="54"/>
      <c r="ATH10" s="54"/>
      <c r="ATI10" s="54"/>
      <c r="ATJ10" s="54"/>
      <c r="ATK10" s="54"/>
      <c r="ATL10" s="54"/>
      <c r="ATM10" s="54"/>
      <c r="ATN10" s="54"/>
      <c r="ATO10" s="54"/>
      <c r="ATP10" s="54"/>
      <c r="ATQ10" s="54"/>
      <c r="ATR10" s="54"/>
      <c r="ATS10" s="54"/>
      <c r="ATT10" s="54"/>
      <c r="ATU10" s="54"/>
      <c r="ATV10" s="54"/>
      <c r="ATW10" s="54"/>
      <c r="ATX10" s="54"/>
      <c r="ATY10" s="54"/>
      <c r="ATZ10" s="54"/>
      <c r="AUA10" s="54"/>
      <c r="AUB10" s="54"/>
      <c r="AUC10" s="54"/>
      <c r="AUD10" s="54"/>
      <c r="AUE10" s="54"/>
      <c r="AUF10" s="54"/>
      <c r="AUG10" s="54"/>
      <c r="AUH10" s="54"/>
      <c r="AUI10" s="54"/>
      <c r="AUJ10" s="54"/>
      <c r="AUK10" s="54"/>
      <c r="AUL10" s="54"/>
      <c r="AUM10" s="54"/>
      <c r="AUN10" s="54"/>
      <c r="AUO10" s="54"/>
      <c r="AUP10" s="54"/>
      <c r="AUQ10" s="54"/>
      <c r="AUR10" s="54"/>
      <c r="AUS10" s="54"/>
      <c r="AUT10" s="54"/>
      <c r="AUU10" s="54"/>
      <c r="AUV10" s="54"/>
      <c r="AUW10" s="54"/>
      <c r="AUX10" s="54"/>
      <c r="AUY10" s="54"/>
      <c r="AUZ10" s="54"/>
      <c r="AVA10" s="54"/>
      <c r="AVB10" s="54"/>
      <c r="AVC10" s="54"/>
      <c r="AVD10" s="54"/>
      <c r="AVE10" s="54"/>
      <c r="AVF10" s="54"/>
      <c r="AVG10" s="54"/>
      <c r="AVH10" s="54"/>
      <c r="AVI10" s="54"/>
      <c r="AVJ10" s="54"/>
      <c r="AVK10" s="54"/>
      <c r="AVL10" s="54"/>
      <c r="AVM10" s="54"/>
      <c r="AVN10" s="54"/>
      <c r="AVO10" s="54"/>
      <c r="AVP10" s="54"/>
      <c r="AVQ10" s="54"/>
      <c r="AVR10" s="54"/>
      <c r="AVS10" s="54"/>
      <c r="AVT10" s="54"/>
      <c r="AVU10" s="54"/>
      <c r="AVV10" s="54"/>
      <c r="AVW10" s="54"/>
      <c r="AVX10" s="54"/>
      <c r="AVY10" s="54"/>
      <c r="AVZ10" s="54"/>
      <c r="AWA10" s="54"/>
      <c r="AWB10" s="54"/>
      <c r="AWC10" s="54"/>
      <c r="AWD10" s="54"/>
      <c r="AWE10" s="54"/>
      <c r="AWF10" s="54"/>
      <c r="AWG10" s="54"/>
      <c r="AWH10" s="54"/>
      <c r="AWI10" s="54"/>
      <c r="AWJ10" s="54"/>
      <c r="AWK10" s="54"/>
      <c r="AWL10" s="54"/>
      <c r="AWM10" s="54"/>
      <c r="AWN10" s="54"/>
      <c r="AWO10" s="54"/>
      <c r="AWP10" s="54"/>
      <c r="AWQ10" s="54"/>
      <c r="AWR10" s="54"/>
      <c r="AWS10" s="54"/>
      <c r="AWT10" s="54"/>
      <c r="AWU10" s="54"/>
      <c r="AWV10" s="54"/>
      <c r="AWW10" s="54"/>
      <c r="AWX10" s="54"/>
      <c r="AWY10" s="54"/>
      <c r="AWZ10" s="54"/>
      <c r="AXA10" s="54"/>
      <c r="AXB10" s="54"/>
      <c r="AXC10" s="54"/>
      <c r="AXD10" s="54"/>
      <c r="AXE10" s="54"/>
      <c r="AXF10" s="54"/>
      <c r="AXG10" s="54"/>
      <c r="AXH10" s="54"/>
      <c r="AXI10" s="54"/>
      <c r="AXJ10" s="54"/>
      <c r="AXK10" s="54"/>
      <c r="AXL10" s="54"/>
      <c r="AXM10" s="54"/>
      <c r="AXN10" s="54"/>
      <c r="AXO10" s="54"/>
      <c r="AXP10" s="54"/>
      <c r="AXQ10" s="54"/>
      <c r="AXR10" s="54"/>
      <c r="AXS10" s="54"/>
      <c r="AXT10" s="54"/>
      <c r="AXU10" s="54"/>
      <c r="AXV10" s="54"/>
      <c r="AXW10" s="54"/>
      <c r="AXX10" s="54"/>
      <c r="AXY10" s="54"/>
      <c r="AXZ10" s="54"/>
      <c r="AYA10" s="54"/>
      <c r="AYB10" s="54"/>
      <c r="AYC10" s="54"/>
      <c r="AYD10" s="54"/>
      <c r="AYE10" s="54"/>
      <c r="AYF10" s="54"/>
      <c r="AYG10" s="54"/>
      <c r="AYH10" s="54"/>
      <c r="AYI10" s="54"/>
      <c r="AYJ10" s="54"/>
      <c r="AYK10" s="54"/>
      <c r="AYL10" s="54"/>
      <c r="AYM10" s="54"/>
      <c r="AYN10" s="54"/>
      <c r="AYO10" s="54"/>
      <c r="AYP10" s="54"/>
      <c r="AYQ10" s="54"/>
      <c r="AYR10" s="54"/>
      <c r="AYS10" s="54"/>
      <c r="AYT10" s="54"/>
      <c r="AYU10" s="54"/>
      <c r="AYV10" s="54"/>
    </row>
    <row r="11" spans="1:1348" s="374" customFormat="1" ht="14.25" customHeight="1" x14ac:dyDescent="0.25">
      <c r="A11" s="375"/>
      <c r="B11" s="2477"/>
      <c r="C11" s="1303"/>
      <c r="D11" s="1475"/>
      <c r="E11" s="1475"/>
      <c r="F11" s="1926"/>
      <c r="G11" s="1926"/>
      <c r="H11" s="1304"/>
      <c r="I11" s="1304"/>
      <c r="J11" s="1894"/>
      <c r="K11" s="1894"/>
      <c r="L11" s="2478"/>
      <c r="M11" s="2478"/>
      <c r="N11" s="2479"/>
      <c r="O11" s="2480"/>
      <c r="P11" s="2480"/>
      <c r="Q11" s="2481"/>
      <c r="R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c r="IW11" s="54"/>
      <c r="IX11" s="54"/>
      <c r="IY11" s="54"/>
      <c r="IZ11" s="54"/>
      <c r="JA11" s="54"/>
      <c r="JB11" s="54"/>
      <c r="JC11" s="54"/>
      <c r="JD11" s="54"/>
      <c r="JE11" s="54"/>
      <c r="JF11" s="54"/>
      <c r="JG11" s="54"/>
      <c r="JH11" s="54"/>
      <c r="JI11" s="54"/>
      <c r="JJ11" s="54"/>
      <c r="JK11" s="54"/>
      <c r="JL11" s="54"/>
      <c r="JM11" s="54"/>
      <c r="JN11" s="54"/>
      <c r="JO11" s="54"/>
      <c r="JP11" s="54"/>
      <c r="JQ11" s="54"/>
      <c r="JR11" s="54"/>
      <c r="JS11" s="54"/>
      <c r="JT11" s="54"/>
      <c r="JU11" s="54"/>
      <c r="JV11" s="54"/>
      <c r="JW11" s="54"/>
      <c r="JX11" s="54"/>
      <c r="JY11" s="54"/>
      <c r="JZ11" s="54"/>
      <c r="KA11" s="54"/>
      <c r="KB11" s="54"/>
      <c r="KC11" s="54"/>
      <c r="KD11" s="54"/>
      <c r="KE11" s="54"/>
      <c r="KF11" s="54"/>
      <c r="KG11" s="54"/>
      <c r="KH11" s="54"/>
      <c r="KI11" s="54"/>
      <c r="KJ11" s="54"/>
      <c r="KK11" s="54"/>
      <c r="KL11" s="54"/>
      <c r="KM11" s="54"/>
      <c r="KN11" s="54"/>
      <c r="KO11" s="54"/>
      <c r="KP11" s="54"/>
      <c r="KQ11" s="54"/>
      <c r="KR11" s="54"/>
      <c r="KS11" s="54"/>
      <c r="KT11" s="54"/>
      <c r="KU11" s="54"/>
      <c r="KV11" s="54"/>
      <c r="KW11" s="54"/>
      <c r="KX11" s="54"/>
      <c r="KY11" s="54"/>
      <c r="KZ11" s="54"/>
      <c r="LA11" s="54"/>
      <c r="LB11" s="54"/>
      <c r="LC11" s="54"/>
      <c r="LD11" s="54"/>
      <c r="LE11" s="54"/>
      <c r="LF11" s="54"/>
      <c r="LG11" s="54"/>
      <c r="LH11" s="54"/>
      <c r="LI11" s="54"/>
      <c r="LJ11" s="54"/>
      <c r="LK11" s="54"/>
      <c r="LL11" s="54"/>
      <c r="LM11" s="54"/>
      <c r="LN11" s="54"/>
      <c r="LO11" s="54"/>
      <c r="LP11" s="54"/>
      <c r="LQ11" s="54"/>
      <c r="LR11" s="54"/>
      <c r="LS11" s="54"/>
      <c r="LT11" s="54"/>
      <c r="LU11" s="54"/>
      <c r="LV11" s="54"/>
      <c r="LW11" s="54"/>
      <c r="LX11" s="54"/>
      <c r="LY11" s="54"/>
      <c r="LZ11" s="54"/>
      <c r="MA11" s="54"/>
      <c r="MB11" s="54"/>
      <c r="MC11" s="54"/>
      <c r="MD11" s="54"/>
      <c r="ME11" s="54"/>
      <c r="MF11" s="54"/>
      <c r="MG11" s="54"/>
      <c r="MH11" s="54"/>
      <c r="MI11" s="54"/>
      <c r="MJ11" s="54"/>
      <c r="MK11" s="54"/>
      <c r="ML11" s="54"/>
      <c r="MM11" s="54"/>
      <c r="MN11" s="54"/>
      <c r="MO11" s="54"/>
      <c r="MP11" s="54"/>
      <c r="MQ11" s="54"/>
      <c r="MR11" s="54"/>
      <c r="MS11" s="54"/>
      <c r="MT11" s="54"/>
      <c r="MU11" s="54"/>
      <c r="MV11" s="54"/>
      <c r="MW11" s="54"/>
      <c r="MX11" s="54"/>
      <c r="MY11" s="54"/>
      <c r="MZ11" s="54"/>
      <c r="NA11" s="54"/>
      <c r="NB11" s="54"/>
      <c r="NC11" s="54"/>
      <c r="ND11" s="54"/>
      <c r="NE11" s="54"/>
      <c r="NF11" s="54"/>
      <c r="NG11" s="54"/>
      <c r="NH11" s="54"/>
      <c r="NI11" s="54"/>
      <c r="NJ11" s="54"/>
      <c r="NK11" s="54"/>
      <c r="NL11" s="54"/>
      <c r="NM11" s="54"/>
      <c r="NN11" s="54"/>
      <c r="NO11" s="54"/>
      <c r="NP11" s="54"/>
      <c r="NQ11" s="54"/>
      <c r="NR11" s="54"/>
      <c r="NS11" s="54"/>
      <c r="NT11" s="54"/>
      <c r="NU11" s="54"/>
      <c r="NV11" s="54"/>
      <c r="NW11" s="54"/>
      <c r="NX11" s="54"/>
      <c r="NY11" s="54"/>
      <c r="NZ11" s="54"/>
      <c r="OA11" s="54"/>
      <c r="OB11" s="54"/>
      <c r="OC11" s="54"/>
      <c r="OD11" s="54"/>
      <c r="OE11" s="54"/>
      <c r="OF11" s="54"/>
      <c r="OG11" s="54"/>
      <c r="OH11" s="54"/>
      <c r="OI11" s="54"/>
      <c r="OJ11" s="54"/>
      <c r="OK11" s="54"/>
      <c r="OL11" s="54"/>
      <c r="OM11" s="54"/>
      <c r="ON11" s="54"/>
      <c r="OO11" s="54"/>
      <c r="OP11" s="54"/>
      <c r="OQ11" s="54"/>
      <c r="OR11" s="54"/>
      <c r="OS11" s="54"/>
      <c r="OT11" s="54"/>
      <c r="OU11" s="54"/>
      <c r="OV11" s="54"/>
      <c r="OW11" s="54"/>
      <c r="OX11" s="54"/>
      <c r="OY11" s="54"/>
      <c r="OZ11" s="54"/>
      <c r="PA11" s="54"/>
      <c r="PB11" s="54"/>
      <c r="PC11" s="54"/>
      <c r="PD11" s="54"/>
      <c r="PE11" s="54"/>
      <c r="PF11" s="54"/>
      <c r="PG11" s="54"/>
      <c r="PH11" s="54"/>
      <c r="PI11" s="54"/>
      <c r="PJ11" s="54"/>
      <c r="PK11" s="54"/>
      <c r="PL11" s="54"/>
      <c r="PM11" s="54"/>
      <c r="PN11" s="54"/>
      <c r="PO11" s="54"/>
      <c r="PP11" s="54"/>
      <c r="PQ11" s="54"/>
      <c r="PR11" s="54"/>
      <c r="PS11" s="54"/>
      <c r="PT11" s="54"/>
      <c r="PU11" s="54"/>
      <c r="PV11" s="54"/>
      <c r="PW11" s="54"/>
      <c r="PX11" s="54"/>
      <c r="PY11" s="54"/>
      <c r="PZ11" s="54"/>
      <c r="QA11" s="54"/>
      <c r="QB11" s="54"/>
      <c r="QC11" s="54"/>
      <c r="QD11" s="54"/>
      <c r="QE11" s="54"/>
      <c r="QF11" s="54"/>
      <c r="QG11" s="54"/>
      <c r="QH11" s="54"/>
      <c r="QI11" s="54"/>
      <c r="QJ11" s="54"/>
      <c r="QK11" s="54"/>
      <c r="QL11" s="54"/>
      <c r="QM11" s="54"/>
      <c r="QN11" s="54"/>
      <c r="QO11" s="54"/>
      <c r="QP11" s="54"/>
      <c r="QQ11" s="54"/>
      <c r="QR11" s="54"/>
      <c r="QS11" s="54"/>
      <c r="QT11" s="54"/>
      <c r="QU11" s="54"/>
      <c r="QV11" s="54"/>
      <c r="QW11" s="54"/>
      <c r="QX11" s="54"/>
      <c r="QY11" s="54"/>
      <c r="QZ11" s="54"/>
      <c r="RA11" s="54"/>
      <c r="RB11" s="54"/>
      <c r="RC11" s="54"/>
      <c r="RD11" s="54"/>
      <c r="RE11" s="54"/>
      <c r="RF11" s="54"/>
      <c r="RG11" s="54"/>
      <c r="RH11" s="54"/>
      <c r="RI11" s="54"/>
      <c r="RJ11" s="54"/>
      <c r="RK11" s="54"/>
      <c r="RL11" s="54"/>
      <c r="RM11" s="54"/>
      <c r="RN11" s="54"/>
      <c r="RO11" s="54"/>
      <c r="RP11" s="54"/>
      <c r="RQ11" s="54"/>
      <c r="RR11" s="54"/>
      <c r="RS11" s="54"/>
      <c r="RT11" s="54"/>
      <c r="RU11" s="54"/>
      <c r="RV11" s="54"/>
      <c r="RW11" s="54"/>
      <c r="RX11" s="54"/>
      <c r="RY11" s="54"/>
      <c r="RZ11" s="54"/>
      <c r="SA11" s="54"/>
      <c r="SB11" s="54"/>
      <c r="SC11" s="54"/>
      <c r="SD11" s="54"/>
      <c r="SE11" s="54"/>
      <c r="SF11" s="54"/>
      <c r="SG11" s="54"/>
      <c r="SH11" s="54"/>
      <c r="SI11" s="54"/>
      <c r="SJ11" s="54"/>
      <c r="SK11" s="54"/>
      <c r="SL11" s="54"/>
      <c r="SM11" s="54"/>
      <c r="SN11" s="54"/>
      <c r="SO11" s="54"/>
      <c r="SP11" s="54"/>
      <c r="SQ11" s="54"/>
      <c r="SR11" s="54"/>
      <c r="SS11" s="54"/>
      <c r="ST11" s="54"/>
      <c r="SU11" s="54"/>
      <c r="SV11" s="54"/>
      <c r="SW11" s="54"/>
      <c r="SX11" s="54"/>
      <c r="SY11" s="54"/>
      <c r="SZ11" s="54"/>
      <c r="TA11" s="54"/>
      <c r="TB11" s="54"/>
      <c r="TC11" s="54"/>
      <c r="TD11" s="54"/>
      <c r="TE11" s="54"/>
      <c r="TF11" s="54"/>
      <c r="TG11" s="54"/>
      <c r="TH11" s="54"/>
      <c r="TI11" s="54"/>
      <c r="TJ11" s="54"/>
      <c r="TK11" s="54"/>
      <c r="TL11" s="54"/>
      <c r="TM11" s="54"/>
      <c r="TN11" s="54"/>
      <c r="TO11" s="54"/>
      <c r="TP11" s="54"/>
      <c r="TQ11" s="54"/>
      <c r="TR11" s="54"/>
      <c r="TS11" s="54"/>
      <c r="TT11" s="54"/>
      <c r="TU11" s="54"/>
      <c r="TV11" s="54"/>
      <c r="TW11" s="54"/>
      <c r="TX11" s="54"/>
      <c r="TY11" s="54"/>
      <c r="TZ11" s="54"/>
      <c r="UA11" s="54"/>
      <c r="UB11" s="54"/>
      <c r="UC11" s="54"/>
      <c r="UD11" s="54"/>
      <c r="UE11" s="54"/>
      <c r="UF11" s="54"/>
      <c r="UG11" s="54"/>
      <c r="UH11" s="54"/>
      <c r="UI11" s="54"/>
      <c r="UJ11" s="54"/>
      <c r="UK11" s="54"/>
      <c r="UL11" s="54"/>
      <c r="UM11" s="54"/>
      <c r="UN11" s="54"/>
      <c r="UO11" s="54"/>
      <c r="UP11" s="54"/>
      <c r="UQ11" s="54"/>
      <c r="UR11" s="54"/>
      <c r="US11" s="54"/>
      <c r="UT11" s="54"/>
      <c r="UU11" s="54"/>
      <c r="UV11" s="54"/>
      <c r="UW11" s="54"/>
      <c r="UX11" s="54"/>
      <c r="UY11" s="54"/>
      <c r="UZ11" s="54"/>
      <c r="VA11" s="54"/>
      <c r="VB11" s="54"/>
      <c r="VC11" s="54"/>
      <c r="VD11" s="54"/>
      <c r="VE11" s="54"/>
      <c r="VF11" s="54"/>
      <c r="VG11" s="54"/>
      <c r="VH11" s="54"/>
      <c r="VI11" s="54"/>
      <c r="VJ11" s="54"/>
      <c r="VK11" s="54"/>
      <c r="VL11" s="54"/>
      <c r="VM11" s="54"/>
      <c r="VN11" s="54"/>
      <c r="VO11" s="54"/>
      <c r="VP11" s="54"/>
      <c r="VQ11" s="54"/>
      <c r="VR11" s="54"/>
      <c r="VS11" s="54"/>
      <c r="VT11" s="54"/>
      <c r="VU11" s="54"/>
      <c r="VV11" s="54"/>
      <c r="VW11" s="54"/>
      <c r="VX11" s="54"/>
      <c r="VY11" s="54"/>
      <c r="VZ11" s="54"/>
      <c r="WA11" s="54"/>
      <c r="WB11" s="54"/>
      <c r="WC11" s="54"/>
      <c r="WD11" s="54"/>
      <c r="WE11" s="54"/>
      <c r="WF11" s="54"/>
      <c r="WG11" s="54"/>
      <c r="WH11" s="54"/>
      <c r="WI11" s="54"/>
      <c r="WJ11" s="54"/>
      <c r="WK11" s="54"/>
      <c r="WL11" s="54"/>
      <c r="WM11" s="54"/>
      <c r="WN11" s="54"/>
      <c r="WO11" s="54"/>
      <c r="WP11" s="54"/>
      <c r="WQ11" s="54"/>
      <c r="WR11" s="54"/>
      <c r="WS11" s="54"/>
      <c r="WT11" s="54"/>
      <c r="WU11" s="54"/>
      <c r="WV11" s="54"/>
      <c r="WW11" s="54"/>
      <c r="WX11" s="54"/>
      <c r="WY11" s="54"/>
      <c r="WZ11" s="54"/>
      <c r="XA11" s="54"/>
      <c r="XB11" s="54"/>
      <c r="XC11" s="54"/>
      <c r="XD11" s="54"/>
      <c r="XE11" s="54"/>
      <c r="XF11" s="54"/>
      <c r="XG11" s="54"/>
      <c r="XH11" s="54"/>
      <c r="XI11" s="54"/>
      <c r="XJ11" s="54"/>
      <c r="XK11" s="54"/>
      <c r="XL11" s="54"/>
      <c r="XM11" s="54"/>
      <c r="XN11" s="54"/>
      <c r="XO11" s="54"/>
      <c r="XP11" s="54"/>
      <c r="XQ11" s="54"/>
      <c r="XR11" s="54"/>
      <c r="XS11" s="54"/>
      <c r="XT11" s="54"/>
      <c r="XU11" s="54"/>
      <c r="XV11" s="54"/>
      <c r="XW11" s="54"/>
      <c r="XX11" s="54"/>
      <c r="XY11" s="54"/>
      <c r="XZ11" s="54"/>
      <c r="YA11" s="54"/>
      <c r="YB11" s="54"/>
      <c r="YC11" s="54"/>
      <c r="YD11" s="54"/>
      <c r="YE11" s="54"/>
      <c r="YF11" s="54"/>
      <c r="YG11" s="54"/>
      <c r="YH11" s="54"/>
      <c r="YI11" s="54"/>
      <c r="YJ11" s="54"/>
      <c r="YK11" s="54"/>
      <c r="YL11" s="54"/>
      <c r="YM11" s="54"/>
      <c r="YN11" s="54"/>
      <c r="YO11" s="54"/>
      <c r="YP11" s="54"/>
      <c r="YQ11" s="54"/>
      <c r="YR11" s="54"/>
      <c r="YS11" s="54"/>
      <c r="YT11" s="54"/>
      <c r="YU11" s="54"/>
      <c r="YV11" s="54"/>
      <c r="YW11" s="54"/>
      <c r="YX11" s="54"/>
      <c r="YY11" s="54"/>
      <c r="YZ11" s="54"/>
      <c r="ZA11" s="54"/>
      <c r="ZB11" s="54"/>
      <c r="ZC11" s="54"/>
      <c r="ZD11" s="54"/>
      <c r="ZE11" s="54"/>
      <c r="ZF11" s="54"/>
      <c r="ZG11" s="54"/>
      <c r="ZH11" s="54"/>
      <c r="ZI11" s="54"/>
      <c r="ZJ11" s="54"/>
      <c r="ZK11" s="54"/>
      <c r="ZL11" s="54"/>
      <c r="ZM11" s="54"/>
      <c r="ZN11" s="54"/>
      <c r="ZO11" s="54"/>
      <c r="ZP11" s="54"/>
      <c r="ZQ11" s="54"/>
      <c r="ZR11" s="54"/>
      <c r="ZS11" s="54"/>
      <c r="ZT11" s="54"/>
      <c r="ZU11" s="54"/>
      <c r="ZV11" s="54"/>
      <c r="ZW11" s="54"/>
      <c r="ZX11" s="54"/>
      <c r="ZY11" s="54"/>
      <c r="ZZ11" s="54"/>
      <c r="AAA11" s="54"/>
      <c r="AAB11" s="54"/>
      <c r="AAC11" s="54"/>
      <c r="AAD11" s="54"/>
      <c r="AAE11" s="54"/>
      <c r="AAF11" s="54"/>
      <c r="AAG11" s="54"/>
      <c r="AAH11" s="54"/>
      <c r="AAI11" s="54"/>
      <c r="AAJ11" s="54"/>
      <c r="AAK11" s="54"/>
      <c r="AAL11" s="54"/>
      <c r="AAM11" s="54"/>
      <c r="AAN11" s="54"/>
      <c r="AAO11" s="54"/>
      <c r="AAP11" s="54"/>
      <c r="AAQ11" s="54"/>
      <c r="AAR11" s="54"/>
      <c r="AAS11" s="54"/>
      <c r="AAT11" s="54"/>
      <c r="AAU11" s="54"/>
      <c r="AAV11" s="54"/>
      <c r="AAW11" s="54"/>
      <c r="AAX11" s="54"/>
      <c r="AAY11" s="54"/>
      <c r="AAZ11" s="54"/>
      <c r="ABA11" s="54"/>
      <c r="ABB11" s="54"/>
      <c r="ABC11" s="54"/>
      <c r="ABD11" s="54"/>
      <c r="ABE11" s="54"/>
      <c r="ABF11" s="54"/>
      <c r="ABG11" s="54"/>
      <c r="ABH11" s="54"/>
      <c r="ABI11" s="54"/>
      <c r="ABJ11" s="54"/>
      <c r="ABK11" s="54"/>
      <c r="ABL11" s="54"/>
      <c r="ABM11" s="54"/>
      <c r="ABN11" s="54"/>
      <c r="ABO11" s="54"/>
      <c r="ABP11" s="54"/>
      <c r="ABQ11" s="54"/>
      <c r="ABR11" s="54"/>
      <c r="ABS11" s="54"/>
      <c r="ABT11" s="54"/>
      <c r="ABU11" s="54"/>
      <c r="ABV11" s="54"/>
      <c r="ABW11" s="54"/>
      <c r="ABX11" s="54"/>
      <c r="ABY11" s="54"/>
      <c r="ABZ11" s="54"/>
      <c r="ACA11" s="54"/>
      <c r="ACB11" s="54"/>
      <c r="ACC11" s="54"/>
      <c r="ACD11" s="54"/>
      <c r="ACE11" s="54"/>
      <c r="ACF11" s="54"/>
      <c r="ACG11" s="54"/>
      <c r="ACH11" s="54"/>
      <c r="ACI11" s="54"/>
      <c r="ACJ11" s="54"/>
      <c r="ACK11" s="54"/>
      <c r="ACL11" s="54"/>
      <c r="ACM11" s="54"/>
      <c r="ACN11" s="54"/>
      <c r="ACO11" s="54"/>
      <c r="ACP11" s="54"/>
      <c r="ACQ11" s="54"/>
      <c r="ACR11" s="54"/>
      <c r="ACS11" s="54"/>
      <c r="ACT11" s="54"/>
      <c r="ACU11" s="54"/>
      <c r="ACV11" s="54"/>
      <c r="ACW11" s="54"/>
      <c r="ACX11" s="54"/>
      <c r="ACY11" s="54"/>
      <c r="ACZ11" s="54"/>
      <c r="ADA11" s="54"/>
      <c r="ADB11" s="54"/>
      <c r="ADC11" s="54"/>
      <c r="ADD11" s="54"/>
      <c r="ADE11" s="54"/>
      <c r="ADF11" s="54"/>
      <c r="ADG11" s="54"/>
      <c r="ADH11" s="54"/>
      <c r="ADI11" s="54"/>
      <c r="ADJ11" s="54"/>
      <c r="ADK11" s="54"/>
      <c r="ADL11" s="54"/>
      <c r="ADM11" s="54"/>
      <c r="ADN11" s="54"/>
      <c r="ADO11" s="54"/>
      <c r="ADP11" s="54"/>
      <c r="ADQ11" s="54"/>
      <c r="ADR11" s="54"/>
      <c r="ADS11" s="54"/>
      <c r="ADT11" s="54"/>
      <c r="ADU11" s="54"/>
      <c r="ADV11" s="54"/>
      <c r="ADW11" s="54"/>
      <c r="ADX11" s="54"/>
      <c r="ADY11" s="54"/>
      <c r="ADZ11" s="54"/>
      <c r="AEA11" s="54"/>
      <c r="AEB11" s="54"/>
      <c r="AEC11" s="54"/>
      <c r="AED11" s="54"/>
      <c r="AEE11" s="54"/>
      <c r="AEF11" s="54"/>
      <c r="AEG11" s="54"/>
      <c r="AEH11" s="54"/>
      <c r="AEI11" s="54"/>
      <c r="AEJ11" s="54"/>
      <c r="AEK11" s="54"/>
      <c r="AEL11" s="54"/>
      <c r="AEM11" s="54"/>
      <c r="AEN11" s="54"/>
      <c r="AEO11" s="54"/>
      <c r="AEP11" s="54"/>
      <c r="AEQ11" s="54"/>
      <c r="AER11" s="54"/>
      <c r="AES11" s="54"/>
      <c r="AET11" s="54"/>
      <c r="AEU11" s="54"/>
      <c r="AEV11" s="54"/>
      <c r="AEW11" s="54"/>
      <c r="AEX11" s="54"/>
      <c r="AEY11" s="54"/>
      <c r="AEZ11" s="54"/>
      <c r="AFA11" s="54"/>
      <c r="AFB11" s="54"/>
      <c r="AFC11" s="54"/>
      <c r="AFD11" s="54"/>
      <c r="AFE11" s="54"/>
      <c r="AFF11" s="54"/>
      <c r="AFG11" s="54"/>
      <c r="AFH11" s="54"/>
      <c r="AFI11" s="54"/>
      <c r="AFJ11" s="54"/>
      <c r="AFK11" s="54"/>
      <c r="AFL11" s="54"/>
      <c r="AFM11" s="54"/>
      <c r="AFN11" s="54"/>
      <c r="AFO11" s="54"/>
      <c r="AFP11" s="54"/>
      <c r="AFQ11" s="54"/>
      <c r="AFR11" s="54"/>
      <c r="AFS11" s="54"/>
      <c r="AFT11" s="54"/>
      <c r="AFU11" s="54"/>
      <c r="AFV11" s="54"/>
      <c r="AFW11" s="54"/>
      <c r="AFX11" s="54"/>
      <c r="AFY11" s="54"/>
      <c r="AFZ11" s="54"/>
      <c r="AGA11" s="54"/>
      <c r="AGB11" s="54"/>
      <c r="AGC11" s="54"/>
      <c r="AGD11" s="54"/>
      <c r="AGE11" s="54"/>
      <c r="AGF11" s="54"/>
      <c r="AGG11" s="54"/>
      <c r="AGH11" s="54"/>
      <c r="AGI11" s="54"/>
      <c r="AGJ11" s="54"/>
      <c r="AGK11" s="54"/>
      <c r="AGL11" s="54"/>
      <c r="AGM11" s="54"/>
      <c r="AGN11" s="54"/>
      <c r="AGO11" s="54"/>
      <c r="AGP11" s="54"/>
      <c r="AGQ11" s="54"/>
      <c r="AGR11" s="54"/>
      <c r="AGS11" s="54"/>
      <c r="AGT11" s="54"/>
      <c r="AGU11" s="54"/>
      <c r="AGV11" s="54"/>
      <c r="AGW11" s="54"/>
      <c r="AGX11" s="54"/>
      <c r="AGY11" s="54"/>
      <c r="AGZ11" s="54"/>
      <c r="AHA11" s="54"/>
      <c r="AHB11" s="54"/>
      <c r="AHC11" s="54"/>
      <c r="AHD11" s="54"/>
      <c r="AHE11" s="54"/>
      <c r="AHF11" s="54"/>
      <c r="AHG11" s="54"/>
      <c r="AHH11" s="54"/>
      <c r="AHI11" s="54"/>
      <c r="AHJ11" s="54"/>
      <c r="AHK11" s="54"/>
      <c r="AHL11" s="54"/>
      <c r="AHM11" s="54"/>
      <c r="AHN11" s="54"/>
      <c r="AHO11" s="54"/>
      <c r="AHP11" s="54"/>
      <c r="AHQ11" s="54"/>
      <c r="AHR11" s="54"/>
      <c r="AHS11" s="54"/>
      <c r="AHT11" s="54"/>
      <c r="AHU11" s="54"/>
      <c r="AHV11" s="54"/>
      <c r="AHW11" s="54"/>
      <c r="AHX11" s="54"/>
      <c r="AHY11" s="54"/>
      <c r="AHZ11" s="54"/>
      <c r="AIA11" s="54"/>
      <c r="AIB11" s="54"/>
      <c r="AIC11" s="54"/>
      <c r="AID11" s="54"/>
      <c r="AIE11" s="54"/>
      <c r="AIF11" s="54"/>
      <c r="AIG11" s="54"/>
      <c r="AIH11" s="54"/>
      <c r="AII11" s="54"/>
      <c r="AIJ11" s="54"/>
      <c r="AIK11" s="54"/>
      <c r="AIL11" s="54"/>
      <c r="AIM11" s="54"/>
      <c r="AIN11" s="54"/>
      <c r="AIO11" s="54"/>
      <c r="AIP11" s="54"/>
      <c r="AIQ11" s="54"/>
      <c r="AIR11" s="54"/>
      <c r="AIS11" s="54"/>
      <c r="AIT11" s="54"/>
      <c r="AIU11" s="54"/>
      <c r="AIV11" s="54"/>
      <c r="AIW11" s="54"/>
      <c r="AIX11" s="54"/>
      <c r="AIY11" s="54"/>
      <c r="AIZ11" s="54"/>
      <c r="AJA11" s="54"/>
      <c r="AJB11" s="54"/>
      <c r="AJC11" s="54"/>
      <c r="AJD11" s="54"/>
      <c r="AJE11" s="54"/>
      <c r="AJF11" s="54"/>
      <c r="AJG11" s="54"/>
      <c r="AJH11" s="54"/>
      <c r="AJI11" s="54"/>
      <c r="AJJ11" s="54"/>
      <c r="AJK11" s="54"/>
      <c r="AJL11" s="54"/>
      <c r="AJM11" s="54"/>
      <c r="AJN11" s="54"/>
      <c r="AJO11" s="54"/>
      <c r="AJP11" s="54"/>
      <c r="AJQ11" s="54"/>
      <c r="AJR11" s="54"/>
      <c r="AJS11" s="54"/>
      <c r="AJT11" s="54"/>
      <c r="AJU11" s="54"/>
      <c r="AJV11" s="54"/>
      <c r="AJW11" s="54"/>
      <c r="AJX11" s="54"/>
      <c r="AJY11" s="54"/>
      <c r="AJZ11" s="54"/>
      <c r="AKA11" s="54"/>
      <c r="AKB11" s="54"/>
      <c r="AKC11" s="54"/>
      <c r="AKD11" s="54"/>
      <c r="AKE11" s="54"/>
      <c r="AKF11" s="54"/>
      <c r="AKG11" s="54"/>
      <c r="AKH11" s="54"/>
      <c r="AKI11" s="54"/>
      <c r="AKJ11" s="54"/>
      <c r="AKK11" s="54"/>
      <c r="AKL11" s="54"/>
      <c r="AKM11" s="54"/>
      <c r="AKN11" s="54"/>
      <c r="AKO11" s="54"/>
      <c r="AKP11" s="54"/>
      <c r="AKQ11" s="54"/>
      <c r="AKR11" s="54"/>
      <c r="AKS11" s="54"/>
      <c r="AKT11" s="54"/>
      <c r="AKU11" s="54"/>
      <c r="AKV11" s="54"/>
      <c r="AKW11" s="54"/>
      <c r="AKX11" s="54"/>
      <c r="AKY11" s="54"/>
      <c r="AKZ11" s="54"/>
      <c r="ALA11" s="54"/>
      <c r="ALB11" s="54"/>
      <c r="ALC11" s="54"/>
      <c r="ALD11" s="54"/>
      <c r="ALE11" s="54"/>
      <c r="ALF11" s="54"/>
      <c r="ALG11" s="54"/>
      <c r="ALH11" s="54"/>
      <c r="ALI11" s="54"/>
      <c r="ALJ11" s="54"/>
      <c r="ALK11" s="54"/>
      <c r="ALL11" s="54"/>
      <c r="ALM11" s="54"/>
      <c r="ALN11" s="54"/>
      <c r="ALO11" s="54"/>
      <c r="ALP11" s="54"/>
      <c r="ALQ11" s="54"/>
      <c r="ALR11" s="54"/>
      <c r="ALS11" s="54"/>
      <c r="ALT11" s="54"/>
      <c r="ALU11" s="54"/>
      <c r="ALV11" s="54"/>
      <c r="ALW11" s="54"/>
      <c r="ALX11" s="54"/>
      <c r="ALY11" s="54"/>
      <c r="ALZ11" s="54"/>
      <c r="AMA11" s="54"/>
      <c r="AMB11" s="54"/>
      <c r="AMC11" s="54"/>
      <c r="AMD11" s="54"/>
      <c r="AME11" s="54"/>
      <c r="AMF11" s="54"/>
      <c r="AMG11" s="54"/>
      <c r="AMH11" s="54"/>
      <c r="AMI11" s="54"/>
      <c r="AMJ11" s="54"/>
      <c r="AMK11" s="54"/>
      <c r="AML11" s="54"/>
      <c r="AMM11" s="54"/>
      <c r="AMN11" s="54"/>
      <c r="AMO11" s="54"/>
      <c r="AMP11" s="54"/>
      <c r="AMQ11" s="54"/>
      <c r="AMR11" s="54"/>
      <c r="AMS11" s="54"/>
      <c r="AMT11" s="54"/>
      <c r="AMU11" s="54"/>
      <c r="AMV11" s="54"/>
      <c r="AMW11" s="54"/>
      <c r="AMX11" s="54"/>
      <c r="AMY11" s="54"/>
      <c r="AMZ11" s="54"/>
      <c r="ANA11" s="54"/>
      <c r="ANB11" s="54"/>
      <c r="ANC11" s="54"/>
      <c r="AND11" s="54"/>
      <c r="ANE11" s="54"/>
      <c r="ANF11" s="54"/>
      <c r="ANG11" s="54"/>
      <c r="ANH11" s="54"/>
      <c r="ANI11" s="54"/>
      <c r="ANJ11" s="54"/>
      <c r="ANK11" s="54"/>
      <c r="ANL11" s="54"/>
      <c r="ANM11" s="54"/>
      <c r="ANN11" s="54"/>
      <c r="ANO11" s="54"/>
      <c r="ANP11" s="54"/>
      <c r="ANQ11" s="54"/>
      <c r="ANR11" s="54"/>
      <c r="ANS11" s="54"/>
      <c r="ANT11" s="54"/>
      <c r="ANU11" s="54"/>
      <c r="ANV11" s="54"/>
      <c r="ANW11" s="54"/>
      <c r="ANX11" s="54"/>
      <c r="ANY11" s="54"/>
      <c r="ANZ11" s="54"/>
      <c r="AOA11" s="54"/>
      <c r="AOB11" s="54"/>
      <c r="AOC11" s="54"/>
      <c r="AOD11" s="54"/>
      <c r="AOE11" s="54"/>
      <c r="AOF11" s="54"/>
      <c r="AOG11" s="54"/>
      <c r="AOH11" s="54"/>
      <c r="AOI11" s="54"/>
      <c r="AOJ11" s="54"/>
      <c r="AOK11" s="54"/>
      <c r="AOL11" s="54"/>
      <c r="AOM11" s="54"/>
      <c r="AON11" s="54"/>
      <c r="AOO11" s="54"/>
      <c r="AOP11" s="54"/>
      <c r="AOQ11" s="54"/>
      <c r="AOR11" s="54"/>
      <c r="AOS11" s="54"/>
      <c r="AOT11" s="54"/>
      <c r="AOU11" s="54"/>
      <c r="AOV11" s="54"/>
      <c r="AOW11" s="54"/>
      <c r="AOX11" s="54"/>
      <c r="AOY11" s="54"/>
      <c r="AOZ11" s="54"/>
      <c r="APA11" s="54"/>
      <c r="APB11" s="54"/>
      <c r="APC11" s="54"/>
      <c r="APD11" s="54"/>
      <c r="APE11" s="54"/>
      <c r="APF11" s="54"/>
      <c r="APG11" s="54"/>
      <c r="APH11" s="54"/>
      <c r="API11" s="54"/>
      <c r="APJ11" s="54"/>
      <c r="APK11" s="54"/>
      <c r="APL11" s="54"/>
      <c r="APM11" s="54"/>
      <c r="APN11" s="54"/>
      <c r="APO11" s="54"/>
      <c r="APP11" s="54"/>
      <c r="APQ11" s="54"/>
      <c r="APR11" s="54"/>
      <c r="APS11" s="54"/>
      <c r="APT11" s="54"/>
      <c r="APU11" s="54"/>
      <c r="APV11" s="54"/>
      <c r="APW11" s="54"/>
      <c r="APX11" s="54"/>
      <c r="APY11" s="54"/>
      <c r="APZ11" s="54"/>
      <c r="AQA11" s="54"/>
      <c r="AQB11" s="54"/>
      <c r="AQC11" s="54"/>
      <c r="AQD11" s="54"/>
      <c r="AQE11" s="54"/>
      <c r="AQF11" s="54"/>
      <c r="AQG11" s="54"/>
      <c r="AQH11" s="54"/>
      <c r="AQI11" s="54"/>
      <c r="AQJ11" s="54"/>
      <c r="AQK11" s="54"/>
      <c r="AQL11" s="54"/>
      <c r="AQM11" s="54"/>
      <c r="AQN11" s="54"/>
      <c r="AQO11" s="54"/>
      <c r="AQP11" s="54"/>
      <c r="AQQ11" s="54"/>
      <c r="AQR11" s="54"/>
      <c r="AQS11" s="54"/>
      <c r="AQT11" s="54"/>
      <c r="AQU11" s="54"/>
      <c r="AQV11" s="54"/>
      <c r="AQW11" s="54"/>
      <c r="AQX11" s="54"/>
      <c r="AQY11" s="54"/>
      <c r="AQZ11" s="54"/>
      <c r="ARA11" s="54"/>
      <c r="ARB11" s="54"/>
      <c r="ARC11" s="54"/>
      <c r="ARD11" s="54"/>
      <c r="ARE11" s="54"/>
      <c r="ARF11" s="54"/>
      <c r="ARG11" s="54"/>
      <c r="ARH11" s="54"/>
      <c r="ARI11" s="54"/>
      <c r="ARJ11" s="54"/>
      <c r="ARK11" s="54"/>
      <c r="ARL11" s="54"/>
      <c r="ARM11" s="54"/>
      <c r="ARN11" s="54"/>
      <c r="ARO11" s="54"/>
      <c r="ARP11" s="54"/>
      <c r="ARQ11" s="54"/>
      <c r="ARR11" s="54"/>
      <c r="ARS11" s="54"/>
      <c r="ART11" s="54"/>
      <c r="ARU11" s="54"/>
      <c r="ARV11" s="54"/>
      <c r="ARW11" s="54"/>
      <c r="ARX11" s="54"/>
      <c r="ARY11" s="54"/>
      <c r="ARZ11" s="54"/>
      <c r="ASA11" s="54"/>
      <c r="ASB11" s="54"/>
      <c r="ASC11" s="54"/>
      <c r="ASD11" s="54"/>
      <c r="ASE11" s="54"/>
      <c r="ASF11" s="54"/>
      <c r="ASG11" s="54"/>
      <c r="ASH11" s="54"/>
      <c r="ASI11" s="54"/>
      <c r="ASJ11" s="54"/>
      <c r="ASK11" s="54"/>
      <c r="ASL11" s="54"/>
      <c r="ASM11" s="54"/>
      <c r="ASN11" s="54"/>
      <c r="ASO11" s="54"/>
      <c r="ASP11" s="54"/>
      <c r="ASQ11" s="54"/>
      <c r="ASR11" s="54"/>
      <c r="ASS11" s="54"/>
      <c r="AST11" s="54"/>
      <c r="ASU11" s="54"/>
      <c r="ASV11" s="54"/>
      <c r="ASW11" s="54"/>
      <c r="ASX11" s="54"/>
      <c r="ASY11" s="54"/>
      <c r="ASZ11" s="54"/>
      <c r="ATA11" s="54"/>
      <c r="ATB11" s="54"/>
      <c r="ATC11" s="54"/>
      <c r="ATD11" s="54"/>
      <c r="ATE11" s="54"/>
      <c r="ATF11" s="54"/>
      <c r="ATG11" s="54"/>
      <c r="ATH11" s="54"/>
      <c r="ATI11" s="54"/>
      <c r="ATJ11" s="54"/>
      <c r="ATK11" s="54"/>
      <c r="ATL11" s="54"/>
      <c r="ATM11" s="54"/>
      <c r="ATN11" s="54"/>
      <c r="ATO11" s="54"/>
      <c r="ATP11" s="54"/>
      <c r="ATQ11" s="54"/>
      <c r="ATR11" s="54"/>
      <c r="ATS11" s="54"/>
      <c r="ATT11" s="54"/>
      <c r="ATU11" s="54"/>
      <c r="ATV11" s="54"/>
      <c r="ATW11" s="54"/>
      <c r="ATX11" s="54"/>
      <c r="ATY11" s="54"/>
      <c r="ATZ11" s="54"/>
      <c r="AUA11" s="54"/>
      <c r="AUB11" s="54"/>
      <c r="AUC11" s="54"/>
      <c r="AUD11" s="54"/>
      <c r="AUE11" s="54"/>
      <c r="AUF11" s="54"/>
      <c r="AUG11" s="54"/>
      <c r="AUH11" s="54"/>
      <c r="AUI11" s="54"/>
      <c r="AUJ11" s="54"/>
      <c r="AUK11" s="54"/>
      <c r="AUL11" s="54"/>
      <c r="AUM11" s="54"/>
      <c r="AUN11" s="54"/>
      <c r="AUO11" s="54"/>
      <c r="AUP11" s="54"/>
      <c r="AUQ11" s="54"/>
      <c r="AUR11" s="54"/>
      <c r="AUS11" s="54"/>
      <c r="AUT11" s="54"/>
      <c r="AUU11" s="54"/>
      <c r="AUV11" s="54"/>
      <c r="AUW11" s="54"/>
      <c r="AUX11" s="54"/>
      <c r="AUY11" s="54"/>
      <c r="AUZ11" s="54"/>
      <c r="AVA11" s="54"/>
      <c r="AVB11" s="54"/>
      <c r="AVC11" s="54"/>
      <c r="AVD11" s="54"/>
      <c r="AVE11" s="54"/>
      <c r="AVF11" s="54"/>
      <c r="AVG11" s="54"/>
      <c r="AVH11" s="54"/>
      <c r="AVI11" s="54"/>
      <c r="AVJ11" s="54"/>
      <c r="AVK11" s="54"/>
      <c r="AVL11" s="54"/>
      <c r="AVM11" s="54"/>
      <c r="AVN11" s="54"/>
      <c r="AVO11" s="54"/>
      <c r="AVP11" s="54"/>
      <c r="AVQ11" s="54"/>
      <c r="AVR11" s="54"/>
      <c r="AVS11" s="54"/>
      <c r="AVT11" s="54"/>
      <c r="AVU11" s="54"/>
      <c r="AVV11" s="54"/>
      <c r="AVW11" s="54"/>
      <c r="AVX11" s="54"/>
      <c r="AVY11" s="54"/>
      <c r="AVZ11" s="54"/>
      <c r="AWA11" s="54"/>
      <c r="AWB11" s="54"/>
      <c r="AWC11" s="54"/>
      <c r="AWD11" s="54"/>
      <c r="AWE11" s="54"/>
      <c r="AWF11" s="54"/>
      <c r="AWG11" s="54"/>
      <c r="AWH11" s="54"/>
      <c r="AWI11" s="54"/>
      <c r="AWJ11" s="54"/>
      <c r="AWK11" s="54"/>
      <c r="AWL11" s="54"/>
      <c r="AWM11" s="54"/>
      <c r="AWN11" s="54"/>
      <c r="AWO11" s="54"/>
      <c r="AWP11" s="54"/>
      <c r="AWQ11" s="54"/>
      <c r="AWR11" s="54"/>
      <c r="AWS11" s="54"/>
      <c r="AWT11" s="54"/>
      <c r="AWU11" s="54"/>
      <c r="AWV11" s="54"/>
      <c r="AWW11" s="54"/>
      <c r="AWX11" s="54"/>
      <c r="AWY11" s="54"/>
      <c r="AWZ11" s="54"/>
      <c r="AXA11" s="54"/>
      <c r="AXB11" s="54"/>
      <c r="AXC11" s="54"/>
      <c r="AXD11" s="54"/>
      <c r="AXE11" s="54"/>
      <c r="AXF11" s="54"/>
      <c r="AXG11" s="54"/>
      <c r="AXH11" s="54"/>
      <c r="AXI11" s="54"/>
      <c r="AXJ11" s="54"/>
      <c r="AXK11" s="54"/>
      <c r="AXL11" s="54"/>
      <c r="AXM11" s="54"/>
      <c r="AXN11" s="54"/>
      <c r="AXO11" s="54"/>
      <c r="AXP11" s="54"/>
      <c r="AXQ11" s="54"/>
      <c r="AXR11" s="54"/>
      <c r="AXS11" s="54"/>
      <c r="AXT11" s="54"/>
      <c r="AXU11" s="54"/>
      <c r="AXV11" s="54"/>
      <c r="AXW11" s="54"/>
      <c r="AXX11" s="54"/>
      <c r="AXY11" s="54"/>
      <c r="AXZ11" s="54"/>
      <c r="AYA11" s="54"/>
      <c r="AYB11" s="54"/>
      <c r="AYC11" s="54"/>
      <c r="AYD11" s="54"/>
      <c r="AYE11" s="54"/>
      <c r="AYF11" s="54"/>
      <c r="AYG11" s="54"/>
      <c r="AYH11" s="54"/>
      <c r="AYI11" s="54"/>
      <c r="AYJ11" s="54"/>
      <c r="AYK11" s="54"/>
      <c r="AYL11" s="54"/>
      <c r="AYM11" s="54"/>
      <c r="AYN11" s="54"/>
      <c r="AYO11" s="54"/>
      <c r="AYP11" s="54"/>
      <c r="AYQ11" s="54"/>
      <c r="AYR11" s="54"/>
      <c r="AYS11" s="54"/>
      <c r="AYT11" s="54"/>
      <c r="AYU11" s="54"/>
      <c r="AYV11" s="54"/>
    </row>
    <row r="12" spans="1:1348" s="374" customFormat="1" ht="14.25" customHeight="1" x14ac:dyDescent="0.25">
      <c r="A12" s="376">
        <f>ROW()</f>
        <v>12</v>
      </c>
      <c r="B12" s="2482">
        <v>1</v>
      </c>
      <c r="C12" s="2027"/>
      <c r="D12" s="1541">
        <v>20</v>
      </c>
      <c r="E12" s="1541"/>
      <c r="F12" s="1541">
        <v>1</v>
      </c>
      <c r="G12" s="1541"/>
      <c r="H12" s="2486">
        <v>2.5</v>
      </c>
      <c r="I12" s="2486"/>
      <c r="J12" s="2488"/>
      <c r="K12" s="2488"/>
      <c r="L12" s="1738">
        <v>1</v>
      </c>
      <c r="M12" s="2490"/>
      <c r="N12" s="2493">
        <v>2</v>
      </c>
      <c r="O12" s="2495">
        <f>H12/N12</f>
        <v>1.25</v>
      </c>
      <c r="P12" s="2497">
        <v>0.1</v>
      </c>
      <c r="Q12" s="2499">
        <f>H12/P12</f>
        <v>25</v>
      </c>
      <c r="R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c r="IW12" s="54"/>
      <c r="IX12" s="54"/>
      <c r="IY12" s="54"/>
      <c r="IZ12" s="54"/>
      <c r="JA12" s="54"/>
      <c r="JB12" s="54"/>
      <c r="JC12" s="54"/>
      <c r="JD12" s="54"/>
      <c r="JE12" s="54"/>
      <c r="JF12" s="54"/>
      <c r="JG12" s="54"/>
      <c r="JH12" s="54"/>
      <c r="JI12" s="54"/>
      <c r="JJ12" s="54"/>
      <c r="JK12" s="54"/>
      <c r="JL12" s="54"/>
      <c r="JM12" s="54"/>
      <c r="JN12" s="54"/>
      <c r="JO12" s="54"/>
      <c r="JP12" s="54"/>
      <c r="JQ12" s="54"/>
      <c r="JR12" s="54"/>
      <c r="JS12" s="54"/>
      <c r="JT12" s="54"/>
      <c r="JU12" s="54"/>
      <c r="JV12" s="54"/>
      <c r="JW12" s="54"/>
      <c r="JX12" s="54"/>
      <c r="JY12" s="54"/>
      <c r="JZ12" s="54"/>
      <c r="KA12" s="54"/>
      <c r="KB12" s="54"/>
      <c r="KC12" s="54"/>
      <c r="KD12" s="54"/>
      <c r="KE12" s="54"/>
      <c r="KF12" s="54"/>
      <c r="KG12" s="54"/>
      <c r="KH12" s="54"/>
      <c r="KI12" s="54"/>
      <c r="KJ12" s="54"/>
      <c r="KK12" s="54"/>
      <c r="KL12" s="54"/>
      <c r="KM12" s="54"/>
      <c r="KN12" s="54"/>
      <c r="KO12" s="54"/>
      <c r="KP12" s="54"/>
      <c r="KQ12" s="54"/>
      <c r="KR12" s="54"/>
      <c r="KS12" s="54"/>
      <c r="KT12" s="54"/>
      <c r="KU12" s="54"/>
      <c r="KV12" s="54"/>
      <c r="KW12" s="54"/>
      <c r="KX12" s="54"/>
      <c r="KY12" s="54"/>
      <c r="KZ12" s="54"/>
      <c r="LA12" s="54"/>
      <c r="LB12" s="54"/>
      <c r="LC12" s="54"/>
      <c r="LD12" s="54"/>
      <c r="LE12" s="54"/>
      <c r="LF12" s="54"/>
      <c r="LG12" s="54"/>
      <c r="LH12" s="54"/>
      <c r="LI12" s="54"/>
      <c r="LJ12" s="54"/>
      <c r="LK12" s="54"/>
      <c r="LL12" s="54"/>
      <c r="LM12" s="54"/>
      <c r="LN12" s="54"/>
      <c r="LO12" s="54"/>
      <c r="LP12" s="54"/>
      <c r="LQ12" s="54"/>
      <c r="LR12" s="54"/>
      <c r="LS12" s="54"/>
      <c r="LT12" s="54"/>
      <c r="LU12" s="54"/>
      <c r="LV12" s="54"/>
      <c r="LW12" s="54"/>
      <c r="LX12" s="54"/>
      <c r="LY12" s="54"/>
      <c r="LZ12" s="54"/>
      <c r="MA12" s="54"/>
      <c r="MB12" s="54"/>
      <c r="MC12" s="54"/>
      <c r="MD12" s="54"/>
      <c r="ME12" s="54"/>
      <c r="MF12" s="54"/>
      <c r="MG12" s="54"/>
      <c r="MH12" s="54"/>
      <c r="MI12" s="54"/>
      <c r="MJ12" s="54"/>
      <c r="MK12" s="54"/>
      <c r="ML12" s="54"/>
      <c r="MM12" s="54"/>
      <c r="MN12" s="54"/>
      <c r="MO12" s="54"/>
      <c r="MP12" s="54"/>
      <c r="MQ12" s="54"/>
      <c r="MR12" s="54"/>
      <c r="MS12" s="54"/>
      <c r="MT12" s="54"/>
      <c r="MU12" s="54"/>
      <c r="MV12" s="54"/>
      <c r="MW12" s="54"/>
      <c r="MX12" s="54"/>
      <c r="MY12" s="54"/>
      <c r="MZ12" s="54"/>
      <c r="NA12" s="54"/>
      <c r="NB12" s="54"/>
      <c r="NC12" s="54"/>
      <c r="ND12" s="54"/>
      <c r="NE12" s="54"/>
      <c r="NF12" s="54"/>
      <c r="NG12" s="54"/>
      <c r="NH12" s="54"/>
      <c r="NI12" s="54"/>
      <c r="NJ12" s="54"/>
      <c r="NK12" s="54"/>
      <c r="NL12" s="54"/>
      <c r="NM12" s="54"/>
      <c r="NN12" s="54"/>
      <c r="NO12" s="54"/>
      <c r="NP12" s="54"/>
      <c r="NQ12" s="54"/>
      <c r="NR12" s="54"/>
      <c r="NS12" s="54"/>
      <c r="NT12" s="54"/>
      <c r="NU12" s="54"/>
      <c r="NV12" s="54"/>
      <c r="NW12" s="54"/>
      <c r="NX12" s="54"/>
      <c r="NY12" s="54"/>
      <c r="NZ12" s="54"/>
      <c r="OA12" s="54"/>
      <c r="OB12" s="54"/>
      <c r="OC12" s="54"/>
      <c r="OD12" s="54"/>
      <c r="OE12" s="54"/>
      <c r="OF12" s="54"/>
      <c r="OG12" s="54"/>
      <c r="OH12" s="54"/>
      <c r="OI12" s="54"/>
      <c r="OJ12" s="54"/>
      <c r="OK12" s="54"/>
      <c r="OL12" s="54"/>
      <c r="OM12" s="54"/>
      <c r="ON12" s="54"/>
      <c r="OO12" s="54"/>
      <c r="OP12" s="54"/>
      <c r="OQ12" s="54"/>
      <c r="OR12" s="54"/>
      <c r="OS12" s="54"/>
      <c r="OT12" s="54"/>
      <c r="OU12" s="54"/>
      <c r="OV12" s="54"/>
      <c r="OW12" s="54"/>
      <c r="OX12" s="54"/>
      <c r="OY12" s="54"/>
      <c r="OZ12" s="54"/>
      <c r="PA12" s="54"/>
      <c r="PB12" s="54"/>
      <c r="PC12" s="54"/>
      <c r="PD12" s="54"/>
      <c r="PE12" s="54"/>
      <c r="PF12" s="54"/>
      <c r="PG12" s="54"/>
      <c r="PH12" s="54"/>
      <c r="PI12" s="54"/>
      <c r="PJ12" s="54"/>
      <c r="PK12" s="54"/>
      <c r="PL12" s="54"/>
      <c r="PM12" s="54"/>
      <c r="PN12" s="54"/>
      <c r="PO12" s="54"/>
      <c r="PP12" s="54"/>
      <c r="PQ12" s="54"/>
      <c r="PR12" s="54"/>
      <c r="PS12" s="54"/>
      <c r="PT12" s="54"/>
      <c r="PU12" s="54"/>
      <c r="PV12" s="54"/>
      <c r="PW12" s="54"/>
      <c r="PX12" s="54"/>
      <c r="PY12" s="54"/>
      <c r="PZ12" s="54"/>
      <c r="QA12" s="54"/>
      <c r="QB12" s="54"/>
      <c r="QC12" s="54"/>
      <c r="QD12" s="54"/>
      <c r="QE12" s="54"/>
      <c r="QF12" s="54"/>
      <c r="QG12" s="54"/>
      <c r="QH12" s="54"/>
      <c r="QI12" s="54"/>
      <c r="QJ12" s="54"/>
      <c r="QK12" s="54"/>
      <c r="QL12" s="54"/>
      <c r="QM12" s="54"/>
      <c r="QN12" s="54"/>
      <c r="QO12" s="54"/>
      <c r="QP12" s="54"/>
      <c r="QQ12" s="54"/>
      <c r="QR12" s="54"/>
      <c r="QS12" s="54"/>
      <c r="QT12" s="54"/>
      <c r="QU12" s="54"/>
      <c r="QV12" s="54"/>
      <c r="QW12" s="54"/>
      <c r="QX12" s="54"/>
      <c r="QY12" s="54"/>
      <c r="QZ12" s="54"/>
      <c r="RA12" s="54"/>
      <c r="RB12" s="54"/>
      <c r="RC12" s="54"/>
      <c r="RD12" s="54"/>
      <c r="RE12" s="54"/>
      <c r="RF12" s="54"/>
      <c r="RG12" s="54"/>
      <c r="RH12" s="54"/>
      <c r="RI12" s="54"/>
      <c r="RJ12" s="54"/>
      <c r="RK12" s="54"/>
      <c r="RL12" s="54"/>
      <c r="RM12" s="54"/>
      <c r="RN12" s="54"/>
      <c r="RO12" s="54"/>
      <c r="RP12" s="54"/>
      <c r="RQ12" s="54"/>
      <c r="RR12" s="54"/>
      <c r="RS12" s="54"/>
      <c r="RT12" s="54"/>
      <c r="RU12" s="54"/>
      <c r="RV12" s="54"/>
      <c r="RW12" s="54"/>
      <c r="RX12" s="54"/>
      <c r="RY12" s="54"/>
      <c r="RZ12" s="54"/>
      <c r="SA12" s="54"/>
      <c r="SB12" s="54"/>
      <c r="SC12" s="54"/>
      <c r="SD12" s="54"/>
      <c r="SE12" s="54"/>
      <c r="SF12" s="54"/>
      <c r="SG12" s="54"/>
      <c r="SH12" s="54"/>
      <c r="SI12" s="54"/>
      <c r="SJ12" s="54"/>
      <c r="SK12" s="54"/>
      <c r="SL12" s="54"/>
      <c r="SM12" s="54"/>
      <c r="SN12" s="54"/>
      <c r="SO12" s="54"/>
      <c r="SP12" s="54"/>
      <c r="SQ12" s="54"/>
      <c r="SR12" s="54"/>
      <c r="SS12" s="54"/>
      <c r="ST12" s="54"/>
      <c r="SU12" s="54"/>
      <c r="SV12" s="54"/>
      <c r="SW12" s="54"/>
      <c r="SX12" s="54"/>
      <c r="SY12" s="54"/>
      <c r="SZ12" s="54"/>
      <c r="TA12" s="54"/>
      <c r="TB12" s="54"/>
      <c r="TC12" s="54"/>
      <c r="TD12" s="54"/>
      <c r="TE12" s="54"/>
      <c r="TF12" s="54"/>
      <c r="TG12" s="54"/>
      <c r="TH12" s="54"/>
      <c r="TI12" s="54"/>
      <c r="TJ12" s="54"/>
      <c r="TK12" s="54"/>
      <c r="TL12" s="54"/>
      <c r="TM12" s="54"/>
      <c r="TN12" s="54"/>
      <c r="TO12" s="54"/>
      <c r="TP12" s="54"/>
      <c r="TQ12" s="54"/>
      <c r="TR12" s="54"/>
      <c r="TS12" s="54"/>
      <c r="TT12" s="54"/>
      <c r="TU12" s="54"/>
      <c r="TV12" s="54"/>
      <c r="TW12" s="54"/>
      <c r="TX12" s="54"/>
      <c r="TY12" s="54"/>
      <c r="TZ12" s="54"/>
      <c r="UA12" s="54"/>
      <c r="UB12" s="54"/>
      <c r="UC12" s="54"/>
      <c r="UD12" s="54"/>
      <c r="UE12" s="54"/>
      <c r="UF12" s="54"/>
      <c r="UG12" s="54"/>
      <c r="UH12" s="54"/>
      <c r="UI12" s="54"/>
      <c r="UJ12" s="54"/>
      <c r="UK12" s="54"/>
      <c r="UL12" s="54"/>
      <c r="UM12" s="54"/>
      <c r="UN12" s="54"/>
      <c r="UO12" s="54"/>
      <c r="UP12" s="54"/>
      <c r="UQ12" s="54"/>
      <c r="UR12" s="54"/>
      <c r="US12" s="54"/>
      <c r="UT12" s="54"/>
      <c r="UU12" s="54"/>
      <c r="UV12" s="54"/>
      <c r="UW12" s="54"/>
      <c r="UX12" s="54"/>
      <c r="UY12" s="54"/>
      <c r="UZ12" s="54"/>
      <c r="VA12" s="54"/>
      <c r="VB12" s="54"/>
      <c r="VC12" s="54"/>
      <c r="VD12" s="54"/>
      <c r="VE12" s="54"/>
      <c r="VF12" s="54"/>
      <c r="VG12" s="54"/>
      <c r="VH12" s="54"/>
      <c r="VI12" s="54"/>
      <c r="VJ12" s="54"/>
      <c r="VK12" s="54"/>
      <c r="VL12" s="54"/>
      <c r="VM12" s="54"/>
      <c r="VN12" s="54"/>
      <c r="VO12" s="54"/>
      <c r="VP12" s="54"/>
      <c r="VQ12" s="54"/>
      <c r="VR12" s="54"/>
      <c r="VS12" s="54"/>
      <c r="VT12" s="54"/>
      <c r="VU12" s="54"/>
      <c r="VV12" s="54"/>
      <c r="VW12" s="54"/>
      <c r="VX12" s="54"/>
      <c r="VY12" s="54"/>
      <c r="VZ12" s="54"/>
      <c r="WA12" s="54"/>
      <c r="WB12" s="54"/>
      <c r="WC12" s="54"/>
      <c r="WD12" s="54"/>
      <c r="WE12" s="54"/>
      <c r="WF12" s="54"/>
      <c r="WG12" s="54"/>
      <c r="WH12" s="54"/>
      <c r="WI12" s="54"/>
      <c r="WJ12" s="54"/>
      <c r="WK12" s="54"/>
      <c r="WL12" s="54"/>
      <c r="WM12" s="54"/>
      <c r="WN12" s="54"/>
      <c r="WO12" s="54"/>
      <c r="WP12" s="54"/>
      <c r="WQ12" s="54"/>
      <c r="WR12" s="54"/>
      <c r="WS12" s="54"/>
      <c r="WT12" s="54"/>
      <c r="WU12" s="54"/>
      <c r="WV12" s="54"/>
      <c r="WW12" s="54"/>
      <c r="WX12" s="54"/>
      <c r="WY12" s="54"/>
      <c r="WZ12" s="54"/>
      <c r="XA12" s="54"/>
      <c r="XB12" s="54"/>
      <c r="XC12" s="54"/>
      <c r="XD12" s="54"/>
      <c r="XE12" s="54"/>
      <c r="XF12" s="54"/>
      <c r="XG12" s="54"/>
      <c r="XH12" s="54"/>
      <c r="XI12" s="54"/>
      <c r="XJ12" s="54"/>
      <c r="XK12" s="54"/>
      <c r="XL12" s="54"/>
      <c r="XM12" s="54"/>
      <c r="XN12" s="54"/>
      <c r="XO12" s="54"/>
      <c r="XP12" s="54"/>
      <c r="XQ12" s="54"/>
      <c r="XR12" s="54"/>
      <c r="XS12" s="54"/>
      <c r="XT12" s="54"/>
      <c r="XU12" s="54"/>
      <c r="XV12" s="54"/>
      <c r="XW12" s="54"/>
      <c r="XX12" s="54"/>
      <c r="XY12" s="54"/>
      <c r="XZ12" s="54"/>
      <c r="YA12" s="54"/>
      <c r="YB12" s="54"/>
      <c r="YC12" s="54"/>
      <c r="YD12" s="54"/>
      <c r="YE12" s="54"/>
      <c r="YF12" s="54"/>
      <c r="YG12" s="54"/>
      <c r="YH12" s="54"/>
      <c r="YI12" s="54"/>
      <c r="YJ12" s="54"/>
      <c r="YK12" s="54"/>
      <c r="YL12" s="54"/>
      <c r="YM12" s="54"/>
      <c r="YN12" s="54"/>
      <c r="YO12" s="54"/>
      <c r="YP12" s="54"/>
      <c r="YQ12" s="54"/>
      <c r="YR12" s="54"/>
      <c r="YS12" s="54"/>
      <c r="YT12" s="54"/>
      <c r="YU12" s="54"/>
      <c r="YV12" s="54"/>
      <c r="YW12" s="54"/>
      <c r="YX12" s="54"/>
      <c r="YY12" s="54"/>
      <c r="YZ12" s="54"/>
      <c r="ZA12" s="54"/>
      <c r="ZB12" s="54"/>
      <c r="ZC12" s="54"/>
      <c r="ZD12" s="54"/>
      <c r="ZE12" s="54"/>
      <c r="ZF12" s="54"/>
      <c r="ZG12" s="54"/>
      <c r="ZH12" s="54"/>
      <c r="ZI12" s="54"/>
      <c r="ZJ12" s="54"/>
      <c r="ZK12" s="54"/>
      <c r="ZL12" s="54"/>
      <c r="ZM12" s="54"/>
      <c r="ZN12" s="54"/>
      <c r="ZO12" s="54"/>
      <c r="ZP12" s="54"/>
      <c r="ZQ12" s="54"/>
      <c r="ZR12" s="54"/>
      <c r="ZS12" s="54"/>
      <c r="ZT12" s="54"/>
      <c r="ZU12" s="54"/>
      <c r="ZV12" s="54"/>
      <c r="ZW12" s="54"/>
      <c r="ZX12" s="54"/>
      <c r="ZY12" s="54"/>
      <c r="ZZ12" s="54"/>
      <c r="AAA12" s="54"/>
      <c r="AAB12" s="54"/>
      <c r="AAC12" s="54"/>
      <c r="AAD12" s="54"/>
      <c r="AAE12" s="54"/>
      <c r="AAF12" s="54"/>
      <c r="AAG12" s="54"/>
      <c r="AAH12" s="54"/>
      <c r="AAI12" s="54"/>
      <c r="AAJ12" s="54"/>
      <c r="AAK12" s="54"/>
      <c r="AAL12" s="54"/>
      <c r="AAM12" s="54"/>
      <c r="AAN12" s="54"/>
      <c r="AAO12" s="54"/>
      <c r="AAP12" s="54"/>
      <c r="AAQ12" s="54"/>
      <c r="AAR12" s="54"/>
      <c r="AAS12" s="54"/>
      <c r="AAT12" s="54"/>
      <c r="AAU12" s="54"/>
      <c r="AAV12" s="54"/>
      <c r="AAW12" s="54"/>
      <c r="AAX12" s="54"/>
      <c r="AAY12" s="54"/>
      <c r="AAZ12" s="54"/>
      <c r="ABA12" s="54"/>
      <c r="ABB12" s="54"/>
      <c r="ABC12" s="54"/>
      <c r="ABD12" s="54"/>
      <c r="ABE12" s="54"/>
      <c r="ABF12" s="54"/>
      <c r="ABG12" s="54"/>
      <c r="ABH12" s="54"/>
      <c r="ABI12" s="54"/>
      <c r="ABJ12" s="54"/>
      <c r="ABK12" s="54"/>
      <c r="ABL12" s="54"/>
      <c r="ABM12" s="54"/>
      <c r="ABN12" s="54"/>
      <c r="ABO12" s="54"/>
      <c r="ABP12" s="54"/>
      <c r="ABQ12" s="54"/>
      <c r="ABR12" s="54"/>
      <c r="ABS12" s="54"/>
      <c r="ABT12" s="54"/>
      <c r="ABU12" s="54"/>
      <c r="ABV12" s="54"/>
      <c r="ABW12" s="54"/>
      <c r="ABX12" s="54"/>
      <c r="ABY12" s="54"/>
      <c r="ABZ12" s="54"/>
      <c r="ACA12" s="54"/>
      <c r="ACB12" s="54"/>
      <c r="ACC12" s="54"/>
      <c r="ACD12" s="54"/>
      <c r="ACE12" s="54"/>
      <c r="ACF12" s="54"/>
      <c r="ACG12" s="54"/>
      <c r="ACH12" s="54"/>
      <c r="ACI12" s="54"/>
      <c r="ACJ12" s="54"/>
      <c r="ACK12" s="54"/>
      <c r="ACL12" s="54"/>
      <c r="ACM12" s="54"/>
      <c r="ACN12" s="54"/>
      <c r="ACO12" s="54"/>
      <c r="ACP12" s="54"/>
      <c r="ACQ12" s="54"/>
      <c r="ACR12" s="54"/>
      <c r="ACS12" s="54"/>
      <c r="ACT12" s="54"/>
      <c r="ACU12" s="54"/>
      <c r="ACV12" s="54"/>
      <c r="ACW12" s="54"/>
      <c r="ACX12" s="54"/>
      <c r="ACY12" s="54"/>
      <c r="ACZ12" s="54"/>
      <c r="ADA12" s="54"/>
      <c r="ADB12" s="54"/>
      <c r="ADC12" s="54"/>
      <c r="ADD12" s="54"/>
      <c r="ADE12" s="54"/>
      <c r="ADF12" s="54"/>
      <c r="ADG12" s="54"/>
      <c r="ADH12" s="54"/>
      <c r="ADI12" s="54"/>
      <c r="ADJ12" s="54"/>
      <c r="ADK12" s="54"/>
      <c r="ADL12" s="54"/>
      <c r="ADM12" s="54"/>
      <c r="ADN12" s="54"/>
      <c r="ADO12" s="54"/>
      <c r="ADP12" s="54"/>
      <c r="ADQ12" s="54"/>
      <c r="ADR12" s="54"/>
      <c r="ADS12" s="54"/>
      <c r="ADT12" s="54"/>
      <c r="ADU12" s="54"/>
      <c r="ADV12" s="54"/>
      <c r="ADW12" s="54"/>
      <c r="ADX12" s="54"/>
      <c r="ADY12" s="54"/>
      <c r="ADZ12" s="54"/>
      <c r="AEA12" s="54"/>
      <c r="AEB12" s="54"/>
      <c r="AEC12" s="54"/>
      <c r="AED12" s="54"/>
      <c r="AEE12" s="54"/>
      <c r="AEF12" s="54"/>
      <c r="AEG12" s="54"/>
      <c r="AEH12" s="54"/>
      <c r="AEI12" s="54"/>
      <c r="AEJ12" s="54"/>
      <c r="AEK12" s="54"/>
      <c r="AEL12" s="54"/>
      <c r="AEM12" s="54"/>
      <c r="AEN12" s="54"/>
      <c r="AEO12" s="54"/>
      <c r="AEP12" s="54"/>
      <c r="AEQ12" s="54"/>
      <c r="AER12" s="54"/>
      <c r="AES12" s="54"/>
      <c r="AET12" s="54"/>
      <c r="AEU12" s="54"/>
      <c r="AEV12" s="54"/>
      <c r="AEW12" s="54"/>
      <c r="AEX12" s="54"/>
      <c r="AEY12" s="54"/>
      <c r="AEZ12" s="54"/>
      <c r="AFA12" s="54"/>
      <c r="AFB12" s="54"/>
      <c r="AFC12" s="54"/>
      <c r="AFD12" s="54"/>
      <c r="AFE12" s="54"/>
      <c r="AFF12" s="54"/>
      <c r="AFG12" s="54"/>
      <c r="AFH12" s="54"/>
      <c r="AFI12" s="54"/>
      <c r="AFJ12" s="54"/>
      <c r="AFK12" s="54"/>
      <c r="AFL12" s="54"/>
      <c r="AFM12" s="54"/>
      <c r="AFN12" s="54"/>
      <c r="AFO12" s="54"/>
      <c r="AFP12" s="54"/>
      <c r="AFQ12" s="54"/>
      <c r="AFR12" s="54"/>
      <c r="AFS12" s="54"/>
      <c r="AFT12" s="54"/>
      <c r="AFU12" s="54"/>
      <c r="AFV12" s="54"/>
      <c r="AFW12" s="54"/>
      <c r="AFX12" s="54"/>
      <c r="AFY12" s="54"/>
      <c r="AFZ12" s="54"/>
      <c r="AGA12" s="54"/>
      <c r="AGB12" s="54"/>
      <c r="AGC12" s="54"/>
      <c r="AGD12" s="54"/>
      <c r="AGE12" s="54"/>
      <c r="AGF12" s="54"/>
      <c r="AGG12" s="54"/>
      <c r="AGH12" s="54"/>
      <c r="AGI12" s="54"/>
      <c r="AGJ12" s="54"/>
      <c r="AGK12" s="54"/>
      <c r="AGL12" s="54"/>
      <c r="AGM12" s="54"/>
      <c r="AGN12" s="54"/>
      <c r="AGO12" s="54"/>
      <c r="AGP12" s="54"/>
      <c r="AGQ12" s="54"/>
      <c r="AGR12" s="54"/>
      <c r="AGS12" s="54"/>
      <c r="AGT12" s="54"/>
      <c r="AGU12" s="54"/>
      <c r="AGV12" s="54"/>
      <c r="AGW12" s="54"/>
      <c r="AGX12" s="54"/>
      <c r="AGY12" s="54"/>
      <c r="AGZ12" s="54"/>
      <c r="AHA12" s="54"/>
      <c r="AHB12" s="54"/>
      <c r="AHC12" s="54"/>
      <c r="AHD12" s="54"/>
      <c r="AHE12" s="54"/>
      <c r="AHF12" s="54"/>
      <c r="AHG12" s="54"/>
      <c r="AHH12" s="54"/>
      <c r="AHI12" s="54"/>
      <c r="AHJ12" s="54"/>
      <c r="AHK12" s="54"/>
      <c r="AHL12" s="54"/>
      <c r="AHM12" s="54"/>
      <c r="AHN12" s="54"/>
      <c r="AHO12" s="54"/>
      <c r="AHP12" s="54"/>
      <c r="AHQ12" s="54"/>
      <c r="AHR12" s="54"/>
      <c r="AHS12" s="54"/>
      <c r="AHT12" s="54"/>
      <c r="AHU12" s="54"/>
      <c r="AHV12" s="54"/>
      <c r="AHW12" s="54"/>
      <c r="AHX12" s="54"/>
      <c r="AHY12" s="54"/>
      <c r="AHZ12" s="54"/>
      <c r="AIA12" s="54"/>
      <c r="AIB12" s="54"/>
      <c r="AIC12" s="54"/>
      <c r="AID12" s="54"/>
      <c r="AIE12" s="54"/>
      <c r="AIF12" s="54"/>
      <c r="AIG12" s="54"/>
      <c r="AIH12" s="54"/>
      <c r="AII12" s="54"/>
      <c r="AIJ12" s="54"/>
      <c r="AIK12" s="54"/>
      <c r="AIL12" s="54"/>
      <c r="AIM12" s="54"/>
      <c r="AIN12" s="54"/>
      <c r="AIO12" s="54"/>
      <c r="AIP12" s="54"/>
      <c r="AIQ12" s="54"/>
      <c r="AIR12" s="54"/>
      <c r="AIS12" s="54"/>
      <c r="AIT12" s="54"/>
      <c r="AIU12" s="54"/>
      <c r="AIV12" s="54"/>
      <c r="AIW12" s="54"/>
      <c r="AIX12" s="54"/>
      <c r="AIY12" s="54"/>
      <c r="AIZ12" s="54"/>
      <c r="AJA12" s="54"/>
      <c r="AJB12" s="54"/>
      <c r="AJC12" s="54"/>
      <c r="AJD12" s="54"/>
      <c r="AJE12" s="54"/>
      <c r="AJF12" s="54"/>
      <c r="AJG12" s="54"/>
      <c r="AJH12" s="54"/>
      <c r="AJI12" s="54"/>
      <c r="AJJ12" s="54"/>
      <c r="AJK12" s="54"/>
      <c r="AJL12" s="54"/>
      <c r="AJM12" s="54"/>
      <c r="AJN12" s="54"/>
      <c r="AJO12" s="54"/>
      <c r="AJP12" s="54"/>
      <c r="AJQ12" s="54"/>
      <c r="AJR12" s="54"/>
      <c r="AJS12" s="54"/>
      <c r="AJT12" s="54"/>
      <c r="AJU12" s="54"/>
      <c r="AJV12" s="54"/>
      <c r="AJW12" s="54"/>
      <c r="AJX12" s="54"/>
      <c r="AJY12" s="54"/>
      <c r="AJZ12" s="54"/>
      <c r="AKA12" s="54"/>
      <c r="AKB12" s="54"/>
      <c r="AKC12" s="54"/>
      <c r="AKD12" s="54"/>
      <c r="AKE12" s="54"/>
      <c r="AKF12" s="54"/>
      <c r="AKG12" s="54"/>
      <c r="AKH12" s="54"/>
      <c r="AKI12" s="54"/>
      <c r="AKJ12" s="54"/>
      <c r="AKK12" s="54"/>
      <c r="AKL12" s="54"/>
      <c r="AKM12" s="54"/>
      <c r="AKN12" s="54"/>
      <c r="AKO12" s="54"/>
      <c r="AKP12" s="54"/>
      <c r="AKQ12" s="54"/>
      <c r="AKR12" s="54"/>
      <c r="AKS12" s="54"/>
      <c r="AKT12" s="54"/>
      <c r="AKU12" s="54"/>
      <c r="AKV12" s="54"/>
      <c r="AKW12" s="54"/>
      <c r="AKX12" s="54"/>
      <c r="AKY12" s="54"/>
      <c r="AKZ12" s="54"/>
      <c r="ALA12" s="54"/>
      <c r="ALB12" s="54"/>
      <c r="ALC12" s="54"/>
      <c r="ALD12" s="54"/>
      <c r="ALE12" s="54"/>
      <c r="ALF12" s="54"/>
      <c r="ALG12" s="54"/>
      <c r="ALH12" s="54"/>
      <c r="ALI12" s="54"/>
      <c r="ALJ12" s="54"/>
      <c r="ALK12" s="54"/>
      <c r="ALL12" s="54"/>
      <c r="ALM12" s="54"/>
      <c r="ALN12" s="54"/>
      <c r="ALO12" s="54"/>
      <c r="ALP12" s="54"/>
      <c r="ALQ12" s="54"/>
      <c r="ALR12" s="54"/>
      <c r="ALS12" s="54"/>
      <c r="ALT12" s="54"/>
      <c r="ALU12" s="54"/>
      <c r="ALV12" s="54"/>
      <c r="ALW12" s="54"/>
      <c r="ALX12" s="54"/>
      <c r="ALY12" s="54"/>
      <c r="ALZ12" s="54"/>
      <c r="AMA12" s="54"/>
      <c r="AMB12" s="54"/>
      <c r="AMC12" s="54"/>
      <c r="AMD12" s="54"/>
      <c r="AME12" s="54"/>
      <c r="AMF12" s="54"/>
      <c r="AMG12" s="54"/>
      <c r="AMH12" s="54"/>
      <c r="AMI12" s="54"/>
      <c r="AMJ12" s="54"/>
      <c r="AMK12" s="54"/>
      <c r="AML12" s="54"/>
      <c r="AMM12" s="54"/>
      <c r="AMN12" s="54"/>
      <c r="AMO12" s="54"/>
      <c r="AMP12" s="54"/>
      <c r="AMQ12" s="54"/>
      <c r="AMR12" s="54"/>
      <c r="AMS12" s="54"/>
      <c r="AMT12" s="54"/>
      <c r="AMU12" s="54"/>
      <c r="AMV12" s="54"/>
      <c r="AMW12" s="54"/>
      <c r="AMX12" s="54"/>
      <c r="AMY12" s="54"/>
      <c r="AMZ12" s="54"/>
      <c r="ANA12" s="54"/>
      <c r="ANB12" s="54"/>
      <c r="ANC12" s="54"/>
      <c r="AND12" s="54"/>
      <c r="ANE12" s="54"/>
      <c r="ANF12" s="54"/>
      <c r="ANG12" s="54"/>
      <c r="ANH12" s="54"/>
      <c r="ANI12" s="54"/>
      <c r="ANJ12" s="54"/>
      <c r="ANK12" s="54"/>
      <c r="ANL12" s="54"/>
      <c r="ANM12" s="54"/>
      <c r="ANN12" s="54"/>
      <c r="ANO12" s="54"/>
      <c r="ANP12" s="54"/>
      <c r="ANQ12" s="54"/>
      <c r="ANR12" s="54"/>
      <c r="ANS12" s="54"/>
      <c r="ANT12" s="54"/>
      <c r="ANU12" s="54"/>
      <c r="ANV12" s="54"/>
      <c r="ANW12" s="54"/>
      <c r="ANX12" s="54"/>
      <c r="ANY12" s="54"/>
      <c r="ANZ12" s="54"/>
      <c r="AOA12" s="54"/>
      <c r="AOB12" s="54"/>
      <c r="AOC12" s="54"/>
      <c r="AOD12" s="54"/>
      <c r="AOE12" s="54"/>
      <c r="AOF12" s="54"/>
      <c r="AOG12" s="54"/>
      <c r="AOH12" s="54"/>
      <c r="AOI12" s="54"/>
      <c r="AOJ12" s="54"/>
      <c r="AOK12" s="54"/>
      <c r="AOL12" s="54"/>
      <c r="AOM12" s="54"/>
      <c r="AON12" s="54"/>
      <c r="AOO12" s="54"/>
      <c r="AOP12" s="54"/>
      <c r="AOQ12" s="54"/>
      <c r="AOR12" s="54"/>
      <c r="AOS12" s="54"/>
      <c r="AOT12" s="54"/>
      <c r="AOU12" s="54"/>
      <c r="AOV12" s="54"/>
      <c r="AOW12" s="54"/>
      <c r="AOX12" s="54"/>
      <c r="AOY12" s="54"/>
      <c r="AOZ12" s="54"/>
      <c r="APA12" s="54"/>
      <c r="APB12" s="54"/>
      <c r="APC12" s="54"/>
      <c r="APD12" s="54"/>
      <c r="APE12" s="54"/>
      <c r="APF12" s="54"/>
      <c r="APG12" s="54"/>
      <c r="APH12" s="54"/>
      <c r="API12" s="54"/>
      <c r="APJ12" s="54"/>
      <c r="APK12" s="54"/>
      <c r="APL12" s="54"/>
      <c r="APM12" s="54"/>
      <c r="APN12" s="54"/>
      <c r="APO12" s="54"/>
      <c r="APP12" s="54"/>
      <c r="APQ12" s="54"/>
      <c r="APR12" s="54"/>
      <c r="APS12" s="54"/>
      <c r="APT12" s="54"/>
      <c r="APU12" s="54"/>
      <c r="APV12" s="54"/>
      <c r="APW12" s="54"/>
      <c r="APX12" s="54"/>
      <c r="APY12" s="54"/>
      <c r="APZ12" s="54"/>
      <c r="AQA12" s="54"/>
      <c r="AQB12" s="54"/>
      <c r="AQC12" s="54"/>
      <c r="AQD12" s="54"/>
      <c r="AQE12" s="54"/>
      <c r="AQF12" s="54"/>
      <c r="AQG12" s="54"/>
      <c r="AQH12" s="54"/>
      <c r="AQI12" s="54"/>
      <c r="AQJ12" s="54"/>
      <c r="AQK12" s="54"/>
      <c r="AQL12" s="54"/>
      <c r="AQM12" s="54"/>
      <c r="AQN12" s="54"/>
      <c r="AQO12" s="54"/>
      <c r="AQP12" s="54"/>
      <c r="AQQ12" s="54"/>
      <c r="AQR12" s="54"/>
      <c r="AQS12" s="54"/>
      <c r="AQT12" s="54"/>
      <c r="AQU12" s="54"/>
      <c r="AQV12" s="54"/>
      <c r="AQW12" s="54"/>
      <c r="AQX12" s="54"/>
      <c r="AQY12" s="54"/>
      <c r="AQZ12" s="54"/>
      <c r="ARA12" s="54"/>
      <c r="ARB12" s="54"/>
      <c r="ARC12" s="54"/>
      <c r="ARD12" s="54"/>
      <c r="ARE12" s="54"/>
      <c r="ARF12" s="54"/>
      <c r="ARG12" s="54"/>
      <c r="ARH12" s="54"/>
      <c r="ARI12" s="54"/>
      <c r="ARJ12" s="54"/>
      <c r="ARK12" s="54"/>
      <c r="ARL12" s="54"/>
      <c r="ARM12" s="54"/>
      <c r="ARN12" s="54"/>
      <c r="ARO12" s="54"/>
      <c r="ARP12" s="54"/>
      <c r="ARQ12" s="54"/>
      <c r="ARR12" s="54"/>
      <c r="ARS12" s="54"/>
      <c r="ART12" s="54"/>
      <c r="ARU12" s="54"/>
      <c r="ARV12" s="54"/>
      <c r="ARW12" s="54"/>
      <c r="ARX12" s="54"/>
      <c r="ARY12" s="54"/>
      <c r="ARZ12" s="54"/>
      <c r="ASA12" s="54"/>
      <c r="ASB12" s="54"/>
      <c r="ASC12" s="54"/>
      <c r="ASD12" s="54"/>
      <c r="ASE12" s="54"/>
      <c r="ASF12" s="54"/>
      <c r="ASG12" s="54"/>
      <c r="ASH12" s="54"/>
      <c r="ASI12" s="54"/>
      <c r="ASJ12" s="54"/>
      <c r="ASK12" s="54"/>
      <c r="ASL12" s="54"/>
      <c r="ASM12" s="54"/>
      <c r="ASN12" s="54"/>
      <c r="ASO12" s="54"/>
      <c r="ASP12" s="54"/>
      <c r="ASQ12" s="54"/>
      <c r="ASR12" s="54"/>
      <c r="ASS12" s="54"/>
      <c r="AST12" s="54"/>
      <c r="ASU12" s="54"/>
      <c r="ASV12" s="54"/>
      <c r="ASW12" s="54"/>
      <c r="ASX12" s="54"/>
      <c r="ASY12" s="54"/>
      <c r="ASZ12" s="54"/>
      <c r="ATA12" s="54"/>
      <c r="ATB12" s="54"/>
      <c r="ATC12" s="54"/>
      <c r="ATD12" s="54"/>
      <c r="ATE12" s="54"/>
      <c r="ATF12" s="54"/>
      <c r="ATG12" s="54"/>
      <c r="ATH12" s="54"/>
      <c r="ATI12" s="54"/>
      <c r="ATJ12" s="54"/>
      <c r="ATK12" s="54"/>
      <c r="ATL12" s="54"/>
      <c r="ATM12" s="54"/>
      <c r="ATN12" s="54"/>
      <c r="ATO12" s="54"/>
      <c r="ATP12" s="54"/>
      <c r="ATQ12" s="54"/>
      <c r="ATR12" s="54"/>
      <c r="ATS12" s="54"/>
      <c r="ATT12" s="54"/>
      <c r="ATU12" s="54"/>
      <c r="ATV12" s="54"/>
      <c r="ATW12" s="54"/>
      <c r="ATX12" s="54"/>
      <c r="ATY12" s="54"/>
      <c r="ATZ12" s="54"/>
      <c r="AUA12" s="54"/>
      <c r="AUB12" s="54"/>
      <c r="AUC12" s="54"/>
      <c r="AUD12" s="54"/>
      <c r="AUE12" s="54"/>
      <c r="AUF12" s="54"/>
      <c r="AUG12" s="54"/>
      <c r="AUH12" s="54"/>
      <c r="AUI12" s="54"/>
      <c r="AUJ12" s="54"/>
      <c r="AUK12" s="54"/>
      <c r="AUL12" s="54"/>
      <c r="AUM12" s="54"/>
      <c r="AUN12" s="54"/>
      <c r="AUO12" s="54"/>
      <c r="AUP12" s="54"/>
      <c r="AUQ12" s="54"/>
      <c r="AUR12" s="54"/>
      <c r="AUS12" s="54"/>
      <c r="AUT12" s="54"/>
      <c r="AUU12" s="54"/>
      <c r="AUV12" s="54"/>
      <c r="AUW12" s="54"/>
      <c r="AUX12" s="54"/>
      <c r="AUY12" s="54"/>
      <c r="AUZ12" s="54"/>
      <c r="AVA12" s="54"/>
      <c r="AVB12" s="54"/>
      <c r="AVC12" s="54"/>
      <c r="AVD12" s="54"/>
      <c r="AVE12" s="54"/>
      <c r="AVF12" s="54"/>
      <c r="AVG12" s="54"/>
      <c r="AVH12" s="54"/>
      <c r="AVI12" s="54"/>
      <c r="AVJ12" s="54"/>
      <c r="AVK12" s="54"/>
      <c r="AVL12" s="54"/>
      <c r="AVM12" s="54"/>
      <c r="AVN12" s="54"/>
      <c r="AVO12" s="54"/>
      <c r="AVP12" s="54"/>
      <c r="AVQ12" s="54"/>
      <c r="AVR12" s="54"/>
      <c r="AVS12" s="54"/>
      <c r="AVT12" s="54"/>
      <c r="AVU12" s="54"/>
      <c r="AVV12" s="54"/>
      <c r="AVW12" s="54"/>
      <c r="AVX12" s="54"/>
      <c r="AVY12" s="54"/>
      <c r="AVZ12" s="54"/>
      <c r="AWA12" s="54"/>
      <c r="AWB12" s="54"/>
      <c r="AWC12" s="54"/>
      <c r="AWD12" s="54"/>
      <c r="AWE12" s="54"/>
      <c r="AWF12" s="54"/>
      <c r="AWG12" s="54"/>
      <c r="AWH12" s="54"/>
      <c r="AWI12" s="54"/>
      <c r="AWJ12" s="54"/>
      <c r="AWK12" s="54"/>
      <c r="AWL12" s="54"/>
      <c r="AWM12" s="54"/>
      <c r="AWN12" s="54"/>
      <c r="AWO12" s="54"/>
      <c r="AWP12" s="54"/>
      <c r="AWQ12" s="54"/>
      <c r="AWR12" s="54"/>
      <c r="AWS12" s="54"/>
      <c r="AWT12" s="54"/>
      <c r="AWU12" s="54"/>
      <c r="AWV12" s="54"/>
      <c r="AWW12" s="54"/>
      <c r="AWX12" s="54"/>
      <c r="AWY12" s="54"/>
      <c r="AWZ12" s="54"/>
      <c r="AXA12" s="54"/>
      <c r="AXB12" s="54"/>
      <c r="AXC12" s="54"/>
      <c r="AXD12" s="54"/>
      <c r="AXE12" s="54"/>
      <c r="AXF12" s="54"/>
      <c r="AXG12" s="54"/>
      <c r="AXH12" s="54"/>
      <c r="AXI12" s="54"/>
      <c r="AXJ12" s="54"/>
      <c r="AXK12" s="54"/>
      <c r="AXL12" s="54"/>
      <c r="AXM12" s="54"/>
      <c r="AXN12" s="54"/>
      <c r="AXO12" s="54"/>
      <c r="AXP12" s="54"/>
      <c r="AXQ12" s="54"/>
      <c r="AXR12" s="54"/>
      <c r="AXS12" s="54"/>
      <c r="AXT12" s="54"/>
      <c r="AXU12" s="54"/>
      <c r="AXV12" s="54"/>
      <c r="AXW12" s="54"/>
      <c r="AXX12" s="54"/>
      <c r="AXY12" s="54"/>
      <c r="AXZ12" s="54"/>
      <c r="AYA12" s="54"/>
      <c r="AYB12" s="54"/>
      <c r="AYC12" s="54"/>
      <c r="AYD12" s="54"/>
      <c r="AYE12" s="54"/>
      <c r="AYF12" s="54"/>
      <c r="AYG12" s="54"/>
      <c r="AYH12" s="54"/>
      <c r="AYI12" s="54"/>
      <c r="AYJ12" s="54"/>
      <c r="AYK12" s="54"/>
      <c r="AYL12" s="54"/>
      <c r="AYM12" s="54"/>
      <c r="AYN12" s="54"/>
      <c r="AYO12" s="54"/>
      <c r="AYP12" s="54"/>
      <c r="AYQ12" s="54"/>
      <c r="AYR12" s="54"/>
      <c r="AYS12" s="54"/>
      <c r="AYT12" s="54"/>
      <c r="AYU12" s="54"/>
      <c r="AYV12" s="54"/>
    </row>
    <row r="13" spans="1:1348" s="374" customFormat="1" ht="14.25" customHeight="1" x14ac:dyDescent="0.25">
      <c r="A13" s="376"/>
      <c r="B13" s="2483"/>
      <c r="C13" s="2484"/>
      <c r="D13" s="2485"/>
      <c r="E13" s="2485"/>
      <c r="F13" s="2485"/>
      <c r="G13" s="2485"/>
      <c r="H13" s="2487"/>
      <c r="I13" s="2487"/>
      <c r="J13" s="2489"/>
      <c r="K13" s="2489"/>
      <c r="L13" s="2491"/>
      <c r="M13" s="2492"/>
      <c r="N13" s="2494"/>
      <c r="O13" s="2496"/>
      <c r="P13" s="2498"/>
      <c r="Q13" s="2500"/>
      <c r="R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c r="IW13" s="54"/>
      <c r="IX13" s="54"/>
      <c r="IY13" s="54"/>
      <c r="IZ13" s="54"/>
      <c r="JA13" s="54"/>
      <c r="JB13" s="54"/>
      <c r="JC13" s="54"/>
      <c r="JD13" s="54"/>
      <c r="JE13" s="54"/>
      <c r="JF13" s="54"/>
      <c r="JG13" s="54"/>
      <c r="JH13" s="54"/>
      <c r="JI13" s="54"/>
      <c r="JJ13" s="54"/>
      <c r="JK13" s="54"/>
      <c r="JL13" s="54"/>
      <c r="JM13" s="54"/>
      <c r="JN13" s="54"/>
      <c r="JO13" s="54"/>
      <c r="JP13" s="54"/>
      <c r="JQ13" s="54"/>
      <c r="JR13" s="54"/>
      <c r="JS13" s="54"/>
      <c r="JT13" s="54"/>
      <c r="JU13" s="54"/>
      <c r="JV13" s="54"/>
      <c r="JW13" s="54"/>
      <c r="JX13" s="54"/>
      <c r="JY13" s="54"/>
      <c r="JZ13" s="54"/>
      <c r="KA13" s="54"/>
      <c r="KB13" s="54"/>
      <c r="KC13" s="54"/>
      <c r="KD13" s="54"/>
      <c r="KE13" s="54"/>
      <c r="KF13" s="54"/>
      <c r="KG13" s="54"/>
      <c r="KH13" s="54"/>
      <c r="KI13" s="54"/>
      <c r="KJ13" s="54"/>
      <c r="KK13" s="54"/>
      <c r="KL13" s="54"/>
      <c r="KM13" s="54"/>
      <c r="KN13" s="54"/>
      <c r="KO13" s="54"/>
      <c r="KP13" s="54"/>
      <c r="KQ13" s="54"/>
      <c r="KR13" s="54"/>
      <c r="KS13" s="54"/>
      <c r="KT13" s="54"/>
      <c r="KU13" s="54"/>
      <c r="KV13" s="54"/>
      <c r="KW13" s="54"/>
      <c r="KX13" s="54"/>
      <c r="KY13" s="54"/>
      <c r="KZ13" s="54"/>
      <c r="LA13" s="54"/>
      <c r="LB13" s="54"/>
      <c r="LC13" s="54"/>
      <c r="LD13" s="54"/>
      <c r="LE13" s="54"/>
      <c r="LF13" s="54"/>
      <c r="LG13" s="54"/>
      <c r="LH13" s="54"/>
      <c r="LI13" s="54"/>
      <c r="LJ13" s="54"/>
      <c r="LK13" s="54"/>
      <c r="LL13" s="54"/>
      <c r="LM13" s="54"/>
      <c r="LN13" s="54"/>
      <c r="LO13" s="54"/>
      <c r="LP13" s="54"/>
      <c r="LQ13" s="54"/>
      <c r="LR13" s="54"/>
      <c r="LS13" s="54"/>
      <c r="LT13" s="54"/>
      <c r="LU13" s="54"/>
      <c r="LV13" s="54"/>
      <c r="LW13" s="54"/>
      <c r="LX13" s="54"/>
      <c r="LY13" s="54"/>
      <c r="LZ13" s="54"/>
      <c r="MA13" s="54"/>
      <c r="MB13" s="54"/>
      <c r="MC13" s="54"/>
      <c r="MD13" s="54"/>
      <c r="ME13" s="54"/>
      <c r="MF13" s="54"/>
      <c r="MG13" s="54"/>
      <c r="MH13" s="54"/>
      <c r="MI13" s="54"/>
      <c r="MJ13" s="54"/>
      <c r="MK13" s="54"/>
      <c r="ML13" s="54"/>
      <c r="MM13" s="54"/>
      <c r="MN13" s="54"/>
      <c r="MO13" s="54"/>
      <c r="MP13" s="54"/>
      <c r="MQ13" s="54"/>
      <c r="MR13" s="54"/>
      <c r="MS13" s="54"/>
      <c r="MT13" s="54"/>
      <c r="MU13" s="54"/>
      <c r="MV13" s="54"/>
      <c r="MW13" s="54"/>
      <c r="MX13" s="54"/>
      <c r="MY13" s="54"/>
      <c r="MZ13" s="54"/>
      <c r="NA13" s="54"/>
      <c r="NB13" s="54"/>
      <c r="NC13" s="54"/>
      <c r="ND13" s="54"/>
      <c r="NE13" s="54"/>
      <c r="NF13" s="54"/>
      <c r="NG13" s="54"/>
      <c r="NH13" s="54"/>
      <c r="NI13" s="54"/>
      <c r="NJ13" s="54"/>
      <c r="NK13" s="54"/>
      <c r="NL13" s="54"/>
      <c r="NM13" s="54"/>
      <c r="NN13" s="54"/>
      <c r="NO13" s="54"/>
      <c r="NP13" s="54"/>
      <c r="NQ13" s="54"/>
      <c r="NR13" s="54"/>
      <c r="NS13" s="54"/>
      <c r="NT13" s="54"/>
      <c r="NU13" s="54"/>
      <c r="NV13" s="54"/>
      <c r="NW13" s="54"/>
      <c r="NX13" s="54"/>
      <c r="NY13" s="54"/>
      <c r="NZ13" s="54"/>
      <c r="OA13" s="54"/>
      <c r="OB13" s="54"/>
      <c r="OC13" s="54"/>
      <c r="OD13" s="54"/>
      <c r="OE13" s="54"/>
      <c r="OF13" s="54"/>
      <c r="OG13" s="54"/>
      <c r="OH13" s="54"/>
      <c r="OI13" s="54"/>
      <c r="OJ13" s="54"/>
      <c r="OK13" s="54"/>
      <c r="OL13" s="54"/>
      <c r="OM13" s="54"/>
      <c r="ON13" s="54"/>
      <c r="OO13" s="54"/>
      <c r="OP13" s="54"/>
      <c r="OQ13" s="54"/>
      <c r="OR13" s="54"/>
      <c r="OS13" s="54"/>
      <c r="OT13" s="54"/>
      <c r="OU13" s="54"/>
      <c r="OV13" s="54"/>
      <c r="OW13" s="54"/>
      <c r="OX13" s="54"/>
      <c r="OY13" s="54"/>
      <c r="OZ13" s="54"/>
      <c r="PA13" s="54"/>
      <c r="PB13" s="54"/>
      <c r="PC13" s="54"/>
      <c r="PD13" s="54"/>
      <c r="PE13" s="54"/>
      <c r="PF13" s="54"/>
      <c r="PG13" s="54"/>
      <c r="PH13" s="54"/>
      <c r="PI13" s="54"/>
      <c r="PJ13" s="54"/>
      <c r="PK13" s="54"/>
      <c r="PL13" s="54"/>
      <c r="PM13" s="54"/>
      <c r="PN13" s="54"/>
      <c r="PO13" s="54"/>
      <c r="PP13" s="54"/>
      <c r="PQ13" s="54"/>
      <c r="PR13" s="54"/>
      <c r="PS13" s="54"/>
      <c r="PT13" s="54"/>
      <c r="PU13" s="54"/>
      <c r="PV13" s="54"/>
      <c r="PW13" s="54"/>
      <c r="PX13" s="54"/>
      <c r="PY13" s="54"/>
      <c r="PZ13" s="54"/>
      <c r="QA13" s="54"/>
      <c r="QB13" s="54"/>
      <c r="QC13" s="54"/>
      <c r="QD13" s="54"/>
      <c r="QE13" s="54"/>
      <c r="QF13" s="54"/>
      <c r="QG13" s="54"/>
      <c r="QH13" s="54"/>
      <c r="QI13" s="54"/>
      <c r="QJ13" s="54"/>
      <c r="QK13" s="54"/>
      <c r="QL13" s="54"/>
      <c r="QM13" s="54"/>
      <c r="QN13" s="54"/>
      <c r="QO13" s="54"/>
      <c r="QP13" s="54"/>
      <c r="QQ13" s="54"/>
      <c r="QR13" s="54"/>
      <c r="QS13" s="54"/>
      <c r="QT13" s="54"/>
      <c r="QU13" s="54"/>
      <c r="QV13" s="54"/>
      <c r="QW13" s="54"/>
      <c r="QX13" s="54"/>
      <c r="QY13" s="54"/>
      <c r="QZ13" s="54"/>
      <c r="RA13" s="54"/>
      <c r="RB13" s="54"/>
      <c r="RC13" s="54"/>
      <c r="RD13" s="54"/>
      <c r="RE13" s="54"/>
      <c r="RF13" s="54"/>
      <c r="RG13" s="54"/>
      <c r="RH13" s="54"/>
      <c r="RI13" s="54"/>
      <c r="RJ13" s="54"/>
      <c r="RK13" s="54"/>
      <c r="RL13" s="54"/>
      <c r="RM13" s="54"/>
      <c r="RN13" s="54"/>
      <c r="RO13" s="54"/>
      <c r="RP13" s="54"/>
      <c r="RQ13" s="54"/>
      <c r="RR13" s="54"/>
      <c r="RS13" s="54"/>
      <c r="RT13" s="54"/>
      <c r="RU13" s="54"/>
      <c r="RV13" s="54"/>
      <c r="RW13" s="54"/>
      <c r="RX13" s="54"/>
      <c r="RY13" s="54"/>
      <c r="RZ13" s="54"/>
      <c r="SA13" s="54"/>
      <c r="SB13" s="54"/>
      <c r="SC13" s="54"/>
      <c r="SD13" s="54"/>
      <c r="SE13" s="54"/>
      <c r="SF13" s="54"/>
      <c r="SG13" s="54"/>
      <c r="SH13" s="54"/>
      <c r="SI13" s="54"/>
      <c r="SJ13" s="54"/>
      <c r="SK13" s="54"/>
      <c r="SL13" s="54"/>
      <c r="SM13" s="54"/>
      <c r="SN13" s="54"/>
      <c r="SO13" s="54"/>
      <c r="SP13" s="54"/>
      <c r="SQ13" s="54"/>
      <c r="SR13" s="54"/>
      <c r="SS13" s="54"/>
      <c r="ST13" s="54"/>
      <c r="SU13" s="54"/>
      <c r="SV13" s="54"/>
      <c r="SW13" s="54"/>
      <c r="SX13" s="54"/>
      <c r="SY13" s="54"/>
      <c r="SZ13" s="54"/>
      <c r="TA13" s="54"/>
      <c r="TB13" s="54"/>
      <c r="TC13" s="54"/>
      <c r="TD13" s="54"/>
      <c r="TE13" s="54"/>
      <c r="TF13" s="54"/>
      <c r="TG13" s="54"/>
      <c r="TH13" s="54"/>
      <c r="TI13" s="54"/>
      <c r="TJ13" s="54"/>
      <c r="TK13" s="54"/>
      <c r="TL13" s="54"/>
      <c r="TM13" s="54"/>
      <c r="TN13" s="54"/>
      <c r="TO13" s="54"/>
      <c r="TP13" s="54"/>
      <c r="TQ13" s="54"/>
      <c r="TR13" s="54"/>
      <c r="TS13" s="54"/>
      <c r="TT13" s="54"/>
      <c r="TU13" s="54"/>
      <c r="TV13" s="54"/>
      <c r="TW13" s="54"/>
      <c r="TX13" s="54"/>
      <c r="TY13" s="54"/>
      <c r="TZ13" s="54"/>
      <c r="UA13" s="54"/>
      <c r="UB13" s="54"/>
      <c r="UC13" s="54"/>
      <c r="UD13" s="54"/>
      <c r="UE13" s="54"/>
      <c r="UF13" s="54"/>
      <c r="UG13" s="54"/>
      <c r="UH13" s="54"/>
      <c r="UI13" s="54"/>
      <c r="UJ13" s="54"/>
      <c r="UK13" s="54"/>
      <c r="UL13" s="54"/>
      <c r="UM13" s="54"/>
      <c r="UN13" s="54"/>
      <c r="UO13" s="54"/>
      <c r="UP13" s="54"/>
      <c r="UQ13" s="54"/>
      <c r="UR13" s="54"/>
      <c r="US13" s="54"/>
      <c r="UT13" s="54"/>
      <c r="UU13" s="54"/>
      <c r="UV13" s="54"/>
      <c r="UW13" s="54"/>
      <c r="UX13" s="54"/>
      <c r="UY13" s="54"/>
      <c r="UZ13" s="54"/>
      <c r="VA13" s="54"/>
      <c r="VB13" s="54"/>
      <c r="VC13" s="54"/>
      <c r="VD13" s="54"/>
      <c r="VE13" s="54"/>
      <c r="VF13" s="54"/>
      <c r="VG13" s="54"/>
      <c r="VH13" s="54"/>
      <c r="VI13" s="54"/>
      <c r="VJ13" s="54"/>
      <c r="VK13" s="54"/>
      <c r="VL13" s="54"/>
      <c r="VM13" s="54"/>
      <c r="VN13" s="54"/>
      <c r="VO13" s="54"/>
      <c r="VP13" s="54"/>
      <c r="VQ13" s="54"/>
      <c r="VR13" s="54"/>
      <c r="VS13" s="54"/>
      <c r="VT13" s="54"/>
      <c r="VU13" s="54"/>
      <c r="VV13" s="54"/>
      <c r="VW13" s="54"/>
      <c r="VX13" s="54"/>
      <c r="VY13" s="54"/>
      <c r="VZ13" s="54"/>
      <c r="WA13" s="54"/>
      <c r="WB13" s="54"/>
      <c r="WC13" s="54"/>
      <c r="WD13" s="54"/>
      <c r="WE13" s="54"/>
      <c r="WF13" s="54"/>
      <c r="WG13" s="54"/>
      <c r="WH13" s="54"/>
      <c r="WI13" s="54"/>
      <c r="WJ13" s="54"/>
      <c r="WK13" s="54"/>
      <c r="WL13" s="54"/>
      <c r="WM13" s="54"/>
      <c r="WN13" s="54"/>
      <c r="WO13" s="54"/>
      <c r="WP13" s="54"/>
      <c r="WQ13" s="54"/>
      <c r="WR13" s="54"/>
      <c r="WS13" s="54"/>
      <c r="WT13" s="54"/>
      <c r="WU13" s="54"/>
      <c r="WV13" s="54"/>
      <c r="WW13" s="54"/>
      <c r="WX13" s="54"/>
      <c r="WY13" s="54"/>
      <c r="WZ13" s="54"/>
      <c r="XA13" s="54"/>
      <c r="XB13" s="54"/>
      <c r="XC13" s="54"/>
      <c r="XD13" s="54"/>
      <c r="XE13" s="54"/>
      <c r="XF13" s="54"/>
      <c r="XG13" s="54"/>
      <c r="XH13" s="54"/>
      <c r="XI13" s="54"/>
      <c r="XJ13" s="54"/>
      <c r="XK13" s="54"/>
      <c r="XL13" s="54"/>
      <c r="XM13" s="54"/>
      <c r="XN13" s="54"/>
      <c r="XO13" s="54"/>
      <c r="XP13" s="54"/>
      <c r="XQ13" s="54"/>
      <c r="XR13" s="54"/>
      <c r="XS13" s="54"/>
      <c r="XT13" s="54"/>
      <c r="XU13" s="54"/>
      <c r="XV13" s="54"/>
      <c r="XW13" s="54"/>
      <c r="XX13" s="54"/>
      <c r="XY13" s="54"/>
      <c r="XZ13" s="54"/>
      <c r="YA13" s="54"/>
      <c r="YB13" s="54"/>
      <c r="YC13" s="54"/>
      <c r="YD13" s="54"/>
      <c r="YE13" s="54"/>
      <c r="YF13" s="54"/>
      <c r="YG13" s="54"/>
      <c r="YH13" s="54"/>
      <c r="YI13" s="54"/>
      <c r="YJ13" s="54"/>
      <c r="YK13" s="54"/>
      <c r="YL13" s="54"/>
      <c r="YM13" s="54"/>
      <c r="YN13" s="54"/>
      <c r="YO13" s="54"/>
      <c r="YP13" s="54"/>
      <c r="YQ13" s="54"/>
      <c r="YR13" s="54"/>
      <c r="YS13" s="54"/>
      <c r="YT13" s="54"/>
      <c r="YU13" s="54"/>
      <c r="YV13" s="54"/>
      <c r="YW13" s="54"/>
      <c r="YX13" s="54"/>
      <c r="YY13" s="54"/>
      <c r="YZ13" s="54"/>
      <c r="ZA13" s="54"/>
      <c r="ZB13" s="54"/>
      <c r="ZC13" s="54"/>
      <c r="ZD13" s="54"/>
      <c r="ZE13" s="54"/>
      <c r="ZF13" s="54"/>
      <c r="ZG13" s="54"/>
      <c r="ZH13" s="54"/>
      <c r="ZI13" s="54"/>
      <c r="ZJ13" s="54"/>
      <c r="ZK13" s="54"/>
      <c r="ZL13" s="54"/>
      <c r="ZM13" s="54"/>
      <c r="ZN13" s="54"/>
      <c r="ZO13" s="54"/>
      <c r="ZP13" s="54"/>
      <c r="ZQ13" s="54"/>
      <c r="ZR13" s="54"/>
      <c r="ZS13" s="54"/>
      <c r="ZT13" s="54"/>
      <c r="ZU13" s="54"/>
      <c r="ZV13" s="54"/>
      <c r="ZW13" s="54"/>
      <c r="ZX13" s="54"/>
      <c r="ZY13" s="54"/>
      <c r="ZZ13" s="54"/>
      <c r="AAA13" s="54"/>
      <c r="AAB13" s="54"/>
      <c r="AAC13" s="54"/>
      <c r="AAD13" s="54"/>
      <c r="AAE13" s="54"/>
      <c r="AAF13" s="54"/>
      <c r="AAG13" s="54"/>
      <c r="AAH13" s="54"/>
      <c r="AAI13" s="54"/>
      <c r="AAJ13" s="54"/>
      <c r="AAK13" s="54"/>
      <c r="AAL13" s="54"/>
      <c r="AAM13" s="54"/>
      <c r="AAN13" s="54"/>
      <c r="AAO13" s="54"/>
      <c r="AAP13" s="54"/>
      <c r="AAQ13" s="54"/>
      <c r="AAR13" s="54"/>
      <c r="AAS13" s="54"/>
      <c r="AAT13" s="54"/>
      <c r="AAU13" s="54"/>
      <c r="AAV13" s="54"/>
      <c r="AAW13" s="54"/>
      <c r="AAX13" s="54"/>
      <c r="AAY13" s="54"/>
      <c r="AAZ13" s="54"/>
      <c r="ABA13" s="54"/>
      <c r="ABB13" s="54"/>
      <c r="ABC13" s="54"/>
      <c r="ABD13" s="54"/>
      <c r="ABE13" s="54"/>
      <c r="ABF13" s="54"/>
      <c r="ABG13" s="54"/>
      <c r="ABH13" s="54"/>
      <c r="ABI13" s="54"/>
      <c r="ABJ13" s="54"/>
      <c r="ABK13" s="54"/>
      <c r="ABL13" s="54"/>
      <c r="ABM13" s="54"/>
      <c r="ABN13" s="54"/>
      <c r="ABO13" s="54"/>
      <c r="ABP13" s="54"/>
      <c r="ABQ13" s="54"/>
      <c r="ABR13" s="54"/>
      <c r="ABS13" s="54"/>
      <c r="ABT13" s="54"/>
      <c r="ABU13" s="54"/>
      <c r="ABV13" s="54"/>
      <c r="ABW13" s="54"/>
      <c r="ABX13" s="54"/>
      <c r="ABY13" s="54"/>
      <c r="ABZ13" s="54"/>
      <c r="ACA13" s="54"/>
      <c r="ACB13" s="54"/>
      <c r="ACC13" s="54"/>
      <c r="ACD13" s="54"/>
      <c r="ACE13" s="54"/>
      <c r="ACF13" s="54"/>
      <c r="ACG13" s="54"/>
      <c r="ACH13" s="54"/>
      <c r="ACI13" s="54"/>
      <c r="ACJ13" s="54"/>
      <c r="ACK13" s="54"/>
      <c r="ACL13" s="54"/>
      <c r="ACM13" s="54"/>
      <c r="ACN13" s="54"/>
      <c r="ACO13" s="54"/>
      <c r="ACP13" s="54"/>
      <c r="ACQ13" s="54"/>
      <c r="ACR13" s="54"/>
      <c r="ACS13" s="54"/>
      <c r="ACT13" s="54"/>
      <c r="ACU13" s="54"/>
      <c r="ACV13" s="54"/>
      <c r="ACW13" s="54"/>
      <c r="ACX13" s="54"/>
      <c r="ACY13" s="54"/>
      <c r="ACZ13" s="54"/>
      <c r="ADA13" s="54"/>
      <c r="ADB13" s="54"/>
      <c r="ADC13" s="54"/>
      <c r="ADD13" s="54"/>
      <c r="ADE13" s="54"/>
      <c r="ADF13" s="54"/>
      <c r="ADG13" s="54"/>
      <c r="ADH13" s="54"/>
      <c r="ADI13" s="54"/>
      <c r="ADJ13" s="54"/>
      <c r="ADK13" s="54"/>
      <c r="ADL13" s="54"/>
      <c r="ADM13" s="54"/>
      <c r="ADN13" s="54"/>
      <c r="ADO13" s="54"/>
      <c r="ADP13" s="54"/>
      <c r="ADQ13" s="54"/>
      <c r="ADR13" s="54"/>
      <c r="ADS13" s="54"/>
      <c r="ADT13" s="54"/>
      <c r="ADU13" s="54"/>
      <c r="ADV13" s="54"/>
      <c r="ADW13" s="54"/>
      <c r="ADX13" s="54"/>
      <c r="ADY13" s="54"/>
      <c r="ADZ13" s="54"/>
      <c r="AEA13" s="54"/>
      <c r="AEB13" s="54"/>
      <c r="AEC13" s="54"/>
      <c r="AED13" s="54"/>
      <c r="AEE13" s="54"/>
      <c r="AEF13" s="54"/>
      <c r="AEG13" s="54"/>
      <c r="AEH13" s="54"/>
      <c r="AEI13" s="54"/>
      <c r="AEJ13" s="54"/>
      <c r="AEK13" s="54"/>
      <c r="AEL13" s="54"/>
      <c r="AEM13" s="54"/>
      <c r="AEN13" s="54"/>
      <c r="AEO13" s="54"/>
      <c r="AEP13" s="54"/>
      <c r="AEQ13" s="54"/>
      <c r="AER13" s="54"/>
      <c r="AES13" s="54"/>
      <c r="AET13" s="54"/>
      <c r="AEU13" s="54"/>
      <c r="AEV13" s="54"/>
      <c r="AEW13" s="54"/>
      <c r="AEX13" s="54"/>
      <c r="AEY13" s="54"/>
      <c r="AEZ13" s="54"/>
      <c r="AFA13" s="54"/>
      <c r="AFB13" s="54"/>
      <c r="AFC13" s="54"/>
      <c r="AFD13" s="54"/>
      <c r="AFE13" s="54"/>
      <c r="AFF13" s="54"/>
      <c r="AFG13" s="54"/>
      <c r="AFH13" s="54"/>
      <c r="AFI13" s="54"/>
      <c r="AFJ13" s="54"/>
      <c r="AFK13" s="54"/>
      <c r="AFL13" s="54"/>
      <c r="AFM13" s="54"/>
      <c r="AFN13" s="54"/>
      <c r="AFO13" s="54"/>
      <c r="AFP13" s="54"/>
      <c r="AFQ13" s="54"/>
      <c r="AFR13" s="54"/>
      <c r="AFS13" s="54"/>
      <c r="AFT13" s="54"/>
      <c r="AFU13" s="54"/>
      <c r="AFV13" s="54"/>
      <c r="AFW13" s="54"/>
      <c r="AFX13" s="54"/>
      <c r="AFY13" s="54"/>
      <c r="AFZ13" s="54"/>
      <c r="AGA13" s="54"/>
      <c r="AGB13" s="54"/>
      <c r="AGC13" s="54"/>
      <c r="AGD13" s="54"/>
      <c r="AGE13" s="54"/>
      <c r="AGF13" s="54"/>
      <c r="AGG13" s="54"/>
      <c r="AGH13" s="54"/>
      <c r="AGI13" s="54"/>
      <c r="AGJ13" s="54"/>
      <c r="AGK13" s="54"/>
      <c r="AGL13" s="54"/>
      <c r="AGM13" s="54"/>
      <c r="AGN13" s="54"/>
      <c r="AGO13" s="54"/>
      <c r="AGP13" s="54"/>
      <c r="AGQ13" s="54"/>
      <c r="AGR13" s="54"/>
      <c r="AGS13" s="54"/>
      <c r="AGT13" s="54"/>
      <c r="AGU13" s="54"/>
      <c r="AGV13" s="54"/>
      <c r="AGW13" s="54"/>
      <c r="AGX13" s="54"/>
      <c r="AGY13" s="54"/>
      <c r="AGZ13" s="54"/>
      <c r="AHA13" s="54"/>
      <c r="AHB13" s="54"/>
      <c r="AHC13" s="54"/>
      <c r="AHD13" s="54"/>
      <c r="AHE13" s="54"/>
      <c r="AHF13" s="54"/>
      <c r="AHG13" s="54"/>
      <c r="AHH13" s="54"/>
      <c r="AHI13" s="54"/>
      <c r="AHJ13" s="54"/>
      <c r="AHK13" s="54"/>
      <c r="AHL13" s="54"/>
      <c r="AHM13" s="54"/>
      <c r="AHN13" s="54"/>
      <c r="AHO13" s="54"/>
      <c r="AHP13" s="54"/>
      <c r="AHQ13" s="54"/>
      <c r="AHR13" s="54"/>
      <c r="AHS13" s="54"/>
      <c r="AHT13" s="54"/>
      <c r="AHU13" s="54"/>
      <c r="AHV13" s="54"/>
      <c r="AHW13" s="54"/>
      <c r="AHX13" s="54"/>
      <c r="AHY13" s="54"/>
      <c r="AHZ13" s="54"/>
      <c r="AIA13" s="54"/>
      <c r="AIB13" s="54"/>
      <c r="AIC13" s="54"/>
      <c r="AID13" s="54"/>
      <c r="AIE13" s="54"/>
      <c r="AIF13" s="54"/>
      <c r="AIG13" s="54"/>
      <c r="AIH13" s="54"/>
      <c r="AII13" s="54"/>
      <c r="AIJ13" s="54"/>
      <c r="AIK13" s="54"/>
      <c r="AIL13" s="54"/>
      <c r="AIM13" s="54"/>
      <c r="AIN13" s="54"/>
      <c r="AIO13" s="54"/>
      <c r="AIP13" s="54"/>
      <c r="AIQ13" s="54"/>
      <c r="AIR13" s="54"/>
      <c r="AIS13" s="54"/>
      <c r="AIT13" s="54"/>
      <c r="AIU13" s="54"/>
      <c r="AIV13" s="54"/>
      <c r="AIW13" s="54"/>
      <c r="AIX13" s="54"/>
      <c r="AIY13" s="54"/>
      <c r="AIZ13" s="54"/>
      <c r="AJA13" s="54"/>
      <c r="AJB13" s="54"/>
      <c r="AJC13" s="54"/>
      <c r="AJD13" s="54"/>
      <c r="AJE13" s="54"/>
      <c r="AJF13" s="54"/>
      <c r="AJG13" s="54"/>
      <c r="AJH13" s="54"/>
      <c r="AJI13" s="54"/>
      <c r="AJJ13" s="54"/>
      <c r="AJK13" s="54"/>
      <c r="AJL13" s="54"/>
      <c r="AJM13" s="54"/>
      <c r="AJN13" s="54"/>
      <c r="AJO13" s="54"/>
      <c r="AJP13" s="54"/>
      <c r="AJQ13" s="54"/>
      <c r="AJR13" s="54"/>
      <c r="AJS13" s="54"/>
      <c r="AJT13" s="54"/>
      <c r="AJU13" s="54"/>
      <c r="AJV13" s="54"/>
      <c r="AJW13" s="54"/>
      <c r="AJX13" s="54"/>
      <c r="AJY13" s="54"/>
      <c r="AJZ13" s="54"/>
      <c r="AKA13" s="54"/>
      <c r="AKB13" s="54"/>
      <c r="AKC13" s="54"/>
      <c r="AKD13" s="54"/>
      <c r="AKE13" s="54"/>
      <c r="AKF13" s="54"/>
      <c r="AKG13" s="54"/>
      <c r="AKH13" s="54"/>
      <c r="AKI13" s="54"/>
      <c r="AKJ13" s="54"/>
      <c r="AKK13" s="54"/>
      <c r="AKL13" s="54"/>
      <c r="AKM13" s="54"/>
      <c r="AKN13" s="54"/>
      <c r="AKO13" s="54"/>
      <c r="AKP13" s="54"/>
      <c r="AKQ13" s="54"/>
      <c r="AKR13" s="54"/>
      <c r="AKS13" s="54"/>
      <c r="AKT13" s="54"/>
      <c r="AKU13" s="54"/>
      <c r="AKV13" s="54"/>
      <c r="AKW13" s="54"/>
      <c r="AKX13" s="54"/>
      <c r="AKY13" s="54"/>
      <c r="AKZ13" s="54"/>
      <c r="ALA13" s="54"/>
      <c r="ALB13" s="54"/>
      <c r="ALC13" s="54"/>
      <c r="ALD13" s="54"/>
      <c r="ALE13" s="54"/>
      <c r="ALF13" s="54"/>
      <c r="ALG13" s="54"/>
      <c r="ALH13" s="54"/>
      <c r="ALI13" s="54"/>
      <c r="ALJ13" s="54"/>
      <c r="ALK13" s="54"/>
      <c r="ALL13" s="54"/>
      <c r="ALM13" s="54"/>
      <c r="ALN13" s="54"/>
      <c r="ALO13" s="54"/>
      <c r="ALP13" s="54"/>
      <c r="ALQ13" s="54"/>
      <c r="ALR13" s="54"/>
      <c r="ALS13" s="54"/>
      <c r="ALT13" s="54"/>
      <c r="ALU13" s="54"/>
      <c r="ALV13" s="54"/>
      <c r="ALW13" s="54"/>
      <c r="ALX13" s="54"/>
      <c r="ALY13" s="54"/>
      <c r="ALZ13" s="54"/>
      <c r="AMA13" s="54"/>
      <c r="AMB13" s="54"/>
      <c r="AMC13" s="54"/>
      <c r="AMD13" s="54"/>
      <c r="AME13" s="54"/>
      <c r="AMF13" s="54"/>
      <c r="AMG13" s="54"/>
      <c r="AMH13" s="54"/>
      <c r="AMI13" s="54"/>
      <c r="AMJ13" s="54"/>
      <c r="AMK13" s="54"/>
      <c r="AML13" s="54"/>
      <c r="AMM13" s="54"/>
      <c r="AMN13" s="54"/>
      <c r="AMO13" s="54"/>
      <c r="AMP13" s="54"/>
      <c r="AMQ13" s="54"/>
      <c r="AMR13" s="54"/>
      <c r="AMS13" s="54"/>
      <c r="AMT13" s="54"/>
      <c r="AMU13" s="54"/>
      <c r="AMV13" s="54"/>
      <c r="AMW13" s="54"/>
      <c r="AMX13" s="54"/>
      <c r="AMY13" s="54"/>
      <c r="AMZ13" s="54"/>
      <c r="ANA13" s="54"/>
      <c r="ANB13" s="54"/>
      <c r="ANC13" s="54"/>
      <c r="AND13" s="54"/>
      <c r="ANE13" s="54"/>
      <c r="ANF13" s="54"/>
      <c r="ANG13" s="54"/>
      <c r="ANH13" s="54"/>
      <c r="ANI13" s="54"/>
      <c r="ANJ13" s="54"/>
      <c r="ANK13" s="54"/>
      <c r="ANL13" s="54"/>
      <c r="ANM13" s="54"/>
      <c r="ANN13" s="54"/>
      <c r="ANO13" s="54"/>
      <c r="ANP13" s="54"/>
      <c r="ANQ13" s="54"/>
      <c r="ANR13" s="54"/>
      <c r="ANS13" s="54"/>
      <c r="ANT13" s="54"/>
      <c r="ANU13" s="54"/>
      <c r="ANV13" s="54"/>
      <c r="ANW13" s="54"/>
      <c r="ANX13" s="54"/>
      <c r="ANY13" s="54"/>
      <c r="ANZ13" s="54"/>
      <c r="AOA13" s="54"/>
      <c r="AOB13" s="54"/>
      <c r="AOC13" s="54"/>
      <c r="AOD13" s="54"/>
      <c r="AOE13" s="54"/>
      <c r="AOF13" s="54"/>
      <c r="AOG13" s="54"/>
      <c r="AOH13" s="54"/>
      <c r="AOI13" s="54"/>
      <c r="AOJ13" s="54"/>
      <c r="AOK13" s="54"/>
      <c r="AOL13" s="54"/>
      <c r="AOM13" s="54"/>
      <c r="AON13" s="54"/>
      <c r="AOO13" s="54"/>
      <c r="AOP13" s="54"/>
      <c r="AOQ13" s="54"/>
      <c r="AOR13" s="54"/>
      <c r="AOS13" s="54"/>
      <c r="AOT13" s="54"/>
      <c r="AOU13" s="54"/>
      <c r="AOV13" s="54"/>
      <c r="AOW13" s="54"/>
      <c r="AOX13" s="54"/>
      <c r="AOY13" s="54"/>
      <c r="AOZ13" s="54"/>
      <c r="APA13" s="54"/>
      <c r="APB13" s="54"/>
      <c r="APC13" s="54"/>
      <c r="APD13" s="54"/>
      <c r="APE13" s="54"/>
      <c r="APF13" s="54"/>
      <c r="APG13" s="54"/>
      <c r="APH13" s="54"/>
      <c r="API13" s="54"/>
      <c r="APJ13" s="54"/>
      <c r="APK13" s="54"/>
      <c r="APL13" s="54"/>
      <c r="APM13" s="54"/>
      <c r="APN13" s="54"/>
      <c r="APO13" s="54"/>
      <c r="APP13" s="54"/>
      <c r="APQ13" s="54"/>
      <c r="APR13" s="54"/>
      <c r="APS13" s="54"/>
      <c r="APT13" s="54"/>
      <c r="APU13" s="54"/>
      <c r="APV13" s="54"/>
      <c r="APW13" s="54"/>
      <c r="APX13" s="54"/>
      <c r="APY13" s="54"/>
      <c r="APZ13" s="54"/>
      <c r="AQA13" s="54"/>
      <c r="AQB13" s="54"/>
      <c r="AQC13" s="54"/>
      <c r="AQD13" s="54"/>
      <c r="AQE13" s="54"/>
      <c r="AQF13" s="54"/>
      <c r="AQG13" s="54"/>
      <c r="AQH13" s="54"/>
      <c r="AQI13" s="54"/>
      <c r="AQJ13" s="54"/>
      <c r="AQK13" s="54"/>
      <c r="AQL13" s="54"/>
      <c r="AQM13" s="54"/>
      <c r="AQN13" s="54"/>
      <c r="AQO13" s="54"/>
      <c r="AQP13" s="54"/>
      <c r="AQQ13" s="54"/>
      <c r="AQR13" s="54"/>
      <c r="AQS13" s="54"/>
      <c r="AQT13" s="54"/>
      <c r="AQU13" s="54"/>
      <c r="AQV13" s="54"/>
      <c r="AQW13" s="54"/>
      <c r="AQX13" s="54"/>
      <c r="AQY13" s="54"/>
      <c r="AQZ13" s="54"/>
      <c r="ARA13" s="54"/>
      <c r="ARB13" s="54"/>
      <c r="ARC13" s="54"/>
      <c r="ARD13" s="54"/>
      <c r="ARE13" s="54"/>
      <c r="ARF13" s="54"/>
      <c r="ARG13" s="54"/>
      <c r="ARH13" s="54"/>
      <c r="ARI13" s="54"/>
      <c r="ARJ13" s="54"/>
      <c r="ARK13" s="54"/>
      <c r="ARL13" s="54"/>
      <c r="ARM13" s="54"/>
      <c r="ARN13" s="54"/>
      <c r="ARO13" s="54"/>
      <c r="ARP13" s="54"/>
      <c r="ARQ13" s="54"/>
      <c r="ARR13" s="54"/>
      <c r="ARS13" s="54"/>
      <c r="ART13" s="54"/>
      <c r="ARU13" s="54"/>
      <c r="ARV13" s="54"/>
      <c r="ARW13" s="54"/>
      <c r="ARX13" s="54"/>
      <c r="ARY13" s="54"/>
      <c r="ARZ13" s="54"/>
      <c r="ASA13" s="54"/>
      <c r="ASB13" s="54"/>
      <c r="ASC13" s="54"/>
      <c r="ASD13" s="54"/>
      <c r="ASE13" s="54"/>
      <c r="ASF13" s="54"/>
      <c r="ASG13" s="54"/>
      <c r="ASH13" s="54"/>
      <c r="ASI13" s="54"/>
      <c r="ASJ13" s="54"/>
      <c r="ASK13" s="54"/>
      <c r="ASL13" s="54"/>
      <c r="ASM13" s="54"/>
      <c r="ASN13" s="54"/>
      <c r="ASO13" s="54"/>
      <c r="ASP13" s="54"/>
      <c r="ASQ13" s="54"/>
      <c r="ASR13" s="54"/>
      <c r="ASS13" s="54"/>
      <c r="AST13" s="54"/>
      <c r="ASU13" s="54"/>
      <c r="ASV13" s="54"/>
      <c r="ASW13" s="54"/>
      <c r="ASX13" s="54"/>
      <c r="ASY13" s="54"/>
      <c r="ASZ13" s="54"/>
      <c r="ATA13" s="54"/>
      <c r="ATB13" s="54"/>
      <c r="ATC13" s="54"/>
      <c r="ATD13" s="54"/>
      <c r="ATE13" s="54"/>
      <c r="ATF13" s="54"/>
      <c r="ATG13" s="54"/>
      <c r="ATH13" s="54"/>
      <c r="ATI13" s="54"/>
      <c r="ATJ13" s="54"/>
      <c r="ATK13" s="54"/>
      <c r="ATL13" s="54"/>
      <c r="ATM13" s="54"/>
      <c r="ATN13" s="54"/>
      <c r="ATO13" s="54"/>
      <c r="ATP13" s="54"/>
      <c r="ATQ13" s="54"/>
      <c r="ATR13" s="54"/>
      <c r="ATS13" s="54"/>
      <c r="ATT13" s="54"/>
      <c r="ATU13" s="54"/>
      <c r="ATV13" s="54"/>
      <c r="ATW13" s="54"/>
      <c r="ATX13" s="54"/>
      <c r="ATY13" s="54"/>
      <c r="ATZ13" s="54"/>
      <c r="AUA13" s="54"/>
      <c r="AUB13" s="54"/>
      <c r="AUC13" s="54"/>
      <c r="AUD13" s="54"/>
      <c r="AUE13" s="54"/>
      <c r="AUF13" s="54"/>
      <c r="AUG13" s="54"/>
      <c r="AUH13" s="54"/>
      <c r="AUI13" s="54"/>
      <c r="AUJ13" s="54"/>
      <c r="AUK13" s="54"/>
      <c r="AUL13" s="54"/>
      <c r="AUM13" s="54"/>
      <c r="AUN13" s="54"/>
      <c r="AUO13" s="54"/>
      <c r="AUP13" s="54"/>
      <c r="AUQ13" s="54"/>
      <c r="AUR13" s="54"/>
      <c r="AUS13" s="54"/>
      <c r="AUT13" s="54"/>
      <c r="AUU13" s="54"/>
      <c r="AUV13" s="54"/>
      <c r="AUW13" s="54"/>
      <c r="AUX13" s="54"/>
      <c r="AUY13" s="54"/>
      <c r="AUZ13" s="54"/>
      <c r="AVA13" s="54"/>
      <c r="AVB13" s="54"/>
      <c r="AVC13" s="54"/>
      <c r="AVD13" s="54"/>
      <c r="AVE13" s="54"/>
      <c r="AVF13" s="54"/>
      <c r="AVG13" s="54"/>
      <c r="AVH13" s="54"/>
      <c r="AVI13" s="54"/>
      <c r="AVJ13" s="54"/>
      <c r="AVK13" s="54"/>
      <c r="AVL13" s="54"/>
      <c r="AVM13" s="54"/>
      <c r="AVN13" s="54"/>
      <c r="AVO13" s="54"/>
      <c r="AVP13" s="54"/>
      <c r="AVQ13" s="54"/>
      <c r="AVR13" s="54"/>
      <c r="AVS13" s="54"/>
      <c r="AVT13" s="54"/>
      <c r="AVU13" s="54"/>
      <c r="AVV13" s="54"/>
      <c r="AVW13" s="54"/>
      <c r="AVX13" s="54"/>
      <c r="AVY13" s="54"/>
      <c r="AVZ13" s="54"/>
      <c r="AWA13" s="54"/>
      <c r="AWB13" s="54"/>
      <c r="AWC13" s="54"/>
      <c r="AWD13" s="54"/>
      <c r="AWE13" s="54"/>
      <c r="AWF13" s="54"/>
      <c r="AWG13" s="54"/>
      <c r="AWH13" s="54"/>
      <c r="AWI13" s="54"/>
      <c r="AWJ13" s="54"/>
      <c r="AWK13" s="54"/>
      <c r="AWL13" s="54"/>
      <c r="AWM13" s="54"/>
      <c r="AWN13" s="54"/>
      <c r="AWO13" s="54"/>
      <c r="AWP13" s="54"/>
      <c r="AWQ13" s="54"/>
      <c r="AWR13" s="54"/>
      <c r="AWS13" s="54"/>
      <c r="AWT13" s="54"/>
      <c r="AWU13" s="54"/>
      <c r="AWV13" s="54"/>
      <c r="AWW13" s="54"/>
      <c r="AWX13" s="54"/>
      <c r="AWY13" s="54"/>
      <c r="AWZ13" s="54"/>
      <c r="AXA13" s="54"/>
      <c r="AXB13" s="54"/>
      <c r="AXC13" s="54"/>
      <c r="AXD13" s="54"/>
      <c r="AXE13" s="54"/>
      <c r="AXF13" s="54"/>
      <c r="AXG13" s="54"/>
      <c r="AXH13" s="54"/>
      <c r="AXI13" s="54"/>
      <c r="AXJ13" s="54"/>
      <c r="AXK13" s="54"/>
      <c r="AXL13" s="54"/>
      <c r="AXM13" s="54"/>
      <c r="AXN13" s="54"/>
      <c r="AXO13" s="54"/>
      <c r="AXP13" s="54"/>
      <c r="AXQ13" s="54"/>
      <c r="AXR13" s="54"/>
      <c r="AXS13" s="54"/>
      <c r="AXT13" s="54"/>
      <c r="AXU13" s="54"/>
      <c r="AXV13" s="54"/>
      <c r="AXW13" s="54"/>
      <c r="AXX13" s="54"/>
      <c r="AXY13" s="54"/>
      <c r="AXZ13" s="54"/>
      <c r="AYA13" s="54"/>
      <c r="AYB13" s="54"/>
      <c r="AYC13" s="54"/>
      <c r="AYD13" s="54"/>
      <c r="AYE13" s="54"/>
      <c r="AYF13" s="54"/>
      <c r="AYG13" s="54"/>
      <c r="AYH13" s="54"/>
      <c r="AYI13" s="54"/>
      <c r="AYJ13" s="54"/>
      <c r="AYK13" s="54"/>
      <c r="AYL13" s="54"/>
      <c r="AYM13" s="54"/>
      <c r="AYN13" s="54"/>
      <c r="AYO13" s="54"/>
      <c r="AYP13" s="54"/>
      <c r="AYQ13" s="54"/>
      <c r="AYR13" s="54"/>
      <c r="AYS13" s="54"/>
      <c r="AYT13" s="54"/>
      <c r="AYU13" s="54"/>
      <c r="AYV13" s="54"/>
    </row>
    <row r="14" spans="1:1348" s="374" customFormat="1" ht="14.25" customHeight="1" x14ac:dyDescent="0.2">
      <c r="A14" s="2501"/>
      <c r="B14" s="377"/>
      <c r="C14" s="85"/>
      <c r="D14" s="85"/>
      <c r="E14" s="85"/>
      <c r="F14" s="85"/>
      <c r="G14" s="85"/>
      <c r="H14" s="85"/>
      <c r="I14" s="85"/>
      <c r="J14" s="85"/>
      <c r="K14" s="85"/>
      <c r="L14" s="85"/>
      <c r="M14" s="85"/>
      <c r="N14" s="85"/>
      <c r="O14" s="85"/>
      <c r="Q14" s="1080" t="s">
        <v>281</v>
      </c>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c r="IW14" s="54"/>
      <c r="IX14" s="54"/>
      <c r="IY14" s="54"/>
      <c r="IZ14" s="54"/>
      <c r="JA14" s="54"/>
      <c r="JB14" s="54"/>
      <c r="JC14" s="54"/>
      <c r="JD14" s="54"/>
      <c r="JE14" s="54"/>
      <c r="JF14" s="54"/>
      <c r="JG14" s="54"/>
      <c r="JH14" s="54"/>
      <c r="JI14" s="54"/>
      <c r="JJ14" s="54"/>
      <c r="JK14" s="54"/>
      <c r="JL14" s="54"/>
      <c r="JM14" s="54"/>
      <c r="JN14" s="54"/>
      <c r="JO14" s="54"/>
      <c r="JP14" s="54"/>
      <c r="JQ14" s="54"/>
      <c r="JR14" s="54"/>
      <c r="JS14" s="54"/>
      <c r="JT14" s="54"/>
      <c r="JU14" s="54"/>
      <c r="JV14" s="54"/>
      <c r="JW14" s="54"/>
      <c r="JX14" s="54"/>
      <c r="JY14" s="54"/>
      <c r="JZ14" s="54"/>
      <c r="KA14" s="54"/>
      <c r="KB14" s="54"/>
      <c r="KC14" s="54"/>
      <c r="KD14" s="54"/>
      <c r="KE14" s="54"/>
      <c r="KF14" s="54"/>
      <c r="KG14" s="54"/>
      <c r="KH14" s="54"/>
      <c r="KI14" s="54"/>
      <c r="KJ14" s="54"/>
      <c r="KK14" s="54"/>
      <c r="KL14" s="54"/>
      <c r="KM14" s="54"/>
      <c r="KN14" s="54"/>
      <c r="KO14" s="54"/>
      <c r="KP14" s="54"/>
      <c r="KQ14" s="54"/>
      <c r="KR14" s="54"/>
      <c r="KS14" s="54"/>
      <c r="KT14" s="54"/>
      <c r="KU14" s="54"/>
      <c r="KV14" s="54"/>
      <c r="KW14" s="54"/>
      <c r="KX14" s="54"/>
      <c r="KY14" s="54"/>
      <c r="KZ14" s="54"/>
      <c r="LA14" s="54"/>
      <c r="LB14" s="54"/>
      <c r="LC14" s="54"/>
      <c r="LD14" s="54"/>
      <c r="LE14" s="54"/>
      <c r="LF14" s="54"/>
      <c r="LG14" s="54"/>
      <c r="LH14" s="54"/>
      <c r="LI14" s="54"/>
      <c r="LJ14" s="54"/>
      <c r="LK14" s="54"/>
      <c r="LL14" s="54"/>
      <c r="LM14" s="54"/>
      <c r="LN14" s="54"/>
      <c r="LO14" s="54"/>
      <c r="LP14" s="54"/>
      <c r="LQ14" s="54"/>
      <c r="LR14" s="54"/>
      <c r="LS14" s="54"/>
      <c r="LT14" s="54"/>
      <c r="LU14" s="54"/>
      <c r="LV14" s="54"/>
      <c r="LW14" s="54"/>
      <c r="LX14" s="54"/>
      <c r="LY14" s="54"/>
      <c r="LZ14" s="54"/>
      <c r="MA14" s="54"/>
      <c r="MB14" s="54"/>
      <c r="MC14" s="54"/>
      <c r="MD14" s="54"/>
      <c r="ME14" s="54"/>
      <c r="MF14" s="54"/>
      <c r="MG14" s="54"/>
      <c r="MH14" s="54"/>
      <c r="MI14" s="54"/>
      <c r="MJ14" s="54"/>
      <c r="MK14" s="54"/>
      <c r="ML14" s="54"/>
      <c r="MM14" s="54"/>
      <c r="MN14" s="54"/>
      <c r="MO14" s="54"/>
      <c r="MP14" s="54"/>
      <c r="MQ14" s="54"/>
      <c r="MR14" s="54"/>
      <c r="MS14" s="54"/>
      <c r="MT14" s="54"/>
      <c r="MU14" s="54"/>
      <c r="MV14" s="54"/>
      <c r="MW14" s="54"/>
      <c r="MX14" s="54"/>
      <c r="MY14" s="54"/>
      <c r="MZ14" s="54"/>
      <c r="NA14" s="54"/>
      <c r="NB14" s="54"/>
      <c r="NC14" s="54"/>
      <c r="ND14" s="54"/>
      <c r="NE14" s="54"/>
      <c r="NF14" s="54"/>
      <c r="NG14" s="54"/>
      <c r="NH14" s="54"/>
      <c r="NI14" s="54"/>
      <c r="NJ14" s="54"/>
      <c r="NK14" s="54"/>
      <c r="NL14" s="54"/>
      <c r="NM14" s="54"/>
      <c r="NN14" s="54"/>
      <c r="NO14" s="54"/>
      <c r="NP14" s="54"/>
      <c r="NQ14" s="54"/>
      <c r="NR14" s="54"/>
      <c r="NS14" s="54"/>
      <c r="NT14" s="54"/>
      <c r="NU14" s="54"/>
      <c r="NV14" s="54"/>
      <c r="NW14" s="54"/>
      <c r="NX14" s="54"/>
      <c r="NY14" s="54"/>
      <c r="NZ14" s="54"/>
      <c r="OA14" s="54"/>
      <c r="OB14" s="54"/>
      <c r="OC14" s="54"/>
      <c r="OD14" s="54"/>
      <c r="OE14" s="54"/>
      <c r="OF14" s="54"/>
      <c r="OG14" s="54"/>
      <c r="OH14" s="54"/>
      <c r="OI14" s="54"/>
      <c r="OJ14" s="54"/>
      <c r="OK14" s="54"/>
      <c r="OL14" s="54"/>
      <c r="OM14" s="54"/>
      <c r="ON14" s="54"/>
      <c r="OO14" s="54"/>
      <c r="OP14" s="54"/>
      <c r="OQ14" s="54"/>
      <c r="OR14" s="54"/>
      <c r="OS14" s="54"/>
      <c r="OT14" s="54"/>
      <c r="OU14" s="54"/>
      <c r="OV14" s="54"/>
      <c r="OW14" s="54"/>
      <c r="OX14" s="54"/>
      <c r="OY14" s="54"/>
      <c r="OZ14" s="54"/>
      <c r="PA14" s="54"/>
      <c r="PB14" s="54"/>
      <c r="PC14" s="54"/>
      <c r="PD14" s="54"/>
      <c r="PE14" s="54"/>
      <c r="PF14" s="54"/>
      <c r="PG14" s="54"/>
      <c r="PH14" s="54"/>
      <c r="PI14" s="54"/>
      <c r="PJ14" s="54"/>
      <c r="PK14" s="54"/>
      <c r="PL14" s="54"/>
      <c r="PM14" s="54"/>
      <c r="PN14" s="54"/>
      <c r="PO14" s="54"/>
      <c r="PP14" s="54"/>
      <c r="PQ14" s="54"/>
      <c r="PR14" s="54"/>
      <c r="PS14" s="54"/>
      <c r="PT14" s="54"/>
      <c r="PU14" s="54"/>
      <c r="PV14" s="54"/>
      <c r="PW14" s="54"/>
      <c r="PX14" s="54"/>
      <c r="PY14" s="54"/>
      <c r="PZ14" s="54"/>
      <c r="QA14" s="54"/>
      <c r="QB14" s="54"/>
      <c r="QC14" s="54"/>
      <c r="QD14" s="54"/>
      <c r="QE14" s="54"/>
      <c r="QF14" s="54"/>
      <c r="QG14" s="54"/>
      <c r="QH14" s="54"/>
      <c r="QI14" s="54"/>
      <c r="QJ14" s="54"/>
      <c r="QK14" s="54"/>
      <c r="QL14" s="54"/>
      <c r="QM14" s="54"/>
      <c r="QN14" s="54"/>
      <c r="QO14" s="54"/>
      <c r="QP14" s="54"/>
      <c r="QQ14" s="54"/>
      <c r="QR14" s="54"/>
      <c r="QS14" s="54"/>
      <c r="QT14" s="54"/>
      <c r="QU14" s="54"/>
      <c r="QV14" s="54"/>
      <c r="QW14" s="54"/>
      <c r="QX14" s="54"/>
      <c r="QY14" s="54"/>
      <c r="QZ14" s="54"/>
      <c r="RA14" s="54"/>
      <c r="RB14" s="54"/>
      <c r="RC14" s="54"/>
      <c r="RD14" s="54"/>
      <c r="RE14" s="54"/>
      <c r="RF14" s="54"/>
      <c r="RG14" s="54"/>
      <c r="RH14" s="54"/>
      <c r="RI14" s="54"/>
      <c r="RJ14" s="54"/>
      <c r="RK14" s="54"/>
      <c r="RL14" s="54"/>
      <c r="RM14" s="54"/>
      <c r="RN14" s="54"/>
      <c r="RO14" s="54"/>
      <c r="RP14" s="54"/>
      <c r="RQ14" s="54"/>
      <c r="RR14" s="54"/>
      <c r="RS14" s="54"/>
      <c r="RT14" s="54"/>
      <c r="RU14" s="54"/>
      <c r="RV14" s="54"/>
      <c r="RW14" s="54"/>
      <c r="RX14" s="54"/>
      <c r="RY14" s="54"/>
      <c r="RZ14" s="54"/>
      <c r="SA14" s="54"/>
      <c r="SB14" s="54"/>
      <c r="SC14" s="54"/>
      <c r="SD14" s="54"/>
      <c r="SE14" s="54"/>
      <c r="SF14" s="54"/>
      <c r="SG14" s="54"/>
      <c r="SH14" s="54"/>
      <c r="SI14" s="54"/>
      <c r="SJ14" s="54"/>
      <c r="SK14" s="54"/>
      <c r="SL14" s="54"/>
      <c r="SM14" s="54"/>
      <c r="SN14" s="54"/>
      <c r="SO14" s="54"/>
      <c r="SP14" s="54"/>
      <c r="SQ14" s="54"/>
      <c r="SR14" s="54"/>
      <c r="SS14" s="54"/>
      <c r="ST14" s="54"/>
      <c r="SU14" s="54"/>
      <c r="SV14" s="54"/>
      <c r="SW14" s="54"/>
      <c r="SX14" s="54"/>
      <c r="SY14" s="54"/>
      <c r="SZ14" s="54"/>
      <c r="TA14" s="54"/>
      <c r="TB14" s="54"/>
      <c r="TC14" s="54"/>
      <c r="TD14" s="54"/>
      <c r="TE14" s="54"/>
      <c r="TF14" s="54"/>
      <c r="TG14" s="54"/>
      <c r="TH14" s="54"/>
      <c r="TI14" s="54"/>
      <c r="TJ14" s="54"/>
      <c r="TK14" s="54"/>
      <c r="TL14" s="54"/>
      <c r="TM14" s="54"/>
      <c r="TN14" s="54"/>
      <c r="TO14" s="54"/>
      <c r="TP14" s="54"/>
      <c r="TQ14" s="54"/>
      <c r="TR14" s="54"/>
      <c r="TS14" s="54"/>
      <c r="TT14" s="54"/>
      <c r="TU14" s="54"/>
      <c r="TV14" s="54"/>
      <c r="TW14" s="54"/>
      <c r="TX14" s="54"/>
      <c r="TY14" s="54"/>
      <c r="TZ14" s="54"/>
      <c r="UA14" s="54"/>
      <c r="UB14" s="54"/>
      <c r="UC14" s="54"/>
      <c r="UD14" s="54"/>
      <c r="UE14" s="54"/>
      <c r="UF14" s="54"/>
      <c r="UG14" s="54"/>
      <c r="UH14" s="54"/>
      <c r="UI14" s="54"/>
      <c r="UJ14" s="54"/>
      <c r="UK14" s="54"/>
      <c r="UL14" s="54"/>
      <c r="UM14" s="54"/>
      <c r="UN14" s="54"/>
      <c r="UO14" s="54"/>
      <c r="UP14" s="54"/>
      <c r="UQ14" s="54"/>
      <c r="UR14" s="54"/>
      <c r="US14" s="54"/>
      <c r="UT14" s="54"/>
      <c r="UU14" s="54"/>
      <c r="UV14" s="54"/>
      <c r="UW14" s="54"/>
      <c r="UX14" s="54"/>
      <c r="UY14" s="54"/>
      <c r="UZ14" s="54"/>
      <c r="VA14" s="54"/>
      <c r="VB14" s="54"/>
      <c r="VC14" s="54"/>
      <c r="VD14" s="54"/>
      <c r="VE14" s="54"/>
      <c r="VF14" s="54"/>
      <c r="VG14" s="54"/>
      <c r="VH14" s="54"/>
      <c r="VI14" s="54"/>
      <c r="VJ14" s="54"/>
      <c r="VK14" s="54"/>
      <c r="VL14" s="54"/>
      <c r="VM14" s="54"/>
      <c r="VN14" s="54"/>
      <c r="VO14" s="54"/>
      <c r="VP14" s="54"/>
      <c r="VQ14" s="54"/>
      <c r="VR14" s="54"/>
      <c r="VS14" s="54"/>
      <c r="VT14" s="54"/>
      <c r="VU14" s="54"/>
      <c r="VV14" s="54"/>
      <c r="VW14" s="54"/>
      <c r="VX14" s="54"/>
      <c r="VY14" s="54"/>
      <c r="VZ14" s="54"/>
      <c r="WA14" s="54"/>
      <c r="WB14" s="54"/>
      <c r="WC14" s="54"/>
      <c r="WD14" s="54"/>
      <c r="WE14" s="54"/>
      <c r="WF14" s="54"/>
      <c r="WG14" s="54"/>
      <c r="WH14" s="54"/>
      <c r="WI14" s="54"/>
      <c r="WJ14" s="54"/>
      <c r="WK14" s="54"/>
      <c r="WL14" s="54"/>
      <c r="WM14" s="54"/>
      <c r="WN14" s="54"/>
      <c r="WO14" s="54"/>
      <c r="WP14" s="54"/>
      <c r="WQ14" s="54"/>
      <c r="WR14" s="54"/>
      <c r="WS14" s="54"/>
      <c r="WT14" s="54"/>
      <c r="WU14" s="54"/>
      <c r="WV14" s="54"/>
      <c r="WW14" s="54"/>
      <c r="WX14" s="54"/>
      <c r="WY14" s="54"/>
      <c r="WZ14" s="54"/>
      <c r="XA14" s="54"/>
      <c r="XB14" s="54"/>
      <c r="XC14" s="54"/>
      <c r="XD14" s="54"/>
      <c r="XE14" s="54"/>
      <c r="XF14" s="54"/>
      <c r="XG14" s="54"/>
      <c r="XH14" s="54"/>
      <c r="XI14" s="54"/>
      <c r="XJ14" s="54"/>
      <c r="XK14" s="54"/>
      <c r="XL14" s="54"/>
      <c r="XM14" s="54"/>
      <c r="XN14" s="54"/>
      <c r="XO14" s="54"/>
      <c r="XP14" s="54"/>
      <c r="XQ14" s="54"/>
      <c r="XR14" s="54"/>
      <c r="XS14" s="54"/>
      <c r="XT14" s="54"/>
      <c r="XU14" s="54"/>
      <c r="XV14" s="54"/>
      <c r="XW14" s="54"/>
      <c r="XX14" s="54"/>
      <c r="XY14" s="54"/>
      <c r="XZ14" s="54"/>
      <c r="YA14" s="54"/>
      <c r="YB14" s="54"/>
      <c r="YC14" s="54"/>
      <c r="YD14" s="54"/>
      <c r="YE14" s="54"/>
      <c r="YF14" s="54"/>
      <c r="YG14" s="54"/>
      <c r="YH14" s="54"/>
      <c r="YI14" s="54"/>
      <c r="YJ14" s="54"/>
      <c r="YK14" s="54"/>
      <c r="YL14" s="54"/>
      <c r="YM14" s="54"/>
      <c r="YN14" s="54"/>
      <c r="YO14" s="54"/>
      <c r="YP14" s="54"/>
      <c r="YQ14" s="54"/>
      <c r="YR14" s="54"/>
      <c r="YS14" s="54"/>
      <c r="YT14" s="54"/>
      <c r="YU14" s="54"/>
      <c r="YV14" s="54"/>
      <c r="YW14" s="54"/>
      <c r="YX14" s="54"/>
      <c r="YY14" s="54"/>
      <c r="YZ14" s="54"/>
      <c r="ZA14" s="54"/>
      <c r="ZB14" s="54"/>
      <c r="ZC14" s="54"/>
      <c r="ZD14" s="54"/>
      <c r="ZE14" s="54"/>
      <c r="ZF14" s="54"/>
      <c r="ZG14" s="54"/>
      <c r="ZH14" s="54"/>
      <c r="ZI14" s="54"/>
      <c r="ZJ14" s="54"/>
      <c r="ZK14" s="54"/>
      <c r="ZL14" s="54"/>
      <c r="ZM14" s="54"/>
      <c r="ZN14" s="54"/>
      <c r="ZO14" s="54"/>
      <c r="ZP14" s="54"/>
      <c r="ZQ14" s="54"/>
      <c r="ZR14" s="54"/>
      <c r="ZS14" s="54"/>
      <c r="ZT14" s="54"/>
      <c r="ZU14" s="54"/>
      <c r="ZV14" s="54"/>
      <c r="ZW14" s="54"/>
      <c r="ZX14" s="54"/>
      <c r="ZY14" s="54"/>
      <c r="ZZ14" s="54"/>
      <c r="AAA14" s="54"/>
      <c r="AAB14" s="54"/>
      <c r="AAC14" s="54"/>
      <c r="AAD14" s="54"/>
      <c r="AAE14" s="54"/>
      <c r="AAF14" s="54"/>
      <c r="AAG14" s="54"/>
      <c r="AAH14" s="54"/>
      <c r="AAI14" s="54"/>
      <c r="AAJ14" s="54"/>
      <c r="AAK14" s="54"/>
      <c r="AAL14" s="54"/>
      <c r="AAM14" s="54"/>
      <c r="AAN14" s="54"/>
      <c r="AAO14" s="54"/>
      <c r="AAP14" s="54"/>
      <c r="AAQ14" s="54"/>
      <c r="AAR14" s="54"/>
      <c r="AAS14" s="54"/>
      <c r="AAT14" s="54"/>
      <c r="AAU14" s="54"/>
      <c r="AAV14" s="54"/>
      <c r="AAW14" s="54"/>
      <c r="AAX14" s="54"/>
      <c r="AAY14" s="54"/>
      <c r="AAZ14" s="54"/>
      <c r="ABA14" s="54"/>
      <c r="ABB14" s="54"/>
      <c r="ABC14" s="54"/>
      <c r="ABD14" s="54"/>
      <c r="ABE14" s="54"/>
      <c r="ABF14" s="54"/>
      <c r="ABG14" s="54"/>
      <c r="ABH14" s="54"/>
      <c r="ABI14" s="54"/>
      <c r="ABJ14" s="54"/>
      <c r="ABK14" s="54"/>
      <c r="ABL14" s="54"/>
      <c r="ABM14" s="54"/>
      <c r="ABN14" s="54"/>
      <c r="ABO14" s="54"/>
      <c r="ABP14" s="54"/>
      <c r="ABQ14" s="54"/>
      <c r="ABR14" s="54"/>
      <c r="ABS14" s="54"/>
      <c r="ABT14" s="54"/>
      <c r="ABU14" s="54"/>
      <c r="ABV14" s="54"/>
      <c r="ABW14" s="54"/>
      <c r="ABX14" s="54"/>
      <c r="ABY14" s="54"/>
      <c r="ABZ14" s="54"/>
      <c r="ACA14" s="54"/>
      <c r="ACB14" s="54"/>
      <c r="ACC14" s="54"/>
      <c r="ACD14" s="54"/>
      <c r="ACE14" s="54"/>
      <c r="ACF14" s="54"/>
      <c r="ACG14" s="54"/>
      <c r="ACH14" s="54"/>
      <c r="ACI14" s="54"/>
      <c r="ACJ14" s="54"/>
      <c r="ACK14" s="54"/>
      <c r="ACL14" s="54"/>
      <c r="ACM14" s="54"/>
      <c r="ACN14" s="54"/>
      <c r="ACO14" s="54"/>
      <c r="ACP14" s="54"/>
      <c r="ACQ14" s="54"/>
      <c r="ACR14" s="54"/>
      <c r="ACS14" s="54"/>
      <c r="ACT14" s="54"/>
      <c r="ACU14" s="54"/>
      <c r="ACV14" s="54"/>
      <c r="ACW14" s="54"/>
      <c r="ACX14" s="54"/>
      <c r="ACY14" s="54"/>
      <c r="ACZ14" s="54"/>
      <c r="ADA14" s="54"/>
      <c r="ADB14" s="54"/>
      <c r="ADC14" s="54"/>
      <c r="ADD14" s="54"/>
      <c r="ADE14" s="54"/>
      <c r="ADF14" s="54"/>
      <c r="ADG14" s="54"/>
      <c r="ADH14" s="54"/>
      <c r="ADI14" s="54"/>
      <c r="ADJ14" s="54"/>
      <c r="ADK14" s="54"/>
      <c r="ADL14" s="54"/>
      <c r="ADM14" s="54"/>
      <c r="ADN14" s="54"/>
      <c r="ADO14" s="54"/>
      <c r="ADP14" s="54"/>
      <c r="ADQ14" s="54"/>
      <c r="ADR14" s="54"/>
      <c r="ADS14" s="54"/>
      <c r="ADT14" s="54"/>
      <c r="ADU14" s="54"/>
      <c r="ADV14" s="54"/>
      <c r="ADW14" s="54"/>
      <c r="ADX14" s="54"/>
      <c r="ADY14" s="54"/>
      <c r="ADZ14" s="54"/>
      <c r="AEA14" s="54"/>
      <c r="AEB14" s="54"/>
      <c r="AEC14" s="54"/>
      <c r="AED14" s="54"/>
      <c r="AEE14" s="54"/>
      <c r="AEF14" s="54"/>
      <c r="AEG14" s="54"/>
      <c r="AEH14" s="54"/>
      <c r="AEI14" s="54"/>
      <c r="AEJ14" s="54"/>
      <c r="AEK14" s="54"/>
      <c r="AEL14" s="54"/>
      <c r="AEM14" s="54"/>
      <c r="AEN14" s="54"/>
      <c r="AEO14" s="54"/>
      <c r="AEP14" s="54"/>
      <c r="AEQ14" s="54"/>
      <c r="AER14" s="54"/>
      <c r="AES14" s="54"/>
      <c r="AET14" s="54"/>
      <c r="AEU14" s="54"/>
      <c r="AEV14" s="54"/>
      <c r="AEW14" s="54"/>
      <c r="AEX14" s="54"/>
      <c r="AEY14" s="54"/>
      <c r="AEZ14" s="54"/>
      <c r="AFA14" s="54"/>
      <c r="AFB14" s="54"/>
      <c r="AFC14" s="54"/>
      <c r="AFD14" s="54"/>
      <c r="AFE14" s="54"/>
      <c r="AFF14" s="54"/>
      <c r="AFG14" s="54"/>
      <c r="AFH14" s="54"/>
      <c r="AFI14" s="54"/>
      <c r="AFJ14" s="54"/>
      <c r="AFK14" s="54"/>
      <c r="AFL14" s="54"/>
      <c r="AFM14" s="54"/>
      <c r="AFN14" s="54"/>
      <c r="AFO14" s="54"/>
      <c r="AFP14" s="54"/>
      <c r="AFQ14" s="54"/>
      <c r="AFR14" s="54"/>
      <c r="AFS14" s="54"/>
      <c r="AFT14" s="54"/>
      <c r="AFU14" s="54"/>
      <c r="AFV14" s="54"/>
      <c r="AFW14" s="54"/>
      <c r="AFX14" s="54"/>
      <c r="AFY14" s="54"/>
      <c r="AFZ14" s="54"/>
      <c r="AGA14" s="54"/>
      <c r="AGB14" s="54"/>
      <c r="AGC14" s="54"/>
      <c r="AGD14" s="54"/>
      <c r="AGE14" s="54"/>
      <c r="AGF14" s="54"/>
      <c r="AGG14" s="54"/>
      <c r="AGH14" s="54"/>
      <c r="AGI14" s="54"/>
      <c r="AGJ14" s="54"/>
      <c r="AGK14" s="54"/>
      <c r="AGL14" s="54"/>
      <c r="AGM14" s="54"/>
      <c r="AGN14" s="54"/>
      <c r="AGO14" s="54"/>
      <c r="AGP14" s="54"/>
      <c r="AGQ14" s="54"/>
      <c r="AGR14" s="54"/>
      <c r="AGS14" s="54"/>
      <c r="AGT14" s="54"/>
      <c r="AGU14" s="54"/>
      <c r="AGV14" s="54"/>
      <c r="AGW14" s="54"/>
      <c r="AGX14" s="54"/>
      <c r="AGY14" s="54"/>
      <c r="AGZ14" s="54"/>
      <c r="AHA14" s="54"/>
      <c r="AHB14" s="54"/>
      <c r="AHC14" s="54"/>
      <c r="AHD14" s="54"/>
      <c r="AHE14" s="54"/>
      <c r="AHF14" s="54"/>
      <c r="AHG14" s="54"/>
      <c r="AHH14" s="54"/>
      <c r="AHI14" s="54"/>
      <c r="AHJ14" s="54"/>
      <c r="AHK14" s="54"/>
      <c r="AHL14" s="54"/>
      <c r="AHM14" s="54"/>
      <c r="AHN14" s="54"/>
      <c r="AHO14" s="54"/>
      <c r="AHP14" s="54"/>
      <c r="AHQ14" s="54"/>
      <c r="AHR14" s="54"/>
      <c r="AHS14" s="54"/>
      <c r="AHT14" s="54"/>
      <c r="AHU14" s="54"/>
      <c r="AHV14" s="54"/>
      <c r="AHW14" s="54"/>
      <c r="AHX14" s="54"/>
      <c r="AHY14" s="54"/>
      <c r="AHZ14" s="54"/>
      <c r="AIA14" s="54"/>
      <c r="AIB14" s="54"/>
      <c r="AIC14" s="54"/>
      <c r="AID14" s="54"/>
      <c r="AIE14" s="54"/>
      <c r="AIF14" s="54"/>
      <c r="AIG14" s="54"/>
      <c r="AIH14" s="54"/>
      <c r="AII14" s="54"/>
      <c r="AIJ14" s="54"/>
      <c r="AIK14" s="54"/>
      <c r="AIL14" s="54"/>
      <c r="AIM14" s="54"/>
      <c r="AIN14" s="54"/>
      <c r="AIO14" s="54"/>
      <c r="AIP14" s="54"/>
      <c r="AIQ14" s="54"/>
      <c r="AIR14" s="54"/>
      <c r="AIS14" s="54"/>
      <c r="AIT14" s="54"/>
      <c r="AIU14" s="54"/>
      <c r="AIV14" s="54"/>
      <c r="AIW14" s="54"/>
      <c r="AIX14" s="54"/>
      <c r="AIY14" s="54"/>
      <c r="AIZ14" s="54"/>
      <c r="AJA14" s="54"/>
      <c r="AJB14" s="54"/>
      <c r="AJC14" s="54"/>
      <c r="AJD14" s="54"/>
      <c r="AJE14" s="54"/>
      <c r="AJF14" s="54"/>
      <c r="AJG14" s="54"/>
      <c r="AJH14" s="54"/>
      <c r="AJI14" s="54"/>
      <c r="AJJ14" s="54"/>
      <c r="AJK14" s="54"/>
      <c r="AJL14" s="54"/>
      <c r="AJM14" s="54"/>
      <c r="AJN14" s="54"/>
      <c r="AJO14" s="54"/>
      <c r="AJP14" s="54"/>
      <c r="AJQ14" s="54"/>
      <c r="AJR14" s="54"/>
      <c r="AJS14" s="54"/>
      <c r="AJT14" s="54"/>
      <c r="AJU14" s="54"/>
      <c r="AJV14" s="54"/>
      <c r="AJW14" s="54"/>
      <c r="AJX14" s="54"/>
      <c r="AJY14" s="54"/>
      <c r="AJZ14" s="54"/>
      <c r="AKA14" s="54"/>
      <c r="AKB14" s="54"/>
      <c r="AKC14" s="54"/>
      <c r="AKD14" s="54"/>
      <c r="AKE14" s="54"/>
      <c r="AKF14" s="54"/>
      <c r="AKG14" s="54"/>
      <c r="AKH14" s="54"/>
      <c r="AKI14" s="54"/>
      <c r="AKJ14" s="54"/>
      <c r="AKK14" s="54"/>
      <c r="AKL14" s="54"/>
      <c r="AKM14" s="54"/>
      <c r="AKN14" s="54"/>
      <c r="AKO14" s="54"/>
      <c r="AKP14" s="54"/>
      <c r="AKQ14" s="54"/>
      <c r="AKR14" s="54"/>
      <c r="AKS14" s="54"/>
      <c r="AKT14" s="54"/>
      <c r="AKU14" s="54"/>
      <c r="AKV14" s="54"/>
      <c r="AKW14" s="54"/>
      <c r="AKX14" s="54"/>
      <c r="AKY14" s="54"/>
      <c r="AKZ14" s="54"/>
      <c r="ALA14" s="54"/>
      <c r="ALB14" s="54"/>
      <c r="ALC14" s="54"/>
      <c r="ALD14" s="54"/>
      <c r="ALE14" s="54"/>
      <c r="ALF14" s="54"/>
      <c r="ALG14" s="54"/>
      <c r="ALH14" s="54"/>
      <c r="ALI14" s="54"/>
      <c r="ALJ14" s="54"/>
      <c r="ALK14" s="54"/>
      <c r="ALL14" s="54"/>
      <c r="ALM14" s="54"/>
      <c r="ALN14" s="54"/>
      <c r="ALO14" s="54"/>
      <c r="ALP14" s="54"/>
      <c r="ALQ14" s="54"/>
      <c r="ALR14" s="54"/>
      <c r="ALS14" s="54"/>
      <c r="ALT14" s="54"/>
      <c r="ALU14" s="54"/>
      <c r="ALV14" s="54"/>
      <c r="ALW14" s="54"/>
      <c r="ALX14" s="54"/>
      <c r="ALY14" s="54"/>
      <c r="ALZ14" s="54"/>
      <c r="AMA14" s="54"/>
      <c r="AMB14" s="54"/>
      <c r="AMC14" s="54"/>
      <c r="AMD14" s="54"/>
      <c r="AME14" s="54"/>
      <c r="AMF14" s="54"/>
      <c r="AMG14" s="54"/>
      <c r="AMH14" s="54"/>
      <c r="AMI14" s="54"/>
      <c r="AMJ14" s="54"/>
      <c r="AMK14" s="54"/>
      <c r="AML14" s="54"/>
      <c r="AMM14" s="54"/>
      <c r="AMN14" s="54"/>
      <c r="AMO14" s="54"/>
      <c r="AMP14" s="54"/>
      <c r="AMQ14" s="54"/>
      <c r="AMR14" s="54"/>
      <c r="AMS14" s="54"/>
      <c r="AMT14" s="54"/>
      <c r="AMU14" s="54"/>
      <c r="AMV14" s="54"/>
      <c r="AMW14" s="54"/>
      <c r="AMX14" s="54"/>
      <c r="AMY14" s="54"/>
      <c r="AMZ14" s="54"/>
      <c r="ANA14" s="54"/>
      <c r="ANB14" s="54"/>
      <c r="ANC14" s="54"/>
      <c r="AND14" s="54"/>
      <c r="ANE14" s="54"/>
      <c r="ANF14" s="54"/>
      <c r="ANG14" s="54"/>
      <c r="ANH14" s="54"/>
      <c r="ANI14" s="54"/>
      <c r="ANJ14" s="54"/>
      <c r="ANK14" s="54"/>
      <c r="ANL14" s="54"/>
      <c r="ANM14" s="54"/>
      <c r="ANN14" s="54"/>
      <c r="ANO14" s="54"/>
      <c r="ANP14" s="54"/>
      <c r="ANQ14" s="54"/>
      <c r="ANR14" s="54"/>
      <c r="ANS14" s="54"/>
      <c r="ANT14" s="54"/>
      <c r="ANU14" s="54"/>
      <c r="ANV14" s="54"/>
      <c r="ANW14" s="54"/>
      <c r="ANX14" s="54"/>
      <c r="ANY14" s="54"/>
      <c r="ANZ14" s="54"/>
      <c r="AOA14" s="54"/>
      <c r="AOB14" s="54"/>
      <c r="AOC14" s="54"/>
      <c r="AOD14" s="54"/>
      <c r="AOE14" s="54"/>
      <c r="AOF14" s="54"/>
      <c r="AOG14" s="54"/>
      <c r="AOH14" s="54"/>
      <c r="AOI14" s="54"/>
      <c r="AOJ14" s="54"/>
      <c r="AOK14" s="54"/>
      <c r="AOL14" s="54"/>
      <c r="AOM14" s="54"/>
      <c r="AON14" s="54"/>
      <c r="AOO14" s="54"/>
      <c r="AOP14" s="54"/>
      <c r="AOQ14" s="54"/>
      <c r="AOR14" s="54"/>
      <c r="AOS14" s="54"/>
      <c r="AOT14" s="54"/>
      <c r="AOU14" s="54"/>
      <c r="AOV14" s="54"/>
      <c r="AOW14" s="54"/>
      <c r="AOX14" s="54"/>
      <c r="AOY14" s="54"/>
      <c r="AOZ14" s="54"/>
      <c r="APA14" s="54"/>
      <c r="APB14" s="54"/>
      <c r="APC14" s="54"/>
      <c r="APD14" s="54"/>
      <c r="APE14" s="54"/>
      <c r="APF14" s="54"/>
      <c r="APG14" s="54"/>
      <c r="APH14" s="54"/>
      <c r="API14" s="54"/>
      <c r="APJ14" s="54"/>
      <c r="APK14" s="54"/>
      <c r="APL14" s="54"/>
      <c r="APM14" s="54"/>
      <c r="APN14" s="54"/>
      <c r="APO14" s="54"/>
      <c r="APP14" s="54"/>
      <c r="APQ14" s="54"/>
      <c r="APR14" s="54"/>
      <c r="APS14" s="54"/>
      <c r="APT14" s="54"/>
      <c r="APU14" s="54"/>
      <c r="APV14" s="54"/>
      <c r="APW14" s="54"/>
      <c r="APX14" s="54"/>
      <c r="APY14" s="54"/>
      <c r="APZ14" s="54"/>
      <c r="AQA14" s="54"/>
      <c r="AQB14" s="54"/>
      <c r="AQC14" s="54"/>
      <c r="AQD14" s="54"/>
      <c r="AQE14" s="54"/>
      <c r="AQF14" s="54"/>
      <c r="AQG14" s="54"/>
      <c r="AQH14" s="54"/>
      <c r="AQI14" s="54"/>
      <c r="AQJ14" s="54"/>
      <c r="AQK14" s="54"/>
      <c r="AQL14" s="54"/>
      <c r="AQM14" s="54"/>
      <c r="AQN14" s="54"/>
      <c r="AQO14" s="54"/>
      <c r="AQP14" s="54"/>
      <c r="AQQ14" s="54"/>
      <c r="AQR14" s="54"/>
      <c r="AQS14" s="54"/>
      <c r="AQT14" s="54"/>
      <c r="AQU14" s="54"/>
      <c r="AQV14" s="54"/>
      <c r="AQW14" s="54"/>
      <c r="AQX14" s="54"/>
      <c r="AQY14" s="54"/>
      <c r="AQZ14" s="54"/>
      <c r="ARA14" s="54"/>
      <c r="ARB14" s="54"/>
      <c r="ARC14" s="54"/>
      <c r="ARD14" s="54"/>
      <c r="ARE14" s="54"/>
      <c r="ARF14" s="54"/>
      <c r="ARG14" s="54"/>
      <c r="ARH14" s="54"/>
      <c r="ARI14" s="54"/>
      <c r="ARJ14" s="54"/>
      <c r="ARK14" s="54"/>
      <c r="ARL14" s="54"/>
      <c r="ARM14" s="54"/>
      <c r="ARN14" s="54"/>
      <c r="ARO14" s="54"/>
      <c r="ARP14" s="54"/>
      <c r="ARQ14" s="54"/>
      <c r="ARR14" s="54"/>
      <c r="ARS14" s="54"/>
      <c r="ART14" s="54"/>
      <c r="ARU14" s="54"/>
      <c r="ARV14" s="54"/>
      <c r="ARW14" s="54"/>
      <c r="ARX14" s="54"/>
      <c r="ARY14" s="54"/>
      <c r="ARZ14" s="54"/>
      <c r="ASA14" s="54"/>
      <c r="ASB14" s="54"/>
      <c r="ASC14" s="54"/>
      <c r="ASD14" s="54"/>
      <c r="ASE14" s="54"/>
      <c r="ASF14" s="54"/>
      <c r="ASG14" s="54"/>
      <c r="ASH14" s="54"/>
      <c r="ASI14" s="54"/>
      <c r="ASJ14" s="54"/>
      <c r="ASK14" s="54"/>
      <c r="ASL14" s="54"/>
      <c r="ASM14" s="54"/>
      <c r="ASN14" s="54"/>
      <c r="ASO14" s="54"/>
      <c r="ASP14" s="54"/>
      <c r="ASQ14" s="54"/>
      <c r="ASR14" s="54"/>
      <c r="ASS14" s="54"/>
      <c r="AST14" s="54"/>
      <c r="ASU14" s="54"/>
      <c r="ASV14" s="54"/>
      <c r="ASW14" s="54"/>
      <c r="ASX14" s="54"/>
      <c r="ASY14" s="54"/>
      <c r="ASZ14" s="54"/>
      <c r="ATA14" s="54"/>
      <c r="ATB14" s="54"/>
      <c r="ATC14" s="54"/>
      <c r="ATD14" s="54"/>
      <c r="ATE14" s="54"/>
      <c r="ATF14" s="54"/>
      <c r="ATG14" s="54"/>
      <c r="ATH14" s="54"/>
      <c r="ATI14" s="54"/>
      <c r="ATJ14" s="54"/>
      <c r="ATK14" s="54"/>
      <c r="ATL14" s="54"/>
      <c r="ATM14" s="54"/>
      <c r="ATN14" s="54"/>
      <c r="ATO14" s="54"/>
      <c r="ATP14" s="54"/>
      <c r="ATQ14" s="54"/>
      <c r="ATR14" s="54"/>
      <c r="ATS14" s="54"/>
      <c r="ATT14" s="54"/>
      <c r="ATU14" s="54"/>
      <c r="ATV14" s="54"/>
      <c r="ATW14" s="54"/>
      <c r="ATX14" s="54"/>
      <c r="ATY14" s="54"/>
      <c r="ATZ14" s="54"/>
      <c r="AUA14" s="54"/>
      <c r="AUB14" s="54"/>
      <c r="AUC14" s="54"/>
      <c r="AUD14" s="54"/>
      <c r="AUE14" s="54"/>
      <c r="AUF14" s="54"/>
      <c r="AUG14" s="54"/>
      <c r="AUH14" s="54"/>
      <c r="AUI14" s="54"/>
      <c r="AUJ14" s="54"/>
      <c r="AUK14" s="54"/>
      <c r="AUL14" s="54"/>
      <c r="AUM14" s="54"/>
      <c r="AUN14" s="54"/>
      <c r="AUO14" s="54"/>
      <c r="AUP14" s="54"/>
      <c r="AUQ14" s="54"/>
      <c r="AUR14" s="54"/>
      <c r="AUS14" s="54"/>
      <c r="AUT14" s="54"/>
      <c r="AUU14" s="54"/>
      <c r="AUV14" s="54"/>
      <c r="AUW14" s="54"/>
      <c r="AUX14" s="54"/>
      <c r="AUY14" s="54"/>
      <c r="AUZ14" s="54"/>
      <c r="AVA14" s="54"/>
      <c r="AVB14" s="54"/>
      <c r="AVC14" s="54"/>
      <c r="AVD14" s="54"/>
      <c r="AVE14" s="54"/>
      <c r="AVF14" s="54"/>
      <c r="AVG14" s="54"/>
      <c r="AVH14" s="54"/>
      <c r="AVI14" s="54"/>
      <c r="AVJ14" s="54"/>
      <c r="AVK14" s="54"/>
      <c r="AVL14" s="54"/>
      <c r="AVM14" s="54"/>
      <c r="AVN14" s="54"/>
      <c r="AVO14" s="54"/>
      <c r="AVP14" s="54"/>
      <c r="AVQ14" s="54"/>
      <c r="AVR14" s="54"/>
      <c r="AVS14" s="54"/>
      <c r="AVT14" s="54"/>
      <c r="AVU14" s="54"/>
      <c r="AVV14" s="54"/>
      <c r="AVW14" s="54"/>
      <c r="AVX14" s="54"/>
      <c r="AVY14" s="54"/>
      <c r="AVZ14" s="54"/>
      <c r="AWA14" s="54"/>
      <c r="AWB14" s="54"/>
      <c r="AWC14" s="54"/>
      <c r="AWD14" s="54"/>
      <c r="AWE14" s="54"/>
      <c r="AWF14" s="54"/>
      <c r="AWG14" s="54"/>
      <c r="AWH14" s="54"/>
      <c r="AWI14" s="54"/>
      <c r="AWJ14" s="54"/>
      <c r="AWK14" s="54"/>
      <c r="AWL14" s="54"/>
      <c r="AWM14" s="54"/>
      <c r="AWN14" s="54"/>
      <c r="AWO14" s="54"/>
      <c r="AWP14" s="54"/>
      <c r="AWQ14" s="54"/>
      <c r="AWR14" s="54"/>
      <c r="AWS14" s="54"/>
      <c r="AWT14" s="54"/>
      <c r="AWU14" s="54"/>
      <c r="AWV14" s="54"/>
      <c r="AWW14" s="54"/>
      <c r="AWX14" s="54"/>
      <c r="AWY14" s="54"/>
      <c r="AWZ14" s="54"/>
      <c r="AXA14" s="54"/>
      <c r="AXB14" s="54"/>
      <c r="AXC14" s="54"/>
      <c r="AXD14" s="54"/>
      <c r="AXE14" s="54"/>
      <c r="AXF14" s="54"/>
      <c r="AXG14" s="54"/>
      <c r="AXH14" s="54"/>
      <c r="AXI14" s="54"/>
      <c r="AXJ14" s="54"/>
      <c r="AXK14" s="54"/>
      <c r="AXL14" s="54"/>
      <c r="AXM14" s="54"/>
      <c r="AXN14" s="54"/>
      <c r="AXO14" s="54"/>
      <c r="AXP14" s="54"/>
      <c r="AXQ14" s="54"/>
      <c r="AXR14" s="54"/>
      <c r="AXS14" s="54"/>
      <c r="AXT14" s="54"/>
      <c r="AXU14" s="54"/>
      <c r="AXV14" s="54"/>
      <c r="AXW14" s="54"/>
      <c r="AXX14" s="54"/>
      <c r="AXY14" s="54"/>
      <c r="AXZ14" s="54"/>
      <c r="AYA14" s="54"/>
      <c r="AYB14" s="54"/>
      <c r="AYC14" s="54"/>
      <c r="AYD14" s="54"/>
      <c r="AYE14" s="54"/>
      <c r="AYF14" s="54"/>
      <c r="AYG14" s="54"/>
      <c r="AYH14" s="54"/>
      <c r="AYI14" s="54"/>
      <c r="AYJ14" s="54"/>
      <c r="AYK14" s="54"/>
      <c r="AYL14" s="54"/>
      <c r="AYM14" s="54"/>
      <c r="AYN14" s="54"/>
      <c r="AYO14" s="54"/>
      <c r="AYP14" s="54"/>
      <c r="AYQ14" s="54"/>
      <c r="AYR14" s="54"/>
      <c r="AYS14" s="54"/>
      <c r="AYT14" s="54"/>
      <c r="AYU14" s="54"/>
      <c r="AYV14" s="54"/>
    </row>
    <row r="15" spans="1:1348" s="374" customFormat="1" ht="14.25" customHeight="1" x14ac:dyDescent="0.2">
      <c r="A15" s="2501"/>
      <c r="B15" s="378"/>
      <c r="C15" s="85"/>
      <c r="D15" s="85"/>
      <c r="E15" s="85"/>
      <c r="F15" s="85"/>
      <c r="G15" s="85"/>
      <c r="H15" s="85"/>
      <c r="I15" s="85"/>
      <c r="J15" s="85"/>
      <c r="K15" s="85"/>
      <c r="L15" s="85"/>
      <c r="M15" s="85"/>
      <c r="N15" s="85"/>
      <c r="O15" s="85"/>
      <c r="P15" s="85"/>
      <c r="Q15" s="1081"/>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c r="IW15" s="54"/>
      <c r="IX15" s="54"/>
      <c r="IY15" s="54"/>
      <c r="IZ15" s="54"/>
      <c r="JA15" s="54"/>
      <c r="JB15" s="54"/>
      <c r="JC15" s="54"/>
      <c r="JD15" s="54"/>
      <c r="JE15" s="54"/>
      <c r="JF15" s="54"/>
      <c r="JG15" s="54"/>
      <c r="JH15" s="54"/>
      <c r="JI15" s="54"/>
      <c r="JJ15" s="54"/>
      <c r="JK15" s="54"/>
      <c r="JL15" s="54"/>
      <c r="JM15" s="54"/>
      <c r="JN15" s="54"/>
      <c r="JO15" s="54"/>
      <c r="JP15" s="54"/>
      <c r="JQ15" s="54"/>
      <c r="JR15" s="54"/>
      <c r="JS15" s="54"/>
      <c r="JT15" s="54"/>
      <c r="JU15" s="54"/>
      <c r="JV15" s="54"/>
      <c r="JW15" s="54"/>
      <c r="JX15" s="54"/>
      <c r="JY15" s="54"/>
      <c r="JZ15" s="54"/>
      <c r="KA15" s="54"/>
      <c r="KB15" s="54"/>
      <c r="KC15" s="54"/>
      <c r="KD15" s="54"/>
      <c r="KE15" s="54"/>
      <c r="KF15" s="54"/>
      <c r="KG15" s="54"/>
      <c r="KH15" s="54"/>
      <c r="KI15" s="54"/>
      <c r="KJ15" s="54"/>
      <c r="KK15" s="54"/>
      <c r="KL15" s="54"/>
      <c r="KM15" s="54"/>
      <c r="KN15" s="54"/>
      <c r="KO15" s="54"/>
      <c r="KP15" s="54"/>
      <c r="KQ15" s="54"/>
      <c r="KR15" s="54"/>
      <c r="KS15" s="54"/>
      <c r="KT15" s="54"/>
      <c r="KU15" s="54"/>
      <c r="KV15" s="54"/>
      <c r="KW15" s="54"/>
      <c r="KX15" s="54"/>
      <c r="KY15" s="54"/>
      <c r="KZ15" s="54"/>
      <c r="LA15" s="54"/>
      <c r="LB15" s="54"/>
      <c r="LC15" s="54"/>
      <c r="LD15" s="54"/>
      <c r="LE15" s="54"/>
      <c r="LF15" s="54"/>
      <c r="LG15" s="54"/>
      <c r="LH15" s="54"/>
      <c r="LI15" s="54"/>
      <c r="LJ15" s="54"/>
      <c r="LK15" s="54"/>
      <c r="LL15" s="54"/>
      <c r="LM15" s="54"/>
      <c r="LN15" s="54"/>
      <c r="LO15" s="54"/>
      <c r="LP15" s="54"/>
      <c r="LQ15" s="54"/>
      <c r="LR15" s="54"/>
      <c r="LS15" s="54"/>
      <c r="LT15" s="54"/>
      <c r="LU15" s="54"/>
      <c r="LV15" s="54"/>
      <c r="LW15" s="54"/>
      <c r="LX15" s="54"/>
      <c r="LY15" s="54"/>
      <c r="LZ15" s="54"/>
      <c r="MA15" s="54"/>
      <c r="MB15" s="54"/>
      <c r="MC15" s="54"/>
      <c r="MD15" s="54"/>
      <c r="ME15" s="54"/>
      <c r="MF15" s="54"/>
      <c r="MG15" s="54"/>
      <c r="MH15" s="54"/>
      <c r="MI15" s="54"/>
      <c r="MJ15" s="54"/>
      <c r="MK15" s="54"/>
      <c r="ML15" s="54"/>
      <c r="MM15" s="54"/>
      <c r="MN15" s="54"/>
      <c r="MO15" s="54"/>
      <c r="MP15" s="54"/>
      <c r="MQ15" s="54"/>
      <c r="MR15" s="54"/>
      <c r="MS15" s="54"/>
      <c r="MT15" s="54"/>
      <c r="MU15" s="54"/>
      <c r="MV15" s="54"/>
      <c r="MW15" s="54"/>
      <c r="MX15" s="54"/>
      <c r="MY15" s="54"/>
      <c r="MZ15" s="54"/>
      <c r="NA15" s="54"/>
      <c r="NB15" s="54"/>
      <c r="NC15" s="54"/>
      <c r="ND15" s="54"/>
      <c r="NE15" s="54"/>
      <c r="NF15" s="54"/>
      <c r="NG15" s="54"/>
      <c r="NH15" s="54"/>
      <c r="NI15" s="54"/>
      <c r="NJ15" s="54"/>
      <c r="NK15" s="54"/>
      <c r="NL15" s="54"/>
      <c r="NM15" s="54"/>
      <c r="NN15" s="54"/>
      <c r="NO15" s="54"/>
      <c r="NP15" s="54"/>
      <c r="NQ15" s="54"/>
      <c r="NR15" s="54"/>
      <c r="NS15" s="54"/>
      <c r="NT15" s="54"/>
      <c r="NU15" s="54"/>
      <c r="NV15" s="54"/>
      <c r="NW15" s="54"/>
      <c r="NX15" s="54"/>
      <c r="NY15" s="54"/>
      <c r="NZ15" s="54"/>
      <c r="OA15" s="54"/>
      <c r="OB15" s="54"/>
      <c r="OC15" s="54"/>
      <c r="OD15" s="54"/>
      <c r="OE15" s="54"/>
      <c r="OF15" s="54"/>
      <c r="OG15" s="54"/>
      <c r="OH15" s="54"/>
      <c r="OI15" s="54"/>
      <c r="OJ15" s="54"/>
      <c r="OK15" s="54"/>
      <c r="OL15" s="54"/>
      <c r="OM15" s="54"/>
      <c r="ON15" s="54"/>
      <c r="OO15" s="54"/>
      <c r="OP15" s="54"/>
      <c r="OQ15" s="54"/>
      <c r="OR15" s="54"/>
      <c r="OS15" s="54"/>
      <c r="OT15" s="54"/>
      <c r="OU15" s="54"/>
      <c r="OV15" s="54"/>
      <c r="OW15" s="54"/>
      <c r="OX15" s="54"/>
      <c r="OY15" s="54"/>
      <c r="OZ15" s="54"/>
      <c r="PA15" s="54"/>
      <c r="PB15" s="54"/>
      <c r="PC15" s="54"/>
      <c r="PD15" s="54"/>
      <c r="PE15" s="54"/>
      <c r="PF15" s="54"/>
      <c r="PG15" s="54"/>
      <c r="PH15" s="54"/>
      <c r="PI15" s="54"/>
      <c r="PJ15" s="54"/>
      <c r="PK15" s="54"/>
      <c r="PL15" s="54"/>
      <c r="PM15" s="54"/>
      <c r="PN15" s="54"/>
      <c r="PO15" s="54"/>
      <c r="PP15" s="54"/>
      <c r="PQ15" s="54"/>
      <c r="PR15" s="54"/>
      <c r="PS15" s="54"/>
      <c r="PT15" s="54"/>
      <c r="PU15" s="54"/>
      <c r="PV15" s="54"/>
      <c r="PW15" s="54"/>
      <c r="PX15" s="54"/>
      <c r="PY15" s="54"/>
      <c r="PZ15" s="54"/>
      <c r="QA15" s="54"/>
      <c r="QB15" s="54"/>
      <c r="QC15" s="54"/>
      <c r="QD15" s="54"/>
      <c r="QE15" s="54"/>
      <c r="QF15" s="54"/>
      <c r="QG15" s="54"/>
      <c r="QH15" s="54"/>
      <c r="QI15" s="54"/>
      <c r="QJ15" s="54"/>
      <c r="QK15" s="54"/>
      <c r="QL15" s="54"/>
      <c r="QM15" s="54"/>
      <c r="QN15" s="54"/>
      <c r="QO15" s="54"/>
      <c r="QP15" s="54"/>
      <c r="QQ15" s="54"/>
      <c r="QR15" s="54"/>
      <c r="QS15" s="54"/>
      <c r="QT15" s="54"/>
      <c r="QU15" s="54"/>
      <c r="QV15" s="54"/>
      <c r="QW15" s="54"/>
      <c r="QX15" s="54"/>
      <c r="QY15" s="54"/>
      <c r="QZ15" s="54"/>
      <c r="RA15" s="54"/>
      <c r="RB15" s="54"/>
      <c r="RC15" s="54"/>
      <c r="RD15" s="54"/>
      <c r="RE15" s="54"/>
      <c r="RF15" s="54"/>
      <c r="RG15" s="54"/>
      <c r="RH15" s="54"/>
      <c r="RI15" s="54"/>
      <c r="RJ15" s="54"/>
      <c r="RK15" s="54"/>
      <c r="RL15" s="54"/>
      <c r="RM15" s="54"/>
      <c r="RN15" s="54"/>
      <c r="RO15" s="54"/>
      <c r="RP15" s="54"/>
      <c r="RQ15" s="54"/>
      <c r="RR15" s="54"/>
      <c r="RS15" s="54"/>
      <c r="RT15" s="54"/>
      <c r="RU15" s="54"/>
      <c r="RV15" s="54"/>
      <c r="RW15" s="54"/>
      <c r="RX15" s="54"/>
      <c r="RY15" s="54"/>
      <c r="RZ15" s="54"/>
      <c r="SA15" s="54"/>
      <c r="SB15" s="54"/>
      <c r="SC15" s="54"/>
      <c r="SD15" s="54"/>
      <c r="SE15" s="54"/>
      <c r="SF15" s="54"/>
      <c r="SG15" s="54"/>
      <c r="SH15" s="54"/>
      <c r="SI15" s="54"/>
      <c r="SJ15" s="54"/>
      <c r="SK15" s="54"/>
      <c r="SL15" s="54"/>
      <c r="SM15" s="54"/>
      <c r="SN15" s="54"/>
      <c r="SO15" s="54"/>
      <c r="SP15" s="54"/>
      <c r="SQ15" s="54"/>
      <c r="SR15" s="54"/>
      <c r="SS15" s="54"/>
      <c r="ST15" s="54"/>
      <c r="SU15" s="54"/>
      <c r="SV15" s="54"/>
      <c r="SW15" s="54"/>
      <c r="SX15" s="54"/>
      <c r="SY15" s="54"/>
      <c r="SZ15" s="54"/>
      <c r="TA15" s="54"/>
      <c r="TB15" s="54"/>
      <c r="TC15" s="54"/>
      <c r="TD15" s="54"/>
      <c r="TE15" s="54"/>
      <c r="TF15" s="54"/>
      <c r="TG15" s="54"/>
      <c r="TH15" s="54"/>
      <c r="TI15" s="54"/>
      <c r="TJ15" s="54"/>
      <c r="TK15" s="54"/>
      <c r="TL15" s="54"/>
      <c r="TM15" s="54"/>
      <c r="TN15" s="54"/>
      <c r="TO15" s="54"/>
      <c r="TP15" s="54"/>
      <c r="TQ15" s="54"/>
      <c r="TR15" s="54"/>
      <c r="TS15" s="54"/>
      <c r="TT15" s="54"/>
      <c r="TU15" s="54"/>
      <c r="TV15" s="54"/>
      <c r="TW15" s="54"/>
      <c r="TX15" s="54"/>
      <c r="TY15" s="54"/>
      <c r="TZ15" s="54"/>
      <c r="UA15" s="54"/>
      <c r="UB15" s="54"/>
      <c r="UC15" s="54"/>
      <c r="UD15" s="54"/>
      <c r="UE15" s="54"/>
      <c r="UF15" s="54"/>
      <c r="UG15" s="54"/>
      <c r="UH15" s="54"/>
      <c r="UI15" s="54"/>
      <c r="UJ15" s="54"/>
      <c r="UK15" s="54"/>
      <c r="UL15" s="54"/>
      <c r="UM15" s="54"/>
      <c r="UN15" s="54"/>
      <c r="UO15" s="54"/>
      <c r="UP15" s="54"/>
      <c r="UQ15" s="54"/>
      <c r="UR15" s="54"/>
      <c r="US15" s="54"/>
      <c r="UT15" s="54"/>
      <c r="UU15" s="54"/>
      <c r="UV15" s="54"/>
      <c r="UW15" s="54"/>
      <c r="UX15" s="54"/>
      <c r="UY15" s="54"/>
      <c r="UZ15" s="54"/>
      <c r="VA15" s="54"/>
      <c r="VB15" s="54"/>
      <c r="VC15" s="54"/>
      <c r="VD15" s="54"/>
      <c r="VE15" s="54"/>
      <c r="VF15" s="54"/>
      <c r="VG15" s="54"/>
      <c r="VH15" s="54"/>
      <c r="VI15" s="54"/>
      <c r="VJ15" s="54"/>
      <c r="VK15" s="54"/>
      <c r="VL15" s="54"/>
      <c r="VM15" s="54"/>
      <c r="VN15" s="54"/>
      <c r="VO15" s="54"/>
      <c r="VP15" s="54"/>
      <c r="VQ15" s="54"/>
      <c r="VR15" s="54"/>
      <c r="VS15" s="54"/>
      <c r="VT15" s="54"/>
      <c r="VU15" s="54"/>
      <c r="VV15" s="54"/>
      <c r="VW15" s="54"/>
      <c r="VX15" s="54"/>
      <c r="VY15" s="54"/>
      <c r="VZ15" s="54"/>
      <c r="WA15" s="54"/>
      <c r="WB15" s="54"/>
      <c r="WC15" s="54"/>
      <c r="WD15" s="54"/>
      <c r="WE15" s="54"/>
      <c r="WF15" s="54"/>
      <c r="WG15" s="54"/>
      <c r="WH15" s="54"/>
      <c r="WI15" s="54"/>
      <c r="WJ15" s="54"/>
      <c r="WK15" s="54"/>
      <c r="WL15" s="54"/>
      <c r="WM15" s="54"/>
      <c r="WN15" s="54"/>
      <c r="WO15" s="54"/>
      <c r="WP15" s="54"/>
      <c r="WQ15" s="54"/>
      <c r="WR15" s="54"/>
      <c r="WS15" s="54"/>
      <c r="WT15" s="54"/>
      <c r="WU15" s="54"/>
      <c r="WV15" s="54"/>
      <c r="WW15" s="54"/>
      <c r="WX15" s="54"/>
      <c r="WY15" s="54"/>
      <c r="WZ15" s="54"/>
      <c r="XA15" s="54"/>
      <c r="XB15" s="54"/>
      <c r="XC15" s="54"/>
      <c r="XD15" s="54"/>
      <c r="XE15" s="54"/>
      <c r="XF15" s="54"/>
      <c r="XG15" s="54"/>
      <c r="XH15" s="54"/>
      <c r="XI15" s="54"/>
      <c r="XJ15" s="54"/>
      <c r="XK15" s="54"/>
      <c r="XL15" s="54"/>
      <c r="XM15" s="54"/>
      <c r="XN15" s="54"/>
      <c r="XO15" s="54"/>
      <c r="XP15" s="54"/>
      <c r="XQ15" s="54"/>
      <c r="XR15" s="54"/>
      <c r="XS15" s="54"/>
      <c r="XT15" s="54"/>
      <c r="XU15" s="54"/>
      <c r="XV15" s="54"/>
      <c r="XW15" s="54"/>
      <c r="XX15" s="54"/>
      <c r="XY15" s="54"/>
      <c r="XZ15" s="54"/>
      <c r="YA15" s="54"/>
      <c r="YB15" s="54"/>
      <c r="YC15" s="54"/>
      <c r="YD15" s="54"/>
      <c r="YE15" s="54"/>
      <c r="YF15" s="54"/>
      <c r="YG15" s="54"/>
      <c r="YH15" s="54"/>
      <c r="YI15" s="54"/>
      <c r="YJ15" s="54"/>
      <c r="YK15" s="54"/>
      <c r="YL15" s="54"/>
      <c r="YM15" s="54"/>
      <c r="YN15" s="54"/>
      <c r="YO15" s="54"/>
      <c r="YP15" s="54"/>
      <c r="YQ15" s="54"/>
      <c r="YR15" s="54"/>
      <c r="YS15" s="54"/>
      <c r="YT15" s="54"/>
      <c r="YU15" s="54"/>
      <c r="YV15" s="54"/>
      <c r="YW15" s="54"/>
      <c r="YX15" s="54"/>
      <c r="YY15" s="54"/>
      <c r="YZ15" s="54"/>
      <c r="ZA15" s="54"/>
      <c r="ZB15" s="54"/>
      <c r="ZC15" s="54"/>
      <c r="ZD15" s="54"/>
      <c r="ZE15" s="54"/>
      <c r="ZF15" s="54"/>
      <c r="ZG15" s="54"/>
      <c r="ZH15" s="54"/>
      <c r="ZI15" s="54"/>
      <c r="ZJ15" s="54"/>
      <c r="ZK15" s="54"/>
      <c r="ZL15" s="54"/>
      <c r="ZM15" s="54"/>
      <c r="ZN15" s="54"/>
      <c r="ZO15" s="54"/>
      <c r="ZP15" s="54"/>
      <c r="ZQ15" s="54"/>
      <c r="ZR15" s="54"/>
      <c r="ZS15" s="54"/>
      <c r="ZT15" s="54"/>
      <c r="ZU15" s="54"/>
      <c r="ZV15" s="54"/>
      <c r="ZW15" s="54"/>
      <c r="ZX15" s="54"/>
      <c r="ZY15" s="54"/>
      <c r="ZZ15" s="54"/>
      <c r="AAA15" s="54"/>
      <c r="AAB15" s="54"/>
      <c r="AAC15" s="54"/>
      <c r="AAD15" s="54"/>
      <c r="AAE15" s="54"/>
      <c r="AAF15" s="54"/>
      <c r="AAG15" s="54"/>
      <c r="AAH15" s="54"/>
      <c r="AAI15" s="54"/>
      <c r="AAJ15" s="54"/>
      <c r="AAK15" s="54"/>
      <c r="AAL15" s="54"/>
      <c r="AAM15" s="54"/>
      <c r="AAN15" s="54"/>
      <c r="AAO15" s="54"/>
      <c r="AAP15" s="54"/>
      <c r="AAQ15" s="54"/>
      <c r="AAR15" s="54"/>
      <c r="AAS15" s="54"/>
      <c r="AAT15" s="54"/>
      <c r="AAU15" s="54"/>
      <c r="AAV15" s="54"/>
      <c r="AAW15" s="54"/>
      <c r="AAX15" s="54"/>
      <c r="AAY15" s="54"/>
      <c r="AAZ15" s="54"/>
      <c r="ABA15" s="54"/>
      <c r="ABB15" s="54"/>
      <c r="ABC15" s="54"/>
      <c r="ABD15" s="54"/>
      <c r="ABE15" s="54"/>
      <c r="ABF15" s="54"/>
      <c r="ABG15" s="54"/>
      <c r="ABH15" s="54"/>
      <c r="ABI15" s="54"/>
      <c r="ABJ15" s="54"/>
      <c r="ABK15" s="54"/>
      <c r="ABL15" s="54"/>
      <c r="ABM15" s="54"/>
      <c r="ABN15" s="54"/>
      <c r="ABO15" s="54"/>
      <c r="ABP15" s="54"/>
      <c r="ABQ15" s="54"/>
      <c r="ABR15" s="54"/>
      <c r="ABS15" s="54"/>
      <c r="ABT15" s="54"/>
      <c r="ABU15" s="54"/>
      <c r="ABV15" s="54"/>
      <c r="ABW15" s="54"/>
      <c r="ABX15" s="54"/>
      <c r="ABY15" s="54"/>
      <c r="ABZ15" s="54"/>
      <c r="ACA15" s="54"/>
      <c r="ACB15" s="54"/>
      <c r="ACC15" s="54"/>
      <c r="ACD15" s="54"/>
      <c r="ACE15" s="54"/>
      <c r="ACF15" s="54"/>
      <c r="ACG15" s="54"/>
      <c r="ACH15" s="54"/>
      <c r="ACI15" s="54"/>
      <c r="ACJ15" s="54"/>
      <c r="ACK15" s="54"/>
      <c r="ACL15" s="54"/>
      <c r="ACM15" s="54"/>
      <c r="ACN15" s="54"/>
      <c r="ACO15" s="54"/>
      <c r="ACP15" s="54"/>
      <c r="ACQ15" s="54"/>
      <c r="ACR15" s="54"/>
      <c r="ACS15" s="54"/>
      <c r="ACT15" s="54"/>
      <c r="ACU15" s="54"/>
      <c r="ACV15" s="54"/>
      <c r="ACW15" s="54"/>
      <c r="ACX15" s="54"/>
      <c r="ACY15" s="54"/>
      <c r="ACZ15" s="54"/>
      <c r="ADA15" s="54"/>
      <c r="ADB15" s="54"/>
      <c r="ADC15" s="54"/>
      <c r="ADD15" s="54"/>
      <c r="ADE15" s="54"/>
      <c r="ADF15" s="54"/>
      <c r="ADG15" s="54"/>
      <c r="ADH15" s="54"/>
      <c r="ADI15" s="54"/>
      <c r="ADJ15" s="54"/>
      <c r="ADK15" s="54"/>
      <c r="ADL15" s="54"/>
      <c r="ADM15" s="54"/>
      <c r="ADN15" s="54"/>
      <c r="ADO15" s="54"/>
      <c r="ADP15" s="54"/>
      <c r="ADQ15" s="54"/>
      <c r="ADR15" s="54"/>
      <c r="ADS15" s="54"/>
      <c r="ADT15" s="54"/>
      <c r="ADU15" s="54"/>
      <c r="ADV15" s="54"/>
      <c r="ADW15" s="54"/>
      <c r="ADX15" s="54"/>
      <c r="ADY15" s="54"/>
      <c r="ADZ15" s="54"/>
      <c r="AEA15" s="54"/>
      <c r="AEB15" s="54"/>
      <c r="AEC15" s="54"/>
      <c r="AED15" s="54"/>
      <c r="AEE15" s="54"/>
      <c r="AEF15" s="54"/>
      <c r="AEG15" s="54"/>
      <c r="AEH15" s="54"/>
      <c r="AEI15" s="54"/>
      <c r="AEJ15" s="54"/>
      <c r="AEK15" s="54"/>
      <c r="AEL15" s="54"/>
      <c r="AEM15" s="54"/>
      <c r="AEN15" s="54"/>
      <c r="AEO15" s="54"/>
      <c r="AEP15" s="54"/>
      <c r="AEQ15" s="54"/>
      <c r="AER15" s="54"/>
      <c r="AES15" s="54"/>
      <c r="AET15" s="54"/>
      <c r="AEU15" s="54"/>
      <c r="AEV15" s="54"/>
      <c r="AEW15" s="54"/>
      <c r="AEX15" s="54"/>
      <c r="AEY15" s="54"/>
      <c r="AEZ15" s="54"/>
      <c r="AFA15" s="54"/>
      <c r="AFB15" s="54"/>
      <c r="AFC15" s="54"/>
      <c r="AFD15" s="54"/>
      <c r="AFE15" s="54"/>
      <c r="AFF15" s="54"/>
      <c r="AFG15" s="54"/>
      <c r="AFH15" s="54"/>
      <c r="AFI15" s="54"/>
      <c r="AFJ15" s="54"/>
      <c r="AFK15" s="54"/>
      <c r="AFL15" s="54"/>
      <c r="AFM15" s="54"/>
      <c r="AFN15" s="54"/>
      <c r="AFO15" s="54"/>
      <c r="AFP15" s="54"/>
      <c r="AFQ15" s="54"/>
      <c r="AFR15" s="54"/>
      <c r="AFS15" s="54"/>
      <c r="AFT15" s="54"/>
      <c r="AFU15" s="54"/>
      <c r="AFV15" s="54"/>
      <c r="AFW15" s="54"/>
      <c r="AFX15" s="54"/>
      <c r="AFY15" s="54"/>
      <c r="AFZ15" s="54"/>
      <c r="AGA15" s="54"/>
      <c r="AGB15" s="54"/>
      <c r="AGC15" s="54"/>
      <c r="AGD15" s="54"/>
      <c r="AGE15" s="54"/>
      <c r="AGF15" s="54"/>
      <c r="AGG15" s="54"/>
      <c r="AGH15" s="54"/>
      <c r="AGI15" s="54"/>
      <c r="AGJ15" s="54"/>
      <c r="AGK15" s="54"/>
      <c r="AGL15" s="54"/>
      <c r="AGM15" s="54"/>
      <c r="AGN15" s="54"/>
      <c r="AGO15" s="54"/>
      <c r="AGP15" s="54"/>
      <c r="AGQ15" s="54"/>
      <c r="AGR15" s="54"/>
      <c r="AGS15" s="54"/>
      <c r="AGT15" s="54"/>
      <c r="AGU15" s="54"/>
      <c r="AGV15" s="54"/>
      <c r="AGW15" s="54"/>
      <c r="AGX15" s="54"/>
      <c r="AGY15" s="54"/>
      <c r="AGZ15" s="54"/>
      <c r="AHA15" s="54"/>
      <c r="AHB15" s="54"/>
      <c r="AHC15" s="54"/>
      <c r="AHD15" s="54"/>
      <c r="AHE15" s="54"/>
      <c r="AHF15" s="54"/>
      <c r="AHG15" s="54"/>
      <c r="AHH15" s="54"/>
      <c r="AHI15" s="54"/>
      <c r="AHJ15" s="54"/>
      <c r="AHK15" s="54"/>
      <c r="AHL15" s="54"/>
      <c r="AHM15" s="54"/>
      <c r="AHN15" s="54"/>
      <c r="AHO15" s="54"/>
      <c r="AHP15" s="54"/>
      <c r="AHQ15" s="54"/>
      <c r="AHR15" s="54"/>
      <c r="AHS15" s="54"/>
      <c r="AHT15" s="54"/>
      <c r="AHU15" s="54"/>
      <c r="AHV15" s="54"/>
      <c r="AHW15" s="54"/>
      <c r="AHX15" s="54"/>
      <c r="AHY15" s="54"/>
      <c r="AHZ15" s="54"/>
      <c r="AIA15" s="54"/>
      <c r="AIB15" s="54"/>
      <c r="AIC15" s="54"/>
      <c r="AID15" s="54"/>
      <c r="AIE15" s="54"/>
      <c r="AIF15" s="54"/>
      <c r="AIG15" s="54"/>
      <c r="AIH15" s="54"/>
      <c r="AII15" s="54"/>
      <c r="AIJ15" s="54"/>
      <c r="AIK15" s="54"/>
      <c r="AIL15" s="54"/>
      <c r="AIM15" s="54"/>
      <c r="AIN15" s="54"/>
      <c r="AIO15" s="54"/>
      <c r="AIP15" s="54"/>
      <c r="AIQ15" s="54"/>
      <c r="AIR15" s="54"/>
      <c r="AIS15" s="54"/>
      <c r="AIT15" s="54"/>
      <c r="AIU15" s="54"/>
      <c r="AIV15" s="54"/>
      <c r="AIW15" s="54"/>
      <c r="AIX15" s="54"/>
      <c r="AIY15" s="54"/>
      <c r="AIZ15" s="54"/>
      <c r="AJA15" s="54"/>
      <c r="AJB15" s="54"/>
      <c r="AJC15" s="54"/>
      <c r="AJD15" s="54"/>
      <c r="AJE15" s="54"/>
      <c r="AJF15" s="54"/>
      <c r="AJG15" s="54"/>
      <c r="AJH15" s="54"/>
      <c r="AJI15" s="54"/>
      <c r="AJJ15" s="54"/>
      <c r="AJK15" s="54"/>
      <c r="AJL15" s="54"/>
      <c r="AJM15" s="54"/>
      <c r="AJN15" s="54"/>
      <c r="AJO15" s="54"/>
      <c r="AJP15" s="54"/>
      <c r="AJQ15" s="54"/>
      <c r="AJR15" s="54"/>
      <c r="AJS15" s="54"/>
      <c r="AJT15" s="54"/>
      <c r="AJU15" s="54"/>
      <c r="AJV15" s="54"/>
      <c r="AJW15" s="54"/>
      <c r="AJX15" s="54"/>
      <c r="AJY15" s="54"/>
      <c r="AJZ15" s="54"/>
      <c r="AKA15" s="54"/>
      <c r="AKB15" s="54"/>
      <c r="AKC15" s="54"/>
      <c r="AKD15" s="54"/>
      <c r="AKE15" s="54"/>
      <c r="AKF15" s="54"/>
      <c r="AKG15" s="54"/>
      <c r="AKH15" s="54"/>
      <c r="AKI15" s="54"/>
      <c r="AKJ15" s="54"/>
      <c r="AKK15" s="54"/>
      <c r="AKL15" s="54"/>
      <c r="AKM15" s="54"/>
      <c r="AKN15" s="54"/>
      <c r="AKO15" s="54"/>
      <c r="AKP15" s="54"/>
      <c r="AKQ15" s="54"/>
      <c r="AKR15" s="54"/>
      <c r="AKS15" s="54"/>
      <c r="AKT15" s="54"/>
      <c r="AKU15" s="54"/>
      <c r="AKV15" s="54"/>
      <c r="AKW15" s="54"/>
      <c r="AKX15" s="54"/>
      <c r="AKY15" s="54"/>
      <c r="AKZ15" s="54"/>
      <c r="ALA15" s="54"/>
      <c r="ALB15" s="54"/>
      <c r="ALC15" s="54"/>
      <c r="ALD15" s="54"/>
      <c r="ALE15" s="54"/>
      <c r="ALF15" s="54"/>
      <c r="ALG15" s="54"/>
      <c r="ALH15" s="54"/>
      <c r="ALI15" s="54"/>
      <c r="ALJ15" s="54"/>
      <c r="ALK15" s="54"/>
      <c r="ALL15" s="54"/>
      <c r="ALM15" s="54"/>
      <c r="ALN15" s="54"/>
      <c r="ALO15" s="54"/>
      <c r="ALP15" s="54"/>
      <c r="ALQ15" s="54"/>
      <c r="ALR15" s="54"/>
      <c r="ALS15" s="54"/>
      <c r="ALT15" s="54"/>
      <c r="ALU15" s="54"/>
      <c r="ALV15" s="54"/>
      <c r="ALW15" s="54"/>
      <c r="ALX15" s="54"/>
      <c r="ALY15" s="54"/>
      <c r="ALZ15" s="54"/>
      <c r="AMA15" s="54"/>
      <c r="AMB15" s="54"/>
      <c r="AMC15" s="54"/>
      <c r="AMD15" s="54"/>
      <c r="AME15" s="54"/>
      <c r="AMF15" s="54"/>
      <c r="AMG15" s="54"/>
      <c r="AMH15" s="54"/>
      <c r="AMI15" s="54"/>
      <c r="AMJ15" s="54"/>
      <c r="AMK15" s="54"/>
      <c r="AML15" s="54"/>
      <c r="AMM15" s="54"/>
      <c r="AMN15" s="54"/>
      <c r="AMO15" s="54"/>
      <c r="AMP15" s="54"/>
      <c r="AMQ15" s="54"/>
      <c r="AMR15" s="54"/>
      <c r="AMS15" s="54"/>
      <c r="AMT15" s="54"/>
      <c r="AMU15" s="54"/>
      <c r="AMV15" s="54"/>
      <c r="AMW15" s="54"/>
      <c r="AMX15" s="54"/>
      <c r="AMY15" s="54"/>
      <c r="AMZ15" s="54"/>
      <c r="ANA15" s="54"/>
      <c r="ANB15" s="54"/>
      <c r="ANC15" s="54"/>
      <c r="AND15" s="54"/>
      <c r="ANE15" s="54"/>
      <c r="ANF15" s="54"/>
      <c r="ANG15" s="54"/>
      <c r="ANH15" s="54"/>
      <c r="ANI15" s="54"/>
      <c r="ANJ15" s="54"/>
      <c r="ANK15" s="54"/>
      <c r="ANL15" s="54"/>
      <c r="ANM15" s="54"/>
      <c r="ANN15" s="54"/>
      <c r="ANO15" s="54"/>
      <c r="ANP15" s="54"/>
      <c r="ANQ15" s="54"/>
      <c r="ANR15" s="54"/>
      <c r="ANS15" s="54"/>
      <c r="ANT15" s="54"/>
      <c r="ANU15" s="54"/>
      <c r="ANV15" s="54"/>
      <c r="ANW15" s="54"/>
      <c r="ANX15" s="54"/>
      <c r="ANY15" s="54"/>
      <c r="ANZ15" s="54"/>
      <c r="AOA15" s="54"/>
      <c r="AOB15" s="54"/>
      <c r="AOC15" s="54"/>
      <c r="AOD15" s="54"/>
      <c r="AOE15" s="54"/>
      <c r="AOF15" s="54"/>
      <c r="AOG15" s="54"/>
      <c r="AOH15" s="54"/>
      <c r="AOI15" s="54"/>
      <c r="AOJ15" s="54"/>
      <c r="AOK15" s="54"/>
      <c r="AOL15" s="54"/>
      <c r="AOM15" s="54"/>
      <c r="AON15" s="54"/>
      <c r="AOO15" s="54"/>
      <c r="AOP15" s="54"/>
      <c r="AOQ15" s="54"/>
      <c r="AOR15" s="54"/>
      <c r="AOS15" s="54"/>
      <c r="AOT15" s="54"/>
      <c r="AOU15" s="54"/>
      <c r="AOV15" s="54"/>
      <c r="AOW15" s="54"/>
      <c r="AOX15" s="54"/>
      <c r="AOY15" s="54"/>
      <c r="AOZ15" s="54"/>
      <c r="APA15" s="54"/>
      <c r="APB15" s="54"/>
      <c r="APC15" s="54"/>
      <c r="APD15" s="54"/>
      <c r="APE15" s="54"/>
      <c r="APF15" s="54"/>
      <c r="APG15" s="54"/>
      <c r="APH15" s="54"/>
      <c r="API15" s="54"/>
      <c r="APJ15" s="54"/>
      <c r="APK15" s="54"/>
      <c r="APL15" s="54"/>
      <c r="APM15" s="54"/>
      <c r="APN15" s="54"/>
      <c r="APO15" s="54"/>
      <c r="APP15" s="54"/>
      <c r="APQ15" s="54"/>
      <c r="APR15" s="54"/>
      <c r="APS15" s="54"/>
      <c r="APT15" s="54"/>
      <c r="APU15" s="54"/>
      <c r="APV15" s="54"/>
      <c r="APW15" s="54"/>
      <c r="APX15" s="54"/>
      <c r="APY15" s="54"/>
      <c r="APZ15" s="54"/>
      <c r="AQA15" s="54"/>
      <c r="AQB15" s="54"/>
      <c r="AQC15" s="54"/>
      <c r="AQD15" s="54"/>
      <c r="AQE15" s="54"/>
      <c r="AQF15" s="54"/>
      <c r="AQG15" s="54"/>
      <c r="AQH15" s="54"/>
      <c r="AQI15" s="54"/>
      <c r="AQJ15" s="54"/>
      <c r="AQK15" s="54"/>
      <c r="AQL15" s="54"/>
      <c r="AQM15" s="54"/>
      <c r="AQN15" s="54"/>
      <c r="AQO15" s="54"/>
      <c r="AQP15" s="54"/>
      <c r="AQQ15" s="54"/>
      <c r="AQR15" s="54"/>
      <c r="AQS15" s="54"/>
      <c r="AQT15" s="54"/>
      <c r="AQU15" s="54"/>
      <c r="AQV15" s="54"/>
      <c r="AQW15" s="54"/>
      <c r="AQX15" s="54"/>
      <c r="AQY15" s="54"/>
      <c r="AQZ15" s="54"/>
      <c r="ARA15" s="54"/>
      <c r="ARB15" s="54"/>
      <c r="ARC15" s="54"/>
      <c r="ARD15" s="54"/>
      <c r="ARE15" s="54"/>
      <c r="ARF15" s="54"/>
      <c r="ARG15" s="54"/>
      <c r="ARH15" s="54"/>
      <c r="ARI15" s="54"/>
      <c r="ARJ15" s="54"/>
      <c r="ARK15" s="54"/>
      <c r="ARL15" s="54"/>
      <c r="ARM15" s="54"/>
      <c r="ARN15" s="54"/>
      <c r="ARO15" s="54"/>
      <c r="ARP15" s="54"/>
      <c r="ARQ15" s="54"/>
      <c r="ARR15" s="54"/>
      <c r="ARS15" s="54"/>
      <c r="ART15" s="54"/>
      <c r="ARU15" s="54"/>
      <c r="ARV15" s="54"/>
      <c r="ARW15" s="54"/>
      <c r="ARX15" s="54"/>
      <c r="ARY15" s="54"/>
      <c r="ARZ15" s="54"/>
      <c r="ASA15" s="54"/>
      <c r="ASB15" s="54"/>
      <c r="ASC15" s="54"/>
      <c r="ASD15" s="54"/>
      <c r="ASE15" s="54"/>
      <c r="ASF15" s="54"/>
      <c r="ASG15" s="54"/>
      <c r="ASH15" s="54"/>
      <c r="ASI15" s="54"/>
      <c r="ASJ15" s="54"/>
      <c r="ASK15" s="54"/>
      <c r="ASL15" s="54"/>
      <c r="ASM15" s="54"/>
      <c r="ASN15" s="54"/>
      <c r="ASO15" s="54"/>
      <c r="ASP15" s="54"/>
      <c r="ASQ15" s="54"/>
      <c r="ASR15" s="54"/>
      <c r="ASS15" s="54"/>
      <c r="AST15" s="54"/>
      <c r="ASU15" s="54"/>
      <c r="ASV15" s="54"/>
      <c r="ASW15" s="54"/>
      <c r="ASX15" s="54"/>
      <c r="ASY15" s="54"/>
      <c r="ASZ15" s="54"/>
      <c r="ATA15" s="54"/>
      <c r="ATB15" s="54"/>
      <c r="ATC15" s="54"/>
      <c r="ATD15" s="54"/>
      <c r="ATE15" s="54"/>
      <c r="ATF15" s="54"/>
      <c r="ATG15" s="54"/>
      <c r="ATH15" s="54"/>
      <c r="ATI15" s="54"/>
      <c r="ATJ15" s="54"/>
      <c r="ATK15" s="54"/>
      <c r="ATL15" s="54"/>
      <c r="ATM15" s="54"/>
      <c r="ATN15" s="54"/>
      <c r="ATO15" s="54"/>
      <c r="ATP15" s="54"/>
      <c r="ATQ15" s="54"/>
      <c r="ATR15" s="54"/>
      <c r="ATS15" s="54"/>
      <c r="ATT15" s="54"/>
      <c r="ATU15" s="54"/>
      <c r="ATV15" s="54"/>
      <c r="ATW15" s="54"/>
      <c r="ATX15" s="54"/>
      <c r="ATY15" s="54"/>
      <c r="ATZ15" s="54"/>
      <c r="AUA15" s="54"/>
      <c r="AUB15" s="54"/>
      <c r="AUC15" s="54"/>
      <c r="AUD15" s="54"/>
      <c r="AUE15" s="54"/>
      <c r="AUF15" s="54"/>
      <c r="AUG15" s="54"/>
      <c r="AUH15" s="54"/>
      <c r="AUI15" s="54"/>
      <c r="AUJ15" s="54"/>
      <c r="AUK15" s="54"/>
      <c r="AUL15" s="54"/>
      <c r="AUM15" s="54"/>
      <c r="AUN15" s="54"/>
      <c r="AUO15" s="54"/>
      <c r="AUP15" s="54"/>
      <c r="AUQ15" s="54"/>
      <c r="AUR15" s="54"/>
      <c r="AUS15" s="54"/>
      <c r="AUT15" s="54"/>
      <c r="AUU15" s="54"/>
      <c r="AUV15" s="54"/>
      <c r="AUW15" s="54"/>
      <c r="AUX15" s="54"/>
      <c r="AUY15" s="54"/>
      <c r="AUZ15" s="54"/>
      <c r="AVA15" s="54"/>
      <c r="AVB15" s="54"/>
      <c r="AVC15" s="54"/>
      <c r="AVD15" s="54"/>
      <c r="AVE15" s="54"/>
      <c r="AVF15" s="54"/>
      <c r="AVG15" s="54"/>
      <c r="AVH15" s="54"/>
      <c r="AVI15" s="54"/>
      <c r="AVJ15" s="54"/>
      <c r="AVK15" s="54"/>
      <c r="AVL15" s="54"/>
      <c r="AVM15" s="54"/>
      <c r="AVN15" s="54"/>
      <c r="AVO15" s="54"/>
      <c r="AVP15" s="54"/>
      <c r="AVQ15" s="54"/>
      <c r="AVR15" s="54"/>
      <c r="AVS15" s="54"/>
      <c r="AVT15" s="54"/>
      <c r="AVU15" s="54"/>
      <c r="AVV15" s="54"/>
      <c r="AVW15" s="54"/>
      <c r="AVX15" s="54"/>
      <c r="AVY15" s="54"/>
      <c r="AVZ15" s="54"/>
      <c r="AWA15" s="54"/>
      <c r="AWB15" s="54"/>
      <c r="AWC15" s="54"/>
      <c r="AWD15" s="54"/>
      <c r="AWE15" s="54"/>
      <c r="AWF15" s="54"/>
      <c r="AWG15" s="54"/>
      <c r="AWH15" s="54"/>
      <c r="AWI15" s="54"/>
      <c r="AWJ15" s="54"/>
      <c r="AWK15" s="54"/>
      <c r="AWL15" s="54"/>
      <c r="AWM15" s="54"/>
      <c r="AWN15" s="54"/>
      <c r="AWO15" s="54"/>
      <c r="AWP15" s="54"/>
      <c r="AWQ15" s="54"/>
      <c r="AWR15" s="54"/>
      <c r="AWS15" s="54"/>
      <c r="AWT15" s="54"/>
      <c r="AWU15" s="54"/>
      <c r="AWV15" s="54"/>
      <c r="AWW15" s="54"/>
      <c r="AWX15" s="54"/>
      <c r="AWY15" s="54"/>
      <c r="AWZ15" s="54"/>
      <c r="AXA15" s="54"/>
      <c r="AXB15" s="54"/>
      <c r="AXC15" s="54"/>
      <c r="AXD15" s="54"/>
      <c r="AXE15" s="54"/>
      <c r="AXF15" s="54"/>
      <c r="AXG15" s="54"/>
      <c r="AXH15" s="54"/>
      <c r="AXI15" s="54"/>
      <c r="AXJ15" s="54"/>
      <c r="AXK15" s="54"/>
      <c r="AXL15" s="54"/>
      <c r="AXM15" s="54"/>
      <c r="AXN15" s="54"/>
      <c r="AXO15" s="54"/>
      <c r="AXP15" s="54"/>
      <c r="AXQ15" s="54"/>
      <c r="AXR15" s="54"/>
      <c r="AXS15" s="54"/>
      <c r="AXT15" s="54"/>
      <c r="AXU15" s="54"/>
      <c r="AXV15" s="54"/>
      <c r="AXW15" s="54"/>
      <c r="AXX15" s="54"/>
      <c r="AXY15" s="54"/>
      <c r="AXZ15" s="54"/>
      <c r="AYA15" s="54"/>
      <c r="AYB15" s="54"/>
      <c r="AYC15" s="54"/>
      <c r="AYD15" s="54"/>
      <c r="AYE15" s="54"/>
      <c r="AYF15" s="54"/>
      <c r="AYG15" s="54"/>
      <c r="AYH15" s="54"/>
      <c r="AYI15" s="54"/>
      <c r="AYJ15" s="54"/>
      <c r="AYK15" s="54"/>
      <c r="AYL15" s="54"/>
      <c r="AYM15" s="54"/>
      <c r="AYN15" s="54"/>
      <c r="AYO15" s="54"/>
      <c r="AYP15" s="54"/>
      <c r="AYQ15" s="54"/>
      <c r="AYR15" s="54"/>
      <c r="AYS15" s="54"/>
      <c r="AYT15" s="54"/>
      <c r="AYU15" s="54"/>
      <c r="AYV15" s="54"/>
    </row>
    <row r="16" spans="1:1348" s="374" customFormat="1" ht="18.95" customHeight="1" x14ac:dyDescent="0.25">
      <c r="A16" s="2501"/>
      <c r="B16" s="378"/>
      <c r="C16" s="85"/>
      <c r="D16" s="85"/>
      <c r="E16" s="2502" t="s">
        <v>1</v>
      </c>
      <c r="F16" s="2502"/>
      <c r="G16" s="2502"/>
      <c r="H16" s="379"/>
      <c r="I16" s="2503" t="s">
        <v>2</v>
      </c>
      <c r="J16" s="2503"/>
      <c r="K16" s="2503"/>
      <c r="L16" s="379"/>
      <c r="M16" s="2504" t="s">
        <v>3</v>
      </c>
      <c r="N16" s="2504"/>
      <c r="O16" s="2504"/>
      <c r="P16" s="85"/>
      <c r="Q16" s="1081"/>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c r="IW16" s="54"/>
      <c r="IX16" s="54"/>
      <c r="IY16" s="54"/>
      <c r="IZ16" s="54"/>
      <c r="JA16" s="54"/>
      <c r="JB16" s="54"/>
      <c r="JC16" s="54"/>
      <c r="JD16" s="54"/>
      <c r="JE16" s="54"/>
      <c r="JF16" s="54"/>
      <c r="JG16" s="54"/>
      <c r="JH16" s="54"/>
      <c r="JI16" s="54"/>
      <c r="JJ16" s="54"/>
      <c r="JK16" s="54"/>
      <c r="JL16" s="54"/>
      <c r="JM16" s="54"/>
      <c r="JN16" s="54"/>
      <c r="JO16" s="54"/>
      <c r="JP16" s="54"/>
      <c r="JQ16" s="54"/>
      <c r="JR16" s="54"/>
      <c r="JS16" s="54"/>
      <c r="JT16" s="54"/>
      <c r="JU16" s="54"/>
      <c r="JV16" s="54"/>
      <c r="JW16" s="54"/>
      <c r="JX16" s="54"/>
      <c r="JY16" s="54"/>
      <c r="JZ16" s="54"/>
      <c r="KA16" s="54"/>
      <c r="KB16" s="54"/>
      <c r="KC16" s="54"/>
      <c r="KD16" s="54"/>
      <c r="KE16" s="54"/>
      <c r="KF16" s="54"/>
      <c r="KG16" s="54"/>
      <c r="KH16" s="54"/>
      <c r="KI16" s="54"/>
      <c r="KJ16" s="54"/>
      <c r="KK16" s="54"/>
      <c r="KL16" s="54"/>
      <c r="KM16" s="54"/>
      <c r="KN16" s="54"/>
      <c r="KO16" s="54"/>
      <c r="KP16" s="54"/>
      <c r="KQ16" s="54"/>
      <c r="KR16" s="54"/>
      <c r="KS16" s="54"/>
      <c r="KT16" s="54"/>
      <c r="KU16" s="54"/>
      <c r="KV16" s="54"/>
      <c r="KW16" s="54"/>
      <c r="KX16" s="54"/>
      <c r="KY16" s="54"/>
      <c r="KZ16" s="54"/>
      <c r="LA16" s="54"/>
      <c r="LB16" s="54"/>
      <c r="LC16" s="54"/>
      <c r="LD16" s="54"/>
      <c r="LE16" s="54"/>
      <c r="LF16" s="54"/>
      <c r="LG16" s="54"/>
      <c r="LH16" s="54"/>
      <c r="LI16" s="54"/>
      <c r="LJ16" s="54"/>
      <c r="LK16" s="54"/>
      <c r="LL16" s="54"/>
      <c r="LM16" s="54"/>
      <c r="LN16" s="54"/>
      <c r="LO16" s="54"/>
      <c r="LP16" s="54"/>
      <c r="LQ16" s="54"/>
      <c r="LR16" s="54"/>
      <c r="LS16" s="54"/>
      <c r="LT16" s="54"/>
      <c r="LU16" s="54"/>
      <c r="LV16" s="54"/>
      <c r="LW16" s="54"/>
      <c r="LX16" s="54"/>
      <c r="LY16" s="54"/>
      <c r="LZ16" s="54"/>
      <c r="MA16" s="54"/>
      <c r="MB16" s="54"/>
      <c r="MC16" s="54"/>
      <c r="MD16" s="54"/>
      <c r="ME16" s="54"/>
      <c r="MF16" s="54"/>
      <c r="MG16" s="54"/>
      <c r="MH16" s="54"/>
      <c r="MI16" s="54"/>
      <c r="MJ16" s="54"/>
      <c r="MK16" s="54"/>
      <c r="ML16" s="54"/>
      <c r="MM16" s="54"/>
      <c r="MN16" s="54"/>
      <c r="MO16" s="54"/>
      <c r="MP16" s="54"/>
      <c r="MQ16" s="54"/>
      <c r="MR16" s="54"/>
      <c r="MS16" s="54"/>
      <c r="MT16" s="54"/>
      <c r="MU16" s="54"/>
      <c r="MV16" s="54"/>
      <c r="MW16" s="54"/>
      <c r="MX16" s="54"/>
      <c r="MY16" s="54"/>
      <c r="MZ16" s="54"/>
      <c r="NA16" s="54"/>
      <c r="NB16" s="54"/>
      <c r="NC16" s="54"/>
      <c r="ND16" s="54"/>
      <c r="NE16" s="54"/>
      <c r="NF16" s="54"/>
      <c r="NG16" s="54"/>
      <c r="NH16" s="54"/>
      <c r="NI16" s="54"/>
      <c r="NJ16" s="54"/>
      <c r="NK16" s="54"/>
      <c r="NL16" s="54"/>
      <c r="NM16" s="54"/>
      <c r="NN16" s="54"/>
      <c r="NO16" s="54"/>
      <c r="NP16" s="54"/>
      <c r="NQ16" s="54"/>
      <c r="NR16" s="54"/>
      <c r="NS16" s="54"/>
      <c r="NT16" s="54"/>
      <c r="NU16" s="54"/>
      <c r="NV16" s="54"/>
      <c r="NW16" s="54"/>
      <c r="NX16" s="54"/>
      <c r="NY16" s="54"/>
      <c r="NZ16" s="54"/>
      <c r="OA16" s="54"/>
      <c r="OB16" s="54"/>
      <c r="OC16" s="54"/>
      <c r="OD16" s="54"/>
      <c r="OE16" s="54"/>
      <c r="OF16" s="54"/>
      <c r="OG16" s="54"/>
      <c r="OH16" s="54"/>
      <c r="OI16" s="54"/>
      <c r="OJ16" s="54"/>
      <c r="OK16" s="54"/>
      <c r="OL16" s="54"/>
      <c r="OM16" s="54"/>
      <c r="ON16" s="54"/>
      <c r="OO16" s="54"/>
      <c r="OP16" s="54"/>
      <c r="OQ16" s="54"/>
      <c r="OR16" s="54"/>
      <c r="OS16" s="54"/>
      <c r="OT16" s="54"/>
      <c r="OU16" s="54"/>
      <c r="OV16" s="54"/>
      <c r="OW16" s="54"/>
      <c r="OX16" s="54"/>
      <c r="OY16" s="54"/>
      <c r="OZ16" s="54"/>
      <c r="PA16" s="54"/>
      <c r="PB16" s="54"/>
      <c r="PC16" s="54"/>
      <c r="PD16" s="54"/>
      <c r="PE16" s="54"/>
      <c r="PF16" s="54"/>
      <c r="PG16" s="54"/>
      <c r="PH16" s="54"/>
      <c r="PI16" s="54"/>
      <c r="PJ16" s="54"/>
      <c r="PK16" s="54"/>
      <c r="PL16" s="54"/>
      <c r="PM16" s="54"/>
      <c r="PN16" s="54"/>
      <c r="PO16" s="54"/>
      <c r="PP16" s="54"/>
      <c r="PQ16" s="54"/>
      <c r="PR16" s="54"/>
      <c r="PS16" s="54"/>
      <c r="PT16" s="54"/>
      <c r="PU16" s="54"/>
      <c r="PV16" s="54"/>
      <c r="PW16" s="54"/>
      <c r="PX16" s="54"/>
      <c r="PY16" s="54"/>
      <c r="PZ16" s="54"/>
      <c r="QA16" s="54"/>
      <c r="QB16" s="54"/>
      <c r="QC16" s="54"/>
      <c r="QD16" s="54"/>
      <c r="QE16" s="54"/>
      <c r="QF16" s="54"/>
      <c r="QG16" s="54"/>
      <c r="QH16" s="54"/>
      <c r="QI16" s="54"/>
      <c r="QJ16" s="54"/>
      <c r="QK16" s="54"/>
      <c r="QL16" s="54"/>
      <c r="QM16" s="54"/>
      <c r="QN16" s="54"/>
      <c r="QO16" s="54"/>
      <c r="QP16" s="54"/>
      <c r="QQ16" s="54"/>
      <c r="QR16" s="54"/>
      <c r="QS16" s="54"/>
      <c r="QT16" s="54"/>
      <c r="QU16" s="54"/>
      <c r="QV16" s="54"/>
      <c r="QW16" s="54"/>
      <c r="QX16" s="54"/>
      <c r="QY16" s="54"/>
      <c r="QZ16" s="54"/>
      <c r="RA16" s="54"/>
      <c r="RB16" s="54"/>
      <c r="RC16" s="54"/>
      <c r="RD16" s="54"/>
      <c r="RE16" s="54"/>
      <c r="RF16" s="54"/>
      <c r="RG16" s="54"/>
      <c r="RH16" s="54"/>
      <c r="RI16" s="54"/>
      <c r="RJ16" s="54"/>
      <c r="RK16" s="54"/>
      <c r="RL16" s="54"/>
      <c r="RM16" s="54"/>
      <c r="RN16" s="54"/>
      <c r="RO16" s="54"/>
      <c r="RP16" s="54"/>
      <c r="RQ16" s="54"/>
      <c r="RR16" s="54"/>
      <c r="RS16" s="54"/>
      <c r="RT16" s="54"/>
      <c r="RU16" s="54"/>
      <c r="RV16" s="54"/>
      <c r="RW16" s="54"/>
      <c r="RX16" s="54"/>
      <c r="RY16" s="54"/>
      <c r="RZ16" s="54"/>
      <c r="SA16" s="54"/>
      <c r="SB16" s="54"/>
      <c r="SC16" s="54"/>
      <c r="SD16" s="54"/>
      <c r="SE16" s="54"/>
      <c r="SF16" s="54"/>
      <c r="SG16" s="54"/>
      <c r="SH16" s="54"/>
      <c r="SI16" s="54"/>
      <c r="SJ16" s="54"/>
      <c r="SK16" s="54"/>
      <c r="SL16" s="54"/>
      <c r="SM16" s="54"/>
      <c r="SN16" s="54"/>
      <c r="SO16" s="54"/>
      <c r="SP16" s="54"/>
      <c r="SQ16" s="54"/>
      <c r="SR16" s="54"/>
      <c r="SS16" s="54"/>
      <c r="ST16" s="54"/>
      <c r="SU16" s="54"/>
      <c r="SV16" s="54"/>
      <c r="SW16" s="54"/>
      <c r="SX16" s="54"/>
      <c r="SY16" s="54"/>
      <c r="SZ16" s="54"/>
      <c r="TA16" s="54"/>
      <c r="TB16" s="54"/>
      <c r="TC16" s="54"/>
      <c r="TD16" s="54"/>
      <c r="TE16" s="54"/>
      <c r="TF16" s="54"/>
      <c r="TG16" s="54"/>
      <c r="TH16" s="54"/>
      <c r="TI16" s="54"/>
      <c r="TJ16" s="54"/>
      <c r="TK16" s="54"/>
      <c r="TL16" s="54"/>
      <c r="TM16" s="54"/>
      <c r="TN16" s="54"/>
      <c r="TO16" s="54"/>
      <c r="TP16" s="54"/>
      <c r="TQ16" s="54"/>
      <c r="TR16" s="54"/>
      <c r="TS16" s="54"/>
      <c r="TT16" s="54"/>
      <c r="TU16" s="54"/>
      <c r="TV16" s="54"/>
      <c r="TW16" s="54"/>
      <c r="TX16" s="54"/>
      <c r="TY16" s="54"/>
      <c r="TZ16" s="54"/>
      <c r="UA16" s="54"/>
      <c r="UB16" s="54"/>
      <c r="UC16" s="54"/>
      <c r="UD16" s="54"/>
      <c r="UE16" s="54"/>
      <c r="UF16" s="54"/>
      <c r="UG16" s="54"/>
      <c r="UH16" s="54"/>
      <c r="UI16" s="54"/>
      <c r="UJ16" s="54"/>
      <c r="UK16" s="54"/>
      <c r="UL16" s="54"/>
      <c r="UM16" s="54"/>
      <c r="UN16" s="54"/>
      <c r="UO16" s="54"/>
      <c r="UP16" s="54"/>
      <c r="UQ16" s="54"/>
      <c r="UR16" s="54"/>
      <c r="US16" s="54"/>
      <c r="UT16" s="54"/>
      <c r="UU16" s="54"/>
      <c r="UV16" s="54"/>
      <c r="UW16" s="54"/>
      <c r="UX16" s="54"/>
      <c r="UY16" s="54"/>
      <c r="UZ16" s="54"/>
      <c r="VA16" s="54"/>
      <c r="VB16" s="54"/>
      <c r="VC16" s="54"/>
      <c r="VD16" s="54"/>
      <c r="VE16" s="54"/>
      <c r="VF16" s="54"/>
      <c r="VG16" s="54"/>
      <c r="VH16" s="54"/>
      <c r="VI16" s="54"/>
      <c r="VJ16" s="54"/>
      <c r="VK16" s="54"/>
      <c r="VL16" s="54"/>
      <c r="VM16" s="54"/>
      <c r="VN16" s="54"/>
      <c r="VO16" s="54"/>
      <c r="VP16" s="54"/>
      <c r="VQ16" s="54"/>
      <c r="VR16" s="54"/>
      <c r="VS16" s="54"/>
      <c r="VT16" s="54"/>
      <c r="VU16" s="54"/>
      <c r="VV16" s="54"/>
      <c r="VW16" s="54"/>
      <c r="VX16" s="54"/>
      <c r="VY16" s="54"/>
      <c r="VZ16" s="54"/>
      <c r="WA16" s="54"/>
      <c r="WB16" s="54"/>
      <c r="WC16" s="54"/>
      <c r="WD16" s="54"/>
      <c r="WE16" s="54"/>
      <c r="WF16" s="54"/>
      <c r="WG16" s="54"/>
      <c r="WH16" s="54"/>
      <c r="WI16" s="54"/>
      <c r="WJ16" s="54"/>
      <c r="WK16" s="54"/>
      <c r="WL16" s="54"/>
      <c r="WM16" s="54"/>
      <c r="WN16" s="54"/>
      <c r="WO16" s="54"/>
      <c r="WP16" s="54"/>
      <c r="WQ16" s="54"/>
      <c r="WR16" s="54"/>
      <c r="WS16" s="54"/>
      <c r="WT16" s="54"/>
      <c r="WU16" s="54"/>
      <c r="WV16" s="54"/>
      <c r="WW16" s="54"/>
      <c r="WX16" s="54"/>
      <c r="WY16" s="54"/>
      <c r="WZ16" s="54"/>
      <c r="XA16" s="54"/>
      <c r="XB16" s="54"/>
      <c r="XC16" s="54"/>
      <c r="XD16" s="54"/>
      <c r="XE16" s="54"/>
      <c r="XF16" s="54"/>
      <c r="XG16" s="54"/>
      <c r="XH16" s="54"/>
      <c r="XI16" s="54"/>
      <c r="XJ16" s="54"/>
      <c r="XK16" s="54"/>
      <c r="XL16" s="54"/>
      <c r="XM16" s="54"/>
      <c r="XN16" s="54"/>
      <c r="XO16" s="54"/>
      <c r="XP16" s="54"/>
      <c r="XQ16" s="54"/>
      <c r="XR16" s="54"/>
      <c r="XS16" s="54"/>
      <c r="XT16" s="54"/>
      <c r="XU16" s="54"/>
      <c r="XV16" s="54"/>
      <c r="XW16" s="54"/>
      <c r="XX16" s="54"/>
      <c r="XY16" s="54"/>
      <c r="XZ16" s="54"/>
      <c r="YA16" s="54"/>
      <c r="YB16" s="54"/>
      <c r="YC16" s="54"/>
      <c r="YD16" s="54"/>
      <c r="YE16" s="54"/>
      <c r="YF16" s="54"/>
      <c r="YG16" s="54"/>
      <c r="YH16" s="54"/>
      <c r="YI16" s="54"/>
      <c r="YJ16" s="54"/>
      <c r="YK16" s="54"/>
      <c r="YL16" s="54"/>
      <c r="YM16" s="54"/>
      <c r="YN16" s="54"/>
      <c r="YO16" s="54"/>
      <c r="YP16" s="54"/>
      <c r="YQ16" s="54"/>
      <c r="YR16" s="54"/>
      <c r="YS16" s="54"/>
      <c r="YT16" s="54"/>
      <c r="YU16" s="54"/>
      <c r="YV16" s="54"/>
      <c r="YW16" s="54"/>
      <c r="YX16" s="54"/>
      <c r="YY16" s="54"/>
      <c r="YZ16" s="54"/>
      <c r="ZA16" s="54"/>
      <c r="ZB16" s="54"/>
      <c r="ZC16" s="54"/>
      <c r="ZD16" s="54"/>
      <c r="ZE16" s="54"/>
      <c r="ZF16" s="54"/>
      <c r="ZG16" s="54"/>
      <c r="ZH16" s="54"/>
      <c r="ZI16" s="54"/>
      <c r="ZJ16" s="54"/>
      <c r="ZK16" s="54"/>
      <c r="ZL16" s="54"/>
      <c r="ZM16" s="54"/>
      <c r="ZN16" s="54"/>
      <c r="ZO16" s="54"/>
      <c r="ZP16" s="54"/>
      <c r="ZQ16" s="54"/>
      <c r="ZR16" s="54"/>
      <c r="ZS16" s="54"/>
      <c r="ZT16" s="54"/>
      <c r="ZU16" s="54"/>
      <c r="ZV16" s="54"/>
      <c r="ZW16" s="54"/>
      <c r="ZX16" s="54"/>
      <c r="ZY16" s="54"/>
      <c r="ZZ16" s="54"/>
      <c r="AAA16" s="54"/>
      <c r="AAB16" s="54"/>
      <c r="AAC16" s="54"/>
      <c r="AAD16" s="54"/>
      <c r="AAE16" s="54"/>
      <c r="AAF16" s="54"/>
      <c r="AAG16" s="54"/>
      <c r="AAH16" s="54"/>
      <c r="AAI16" s="54"/>
      <c r="AAJ16" s="54"/>
      <c r="AAK16" s="54"/>
      <c r="AAL16" s="54"/>
      <c r="AAM16" s="54"/>
      <c r="AAN16" s="54"/>
      <c r="AAO16" s="54"/>
      <c r="AAP16" s="54"/>
      <c r="AAQ16" s="54"/>
      <c r="AAR16" s="54"/>
      <c r="AAS16" s="54"/>
      <c r="AAT16" s="54"/>
      <c r="AAU16" s="54"/>
      <c r="AAV16" s="54"/>
      <c r="AAW16" s="54"/>
      <c r="AAX16" s="54"/>
      <c r="AAY16" s="54"/>
      <c r="AAZ16" s="54"/>
      <c r="ABA16" s="54"/>
      <c r="ABB16" s="54"/>
      <c r="ABC16" s="54"/>
      <c r="ABD16" s="54"/>
      <c r="ABE16" s="54"/>
      <c r="ABF16" s="54"/>
      <c r="ABG16" s="54"/>
      <c r="ABH16" s="54"/>
      <c r="ABI16" s="54"/>
      <c r="ABJ16" s="54"/>
      <c r="ABK16" s="54"/>
      <c r="ABL16" s="54"/>
      <c r="ABM16" s="54"/>
      <c r="ABN16" s="54"/>
      <c r="ABO16" s="54"/>
      <c r="ABP16" s="54"/>
      <c r="ABQ16" s="54"/>
      <c r="ABR16" s="54"/>
      <c r="ABS16" s="54"/>
      <c r="ABT16" s="54"/>
      <c r="ABU16" s="54"/>
      <c r="ABV16" s="54"/>
      <c r="ABW16" s="54"/>
      <c r="ABX16" s="54"/>
      <c r="ABY16" s="54"/>
      <c r="ABZ16" s="54"/>
      <c r="ACA16" s="54"/>
      <c r="ACB16" s="54"/>
      <c r="ACC16" s="54"/>
      <c r="ACD16" s="54"/>
      <c r="ACE16" s="54"/>
      <c r="ACF16" s="54"/>
      <c r="ACG16" s="54"/>
      <c r="ACH16" s="54"/>
      <c r="ACI16" s="54"/>
      <c r="ACJ16" s="54"/>
      <c r="ACK16" s="54"/>
      <c r="ACL16" s="54"/>
      <c r="ACM16" s="54"/>
      <c r="ACN16" s="54"/>
      <c r="ACO16" s="54"/>
      <c r="ACP16" s="54"/>
      <c r="ACQ16" s="54"/>
      <c r="ACR16" s="54"/>
      <c r="ACS16" s="54"/>
      <c r="ACT16" s="54"/>
      <c r="ACU16" s="54"/>
      <c r="ACV16" s="54"/>
      <c r="ACW16" s="54"/>
      <c r="ACX16" s="54"/>
      <c r="ACY16" s="54"/>
      <c r="ACZ16" s="54"/>
      <c r="ADA16" s="54"/>
      <c r="ADB16" s="54"/>
      <c r="ADC16" s="54"/>
      <c r="ADD16" s="54"/>
      <c r="ADE16" s="54"/>
      <c r="ADF16" s="54"/>
      <c r="ADG16" s="54"/>
      <c r="ADH16" s="54"/>
      <c r="ADI16" s="54"/>
      <c r="ADJ16" s="54"/>
      <c r="ADK16" s="54"/>
      <c r="ADL16" s="54"/>
      <c r="ADM16" s="54"/>
      <c r="ADN16" s="54"/>
      <c r="ADO16" s="54"/>
      <c r="ADP16" s="54"/>
      <c r="ADQ16" s="54"/>
      <c r="ADR16" s="54"/>
      <c r="ADS16" s="54"/>
      <c r="ADT16" s="54"/>
      <c r="ADU16" s="54"/>
      <c r="ADV16" s="54"/>
      <c r="ADW16" s="54"/>
      <c r="ADX16" s="54"/>
      <c r="ADY16" s="54"/>
      <c r="ADZ16" s="54"/>
      <c r="AEA16" s="54"/>
      <c r="AEB16" s="54"/>
      <c r="AEC16" s="54"/>
      <c r="AED16" s="54"/>
      <c r="AEE16" s="54"/>
      <c r="AEF16" s="54"/>
      <c r="AEG16" s="54"/>
      <c r="AEH16" s="54"/>
      <c r="AEI16" s="54"/>
      <c r="AEJ16" s="54"/>
      <c r="AEK16" s="54"/>
      <c r="AEL16" s="54"/>
      <c r="AEM16" s="54"/>
      <c r="AEN16" s="54"/>
      <c r="AEO16" s="54"/>
      <c r="AEP16" s="54"/>
      <c r="AEQ16" s="54"/>
      <c r="AER16" s="54"/>
      <c r="AES16" s="54"/>
      <c r="AET16" s="54"/>
      <c r="AEU16" s="54"/>
      <c r="AEV16" s="54"/>
      <c r="AEW16" s="54"/>
      <c r="AEX16" s="54"/>
      <c r="AEY16" s="54"/>
      <c r="AEZ16" s="54"/>
      <c r="AFA16" s="54"/>
      <c r="AFB16" s="54"/>
      <c r="AFC16" s="54"/>
      <c r="AFD16" s="54"/>
      <c r="AFE16" s="54"/>
      <c r="AFF16" s="54"/>
      <c r="AFG16" s="54"/>
      <c r="AFH16" s="54"/>
      <c r="AFI16" s="54"/>
      <c r="AFJ16" s="54"/>
      <c r="AFK16" s="54"/>
      <c r="AFL16" s="54"/>
      <c r="AFM16" s="54"/>
      <c r="AFN16" s="54"/>
      <c r="AFO16" s="54"/>
      <c r="AFP16" s="54"/>
      <c r="AFQ16" s="54"/>
      <c r="AFR16" s="54"/>
      <c r="AFS16" s="54"/>
      <c r="AFT16" s="54"/>
      <c r="AFU16" s="54"/>
      <c r="AFV16" s="54"/>
      <c r="AFW16" s="54"/>
      <c r="AFX16" s="54"/>
      <c r="AFY16" s="54"/>
      <c r="AFZ16" s="54"/>
      <c r="AGA16" s="54"/>
      <c r="AGB16" s="54"/>
      <c r="AGC16" s="54"/>
      <c r="AGD16" s="54"/>
      <c r="AGE16" s="54"/>
      <c r="AGF16" s="54"/>
      <c r="AGG16" s="54"/>
      <c r="AGH16" s="54"/>
      <c r="AGI16" s="54"/>
      <c r="AGJ16" s="54"/>
      <c r="AGK16" s="54"/>
      <c r="AGL16" s="54"/>
      <c r="AGM16" s="54"/>
      <c r="AGN16" s="54"/>
      <c r="AGO16" s="54"/>
      <c r="AGP16" s="54"/>
      <c r="AGQ16" s="54"/>
      <c r="AGR16" s="54"/>
      <c r="AGS16" s="54"/>
      <c r="AGT16" s="54"/>
      <c r="AGU16" s="54"/>
      <c r="AGV16" s="54"/>
      <c r="AGW16" s="54"/>
      <c r="AGX16" s="54"/>
      <c r="AGY16" s="54"/>
      <c r="AGZ16" s="54"/>
      <c r="AHA16" s="54"/>
      <c r="AHB16" s="54"/>
      <c r="AHC16" s="54"/>
      <c r="AHD16" s="54"/>
      <c r="AHE16" s="54"/>
      <c r="AHF16" s="54"/>
      <c r="AHG16" s="54"/>
      <c r="AHH16" s="54"/>
      <c r="AHI16" s="54"/>
      <c r="AHJ16" s="54"/>
      <c r="AHK16" s="54"/>
      <c r="AHL16" s="54"/>
      <c r="AHM16" s="54"/>
      <c r="AHN16" s="54"/>
      <c r="AHO16" s="54"/>
      <c r="AHP16" s="54"/>
      <c r="AHQ16" s="54"/>
      <c r="AHR16" s="54"/>
      <c r="AHS16" s="54"/>
      <c r="AHT16" s="54"/>
      <c r="AHU16" s="54"/>
      <c r="AHV16" s="54"/>
      <c r="AHW16" s="54"/>
      <c r="AHX16" s="54"/>
      <c r="AHY16" s="54"/>
      <c r="AHZ16" s="54"/>
      <c r="AIA16" s="54"/>
      <c r="AIB16" s="54"/>
      <c r="AIC16" s="54"/>
      <c r="AID16" s="54"/>
      <c r="AIE16" s="54"/>
      <c r="AIF16" s="54"/>
      <c r="AIG16" s="54"/>
      <c r="AIH16" s="54"/>
      <c r="AII16" s="54"/>
      <c r="AIJ16" s="54"/>
      <c r="AIK16" s="54"/>
      <c r="AIL16" s="54"/>
      <c r="AIM16" s="54"/>
      <c r="AIN16" s="54"/>
      <c r="AIO16" s="54"/>
      <c r="AIP16" s="54"/>
      <c r="AIQ16" s="54"/>
      <c r="AIR16" s="54"/>
      <c r="AIS16" s="54"/>
      <c r="AIT16" s="54"/>
      <c r="AIU16" s="54"/>
      <c r="AIV16" s="54"/>
      <c r="AIW16" s="54"/>
      <c r="AIX16" s="54"/>
      <c r="AIY16" s="54"/>
      <c r="AIZ16" s="54"/>
      <c r="AJA16" s="54"/>
      <c r="AJB16" s="54"/>
      <c r="AJC16" s="54"/>
      <c r="AJD16" s="54"/>
      <c r="AJE16" s="54"/>
      <c r="AJF16" s="54"/>
      <c r="AJG16" s="54"/>
      <c r="AJH16" s="54"/>
      <c r="AJI16" s="54"/>
      <c r="AJJ16" s="54"/>
      <c r="AJK16" s="54"/>
      <c r="AJL16" s="54"/>
      <c r="AJM16" s="54"/>
      <c r="AJN16" s="54"/>
      <c r="AJO16" s="54"/>
      <c r="AJP16" s="54"/>
      <c r="AJQ16" s="54"/>
      <c r="AJR16" s="54"/>
      <c r="AJS16" s="54"/>
      <c r="AJT16" s="54"/>
      <c r="AJU16" s="54"/>
      <c r="AJV16" s="54"/>
      <c r="AJW16" s="54"/>
      <c r="AJX16" s="54"/>
      <c r="AJY16" s="54"/>
      <c r="AJZ16" s="54"/>
      <c r="AKA16" s="54"/>
      <c r="AKB16" s="54"/>
      <c r="AKC16" s="54"/>
      <c r="AKD16" s="54"/>
      <c r="AKE16" s="54"/>
      <c r="AKF16" s="54"/>
      <c r="AKG16" s="54"/>
      <c r="AKH16" s="54"/>
      <c r="AKI16" s="54"/>
      <c r="AKJ16" s="54"/>
      <c r="AKK16" s="54"/>
      <c r="AKL16" s="54"/>
      <c r="AKM16" s="54"/>
      <c r="AKN16" s="54"/>
      <c r="AKO16" s="54"/>
      <c r="AKP16" s="54"/>
      <c r="AKQ16" s="54"/>
      <c r="AKR16" s="54"/>
      <c r="AKS16" s="54"/>
      <c r="AKT16" s="54"/>
      <c r="AKU16" s="54"/>
      <c r="AKV16" s="54"/>
      <c r="AKW16" s="54"/>
      <c r="AKX16" s="54"/>
      <c r="AKY16" s="54"/>
      <c r="AKZ16" s="54"/>
      <c r="ALA16" s="54"/>
      <c r="ALB16" s="54"/>
      <c r="ALC16" s="54"/>
      <c r="ALD16" s="54"/>
      <c r="ALE16" s="54"/>
      <c r="ALF16" s="54"/>
      <c r="ALG16" s="54"/>
      <c r="ALH16" s="54"/>
      <c r="ALI16" s="54"/>
      <c r="ALJ16" s="54"/>
      <c r="ALK16" s="54"/>
      <c r="ALL16" s="54"/>
      <c r="ALM16" s="54"/>
      <c r="ALN16" s="54"/>
      <c r="ALO16" s="54"/>
      <c r="ALP16" s="54"/>
      <c r="ALQ16" s="54"/>
      <c r="ALR16" s="54"/>
      <c r="ALS16" s="54"/>
      <c r="ALT16" s="54"/>
      <c r="ALU16" s="54"/>
      <c r="ALV16" s="54"/>
      <c r="ALW16" s="54"/>
      <c r="ALX16" s="54"/>
      <c r="ALY16" s="54"/>
      <c r="ALZ16" s="54"/>
      <c r="AMA16" s="54"/>
      <c r="AMB16" s="54"/>
      <c r="AMC16" s="54"/>
      <c r="AMD16" s="54"/>
      <c r="AME16" s="54"/>
      <c r="AMF16" s="54"/>
      <c r="AMG16" s="54"/>
      <c r="AMH16" s="54"/>
      <c r="AMI16" s="54"/>
      <c r="AMJ16" s="54"/>
      <c r="AMK16" s="54"/>
      <c r="AML16" s="54"/>
      <c r="AMM16" s="54"/>
      <c r="AMN16" s="54"/>
      <c r="AMO16" s="54"/>
      <c r="AMP16" s="54"/>
      <c r="AMQ16" s="54"/>
      <c r="AMR16" s="54"/>
      <c r="AMS16" s="54"/>
      <c r="AMT16" s="54"/>
      <c r="AMU16" s="54"/>
      <c r="AMV16" s="54"/>
      <c r="AMW16" s="54"/>
      <c r="AMX16" s="54"/>
      <c r="AMY16" s="54"/>
      <c r="AMZ16" s="54"/>
      <c r="ANA16" s="54"/>
      <c r="ANB16" s="54"/>
      <c r="ANC16" s="54"/>
      <c r="AND16" s="54"/>
      <c r="ANE16" s="54"/>
      <c r="ANF16" s="54"/>
      <c r="ANG16" s="54"/>
      <c r="ANH16" s="54"/>
      <c r="ANI16" s="54"/>
      <c r="ANJ16" s="54"/>
      <c r="ANK16" s="54"/>
      <c r="ANL16" s="54"/>
      <c r="ANM16" s="54"/>
      <c r="ANN16" s="54"/>
      <c r="ANO16" s="54"/>
      <c r="ANP16" s="54"/>
      <c r="ANQ16" s="54"/>
      <c r="ANR16" s="54"/>
      <c r="ANS16" s="54"/>
      <c r="ANT16" s="54"/>
      <c r="ANU16" s="54"/>
      <c r="ANV16" s="54"/>
      <c r="ANW16" s="54"/>
      <c r="ANX16" s="54"/>
      <c r="ANY16" s="54"/>
      <c r="ANZ16" s="54"/>
      <c r="AOA16" s="54"/>
      <c r="AOB16" s="54"/>
      <c r="AOC16" s="54"/>
      <c r="AOD16" s="54"/>
      <c r="AOE16" s="54"/>
      <c r="AOF16" s="54"/>
      <c r="AOG16" s="54"/>
      <c r="AOH16" s="54"/>
      <c r="AOI16" s="54"/>
      <c r="AOJ16" s="54"/>
      <c r="AOK16" s="54"/>
      <c r="AOL16" s="54"/>
      <c r="AOM16" s="54"/>
      <c r="AON16" s="54"/>
      <c r="AOO16" s="54"/>
      <c r="AOP16" s="54"/>
      <c r="AOQ16" s="54"/>
      <c r="AOR16" s="54"/>
      <c r="AOS16" s="54"/>
      <c r="AOT16" s="54"/>
      <c r="AOU16" s="54"/>
      <c r="AOV16" s="54"/>
      <c r="AOW16" s="54"/>
      <c r="AOX16" s="54"/>
      <c r="AOY16" s="54"/>
      <c r="AOZ16" s="54"/>
      <c r="APA16" s="54"/>
      <c r="APB16" s="54"/>
      <c r="APC16" s="54"/>
      <c r="APD16" s="54"/>
      <c r="APE16" s="54"/>
      <c r="APF16" s="54"/>
      <c r="APG16" s="54"/>
      <c r="APH16" s="54"/>
      <c r="API16" s="54"/>
      <c r="APJ16" s="54"/>
      <c r="APK16" s="54"/>
      <c r="APL16" s="54"/>
      <c r="APM16" s="54"/>
      <c r="APN16" s="54"/>
      <c r="APO16" s="54"/>
      <c r="APP16" s="54"/>
      <c r="APQ16" s="54"/>
      <c r="APR16" s="54"/>
      <c r="APS16" s="54"/>
      <c r="APT16" s="54"/>
      <c r="APU16" s="54"/>
      <c r="APV16" s="54"/>
      <c r="APW16" s="54"/>
      <c r="APX16" s="54"/>
      <c r="APY16" s="54"/>
      <c r="APZ16" s="54"/>
      <c r="AQA16" s="54"/>
      <c r="AQB16" s="54"/>
      <c r="AQC16" s="54"/>
      <c r="AQD16" s="54"/>
      <c r="AQE16" s="54"/>
      <c r="AQF16" s="54"/>
      <c r="AQG16" s="54"/>
      <c r="AQH16" s="54"/>
      <c r="AQI16" s="54"/>
      <c r="AQJ16" s="54"/>
      <c r="AQK16" s="54"/>
      <c r="AQL16" s="54"/>
      <c r="AQM16" s="54"/>
      <c r="AQN16" s="54"/>
      <c r="AQO16" s="54"/>
      <c r="AQP16" s="54"/>
      <c r="AQQ16" s="54"/>
      <c r="AQR16" s="54"/>
      <c r="AQS16" s="54"/>
      <c r="AQT16" s="54"/>
      <c r="AQU16" s="54"/>
      <c r="AQV16" s="54"/>
      <c r="AQW16" s="54"/>
      <c r="AQX16" s="54"/>
      <c r="AQY16" s="54"/>
      <c r="AQZ16" s="54"/>
      <c r="ARA16" s="54"/>
      <c r="ARB16" s="54"/>
      <c r="ARC16" s="54"/>
      <c r="ARD16" s="54"/>
      <c r="ARE16" s="54"/>
      <c r="ARF16" s="54"/>
      <c r="ARG16" s="54"/>
      <c r="ARH16" s="54"/>
      <c r="ARI16" s="54"/>
      <c r="ARJ16" s="54"/>
      <c r="ARK16" s="54"/>
      <c r="ARL16" s="54"/>
      <c r="ARM16" s="54"/>
      <c r="ARN16" s="54"/>
      <c r="ARO16" s="54"/>
      <c r="ARP16" s="54"/>
      <c r="ARQ16" s="54"/>
      <c r="ARR16" s="54"/>
      <c r="ARS16" s="54"/>
      <c r="ART16" s="54"/>
      <c r="ARU16" s="54"/>
      <c r="ARV16" s="54"/>
      <c r="ARW16" s="54"/>
      <c r="ARX16" s="54"/>
      <c r="ARY16" s="54"/>
      <c r="ARZ16" s="54"/>
      <c r="ASA16" s="54"/>
      <c r="ASB16" s="54"/>
      <c r="ASC16" s="54"/>
      <c r="ASD16" s="54"/>
      <c r="ASE16" s="54"/>
      <c r="ASF16" s="54"/>
      <c r="ASG16" s="54"/>
      <c r="ASH16" s="54"/>
      <c r="ASI16" s="54"/>
      <c r="ASJ16" s="54"/>
      <c r="ASK16" s="54"/>
      <c r="ASL16" s="54"/>
      <c r="ASM16" s="54"/>
      <c r="ASN16" s="54"/>
      <c r="ASO16" s="54"/>
      <c r="ASP16" s="54"/>
      <c r="ASQ16" s="54"/>
      <c r="ASR16" s="54"/>
      <c r="ASS16" s="54"/>
      <c r="AST16" s="54"/>
      <c r="ASU16" s="54"/>
      <c r="ASV16" s="54"/>
      <c r="ASW16" s="54"/>
      <c r="ASX16" s="54"/>
      <c r="ASY16" s="54"/>
      <c r="ASZ16" s="54"/>
      <c r="ATA16" s="54"/>
      <c r="ATB16" s="54"/>
      <c r="ATC16" s="54"/>
      <c r="ATD16" s="54"/>
      <c r="ATE16" s="54"/>
      <c r="ATF16" s="54"/>
      <c r="ATG16" s="54"/>
      <c r="ATH16" s="54"/>
      <c r="ATI16" s="54"/>
      <c r="ATJ16" s="54"/>
      <c r="ATK16" s="54"/>
      <c r="ATL16" s="54"/>
      <c r="ATM16" s="54"/>
      <c r="ATN16" s="54"/>
      <c r="ATO16" s="54"/>
      <c r="ATP16" s="54"/>
      <c r="ATQ16" s="54"/>
      <c r="ATR16" s="54"/>
      <c r="ATS16" s="54"/>
      <c r="ATT16" s="54"/>
      <c r="ATU16" s="54"/>
      <c r="ATV16" s="54"/>
      <c r="ATW16" s="54"/>
      <c r="ATX16" s="54"/>
      <c r="ATY16" s="54"/>
      <c r="ATZ16" s="54"/>
      <c r="AUA16" s="54"/>
      <c r="AUB16" s="54"/>
      <c r="AUC16" s="54"/>
      <c r="AUD16" s="54"/>
      <c r="AUE16" s="54"/>
      <c r="AUF16" s="54"/>
      <c r="AUG16" s="54"/>
      <c r="AUH16" s="54"/>
      <c r="AUI16" s="54"/>
      <c r="AUJ16" s="54"/>
      <c r="AUK16" s="54"/>
      <c r="AUL16" s="54"/>
      <c r="AUM16" s="54"/>
      <c r="AUN16" s="54"/>
      <c r="AUO16" s="54"/>
      <c r="AUP16" s="54"/>
      <c r="AUQ16" s="54"/>
      <c r="AUR16" s="54"/>
      <c r="AUS16" s="54"/>
      <c r="AUT16" s="54"/>
      <c r="AUU16" s="54"/>
      <c r="AUV16" s="54"/>
      <c r="AUW16" s="54"/>
      <c r="AUX16" s="54"/>
      <c r="AUY16" s="54"/>
      <c r="AUZ16" s="54"/>
      <c r="AVA16" s="54"/>
      <c r="AVB16" s="54"/>
      <c r="AVC16" s="54"/>
      <c r="AVD16" s="54"/>
      <c r="AVE16" s="54"/>
      <c r="AVF16" s="54"/>
      <c r="AVG16" s="54"/>
      <c r="AVH16" s="54"/>
      <c r="AVI16" s="54"/>
      <c r="AVJ16" s="54"/>
      <c r="AVK16" s="54"/>
      <c r="AVL16" s="54"/>
      <c r="AVM16" s="54"/>
      <c r="AVN16" s="54"/>
      <c r="AVO16" s="54"/>
      <c r="AVP16" s="54"/>
      <c r="AVQ16" s="54"/>
      <c r="AVR16" s="54"/>
      <c r="AVS16" s="54"/>
      <c r="AVT16" s="54"/>
      <c r="AVU16" s="54"/>
      <c r="AVV16" s="54"/>
      <c r="AVW16" s="54"/>
      <c r="AVX16" s="54"/>
      <c r="AVY16" s="54"/>
      <c r="AVZ16" s="54"/>
      <c r="AWA16" s="54"/>
      <c r="AWB16" s="54"/>
      <c r="AWC16" s="54"/>
      <c r="AWD16" s="54"/>
      <c r="AWE16" s="54"/>
      <c r="AWF16" s="54"/>
      <c r="AWG16" s="54"/>
      <c r="AWH16" s="54"/>
      <c r="AWI16" s="54"/>
      <c r="AWJ16" s="54"/>
      <c r="AWK16" s="54"/>
      <c r="AWL16" s="54"/>
      <c r="AWM16" s="54"/>
      <c r="AWN16" s="54"/>
      <c r="AWO16" s="54"/>
      <c r="AWP16" s="54"/>
      <c r="AWQ16" s="54"/>
      <c r="AWR16" s="54"/>
      <c r="AWS16" s="54"/>
      <c r="AWT16" s="54"/>
      <c r="AWU16" s="54"/>
      <c r="AWV16" s="54"/>
      <c r="AWW16" s="54"/>
      <c r="AWX16" s="54"/>
      <c r="AWY16" s="54"/>
      <c r="AWZ16" s="54"/>
      <c r="AXA16" s="54"/>
      <c r="AXB16" s="54"/>
      <c r="AXC16" s="54"/>
      <c r="AXD16" s="54"/>
      <c r="AXE16" s="54"/>
      <c r="AXF16" s="54"/>
      <c r="AXG16" s="54"/>
      <c r="AXH16" s="54"/>
      <c r="AXI16" s="54"/>
      <c r="AXJ16" s="54"/>
      <c r="AXK16" s="54"/>
      <c r="AXL16" s="54"/>
      <c r="AXM16" s="54"/>
      <c r="AXN16" s="54"/>
      <c r="AXO16" s="54"/>
      <c r="AXP16" s="54"/>
      <c r="AXQ16" s="54"/>
      <c r="AXR16" s="54"/>
      <c r="AXS16" s="54"/>
      <c r="AXT16" s="54"/>
      <c r="AXU16" s="54"/>
      <c r="AXV16" s="54"/>
      <c r="AXW16" s="54"/>
      <c r="AXX16" s="54"/>
      <c r="AXY16" s="54"/>
      <c r="AXZ16" s="54"/>
      <c r="AYA16" s="54"/>
      <c r="AYB16" s="54"/>
      <c r="AYC16" s="54"/>
      <c r="AYD16" s="54"/>
      <c r="AYE16" s="54"/>
      <c r="AYF16" s="54"/>
      <c r="AYG16" s="54"/>
      <c r="AYH16" s="54"/>
      <c r="AYI16" s="54"/>
      <c r="AYJ16" s="54"/>
      <c r="AYK16" s="54"/>
      <c r="AYL16" s="54"/>
      <c r="AYM16" s="54"/>
      <c r="AYN16" s="54"/>
      <c r="AYO16" s="54"/>
      <c r="AYP16" s="54"/>
      <c r="AYQ16" s="54"/>
      <c r="AYR16" s="54"/>
      <c r="AYS16" s="54"/>
      <c r="AYT16" s="54"/>
      <c r="AYU16" s="54"/>
      <c r="AYV16" s="54"/>
    </row>
    <row r="17" spans="1:1348" s="374" customFormat="1" ht="14.25" customHeight="1" x14ac:dyDescent="0.25">
      <c r="A17" s="2501"/>
      <c r="B17" s="378"/>
      <c r="C17" s="85"/>
      <c r="D17" s="85"/>
      <c r="E17" s="2505" t="s">
        <v>144</v>
      </c>
      <c r="F17" s="2505"/>
      <c r="G17" s="2505"/>
      <c r="H17" s="379"/>
      <c r="I17" s="2505" t="s">
        <v>282</v>
      </c>
      <c r="J17" s="2505"/>
      <c r="K17" s="2505"/>
      <c r="L17" s="379"/>
      <c r="M17" s="2505" t="s">
        <v>283</v>
      </c>
      <c r="N17" s="2505"/>
      <c r="O17" s="2505"/>
      <c r="P17" s="85"/>
      <c r="Q17" s="1081"/>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c r="IW17" s="54"/>
      <c r="IX17" s="54"/>
      <c r="IY17" s="54"/>
      <c r="IZ17" s="54"/>
      <c r="JA17" s="54"/>
      <c r="JB17" s="54"/>
      <c r="JC17" s="54"/>
      <c r="JD17" s="54"/>
      <c r="JE17" s="54"/>
      <c r="JF17" s="54"/>
      <c r="JG17" s="54"/>
      <c r="JH17" s="54"/>
      <c r="JI17" s="54"/>
      <c r="JJ17" s="54"/>
      <c r="JK17" s="54"/>
      <c r="JL17" s="54"/>
      <c r="JM17" s="54"/>
      <c r="JN17" s="54"/>
      <c r="JO17" s="54"/>
      <c r="JP17" s="54"/>
      <c r="JQ17" s="54"/>
      <c r="JR17" s="54"/>
      <c r="JS17" s="54"/>
      <c r="JT17" s="54"/>
      <c r="JU17" s="54"/>
      <c r="JV17" s="54"/>
      <c r="JW17" s="54"/>
      <c r="JX17" s="54"/>
      <c r="JY17" s="54"/>
      <c r="JZ17" s="54"/>
      <c r="KA17" s="54"/>
      <c r="KB17" s="54"/>
      <c r="KC17" s="54"/>
      <c r="KD17" s="54"/>
      <c r="KE17" s="54"/>
      <c r="KF17" s="54"/>
      <c r="KG17" s="54"/>
      <c r="KH17" s="54"/>
      <c r="KI17" s="54"/>
      <c r="KJ17" s="54"/>
      <c r="KK17" s="54"/>
      <c r="KL17" s="54"/>
      <c r="KM17" s="54"/>
      <c r="KN17" s="54"/>
      <c r="KO17" s="54"/>
      <c r="KP17" s="54"/>
      <c r="KQ17" s="54"/>
      <c r="KR17" s="54"/>
      <c r="KS17" s="54"/>
      <c r="KT17" s="54"/>
      <c r="KU17" s="54"/>
      <c r="KV17" s="54"/>
      <c r="KW17" s="54"/>
      <c r="KX17" s="54"/>
      <c r="KY17" s="54"/>
      <c r="KZ17" s="54"/>
      <c r="LA17" s="54"/>
      <c r="LB17" s="54"/>
      <c r="LC17" s="54"/>
      <c r="LD17" s="54"/>
      <c r="LE17" s="54"/>
      <c r="LF17" s="54"/>
      <c r="LG17" s="54"/>
      <c r="LH17" s="54"/>
      <c r="LI17" s="54"/>
      <c r="LJ17" s="54"/>
      <c r="LK17" s="54"/>
      <c r="LL17" s="54"/>
      <c r="LM17" s="54"/>
      <c r="LN17" s="54"/>
      <c r="LO17" s="54"/>
      <c r="LP17" s="54"/>
      <c r="LQ17" s="54"/>
      <c r="LR17" s="54"/>
      <c r="LS17" s="54"/>
      <c r="LT17" s="54"/>
      <c r="LU17" s="54"/>
      <c r="LV17" s="54"/>
      <c r="LW17" s="54"/>
      <c r="LX17" s="54"/>
      <c r="LY17" s="54"/>
      <c r="LZ17" s="54"/>
      <c r="MA17" s="54"/>
      <c r="MB17" s="54"/>
      <c r="MC17" s="54"/>
      <c r="MD17" s="54"/>
      <c r="ME17" s="54"/>
      <c r="MF17" s="54"/>
      <c r="MG17" s="54"/>
      <c r="MH17" s="54"/>
      <c r="MI17" s="54"/>
      <c r="MJ17" s="54"/>
      <c r="MK17" s="54"/>
      <c r="ML17" s="54"/>
      <c r="MM17" s="54"/>
      <c r="MN17" s="54"/>
      <c r="MO17" s="54"/>
      <c r="MP17" s="54"/>
      <c r="MQ17" s="54"/>
      <c r="MR17" s="54"/>
      <c r="MS17" s="54"/>
      <c r="MT17" s="54"/>
      <c r="MU17" s="54"/>
      <c r="MV17" s="54"/>
      <c r="MW17" s="54"/>
      <c r="MX17" s="54"/>
      <c r="MY17" s="54"/>
      <c r="MZ17" s="54"/>
      <c r="NA17" s="54"/>
      <c r="NB17" s="54"/>
      <c r="NC17" s="54"/>
      <c r="ND17" s="54"/>
      <c r="NE17" s="54"/>
      <c r="NF17" s="54"/>
      <c r="NG17" s="54"/>
      <c r="NH17" s="54"/>
      <c r="NI17" s="54"/>
      <c r="NJ17" s="54"/>
      <c r="NK17" s="54"/>
      <c r="NL17" s="54"/>
      <c r="NM17" s="54"/>
      <c r="NN17" s="54"/>
      <c r="NO17" s="54"/>
      <c r="NP17" s="54"/>
      <c r="NQ17" s="54"/>
      <c r="NR17" s="54"/>
      <c r="NS17" s="54"/>
      <c r="NT17" s="54"/>
      <c r="NU17" s="54"/>
      <c r="NV17" s="54"/>
      <c r="NW17" s="54"/>
      <c r="NX17" s="54"/>
      <c r="NY17" s="54"/>
      <c r="NZ17" s="54"/>
      <c r="OA17" s="54"/>
      <c r="OB17" s="54"/>
      <c r="OC17" s="54"/>
      <c r="OD17" s="54"/>
      <c r="OE17" s="54"/>
      <c r="OF17" s="54"/>
      <c r="OG17" s="54"/>
      <c r="OH17" s="54"/>
      <c r="OI17" s="54"/>
      <c r="OJ17" s="54"/>
      <c r="OK17" s="54"/>
      <c r="OL17" s="54"/>
      <c r="OM17" s="54"/>
      <c r="ON17" s="54"/>
      <c r="OO17" s="54"/>
      <c r="OP17" s="54"/>
      <c r="OQ17" s="54"/>
      <c r="OR17" s="54"/>
      <c r="OS17" s="54"/>
      <c r="OT17" s="54"/>
      <c r="OU17" s="54"/>
      <c r="OV17" s="54"/>
      <c r="OW17" s="54"/>
      <c r="OX17" s="54"/>
      <c r="OY17" s="54"/>
      <c r="OZ17" s="54"/>
      <c r="PA17" s="54"/>
      <c r="PB17" s="54"/>
      <c r="PC17" s="54"/>
      <c r="PD17" s="54"/>
      <c r="PE17" s="54"/>
      <c r="PF17" s="54"/>
      <c r="PG17" s="54"/>
      <c r="PH17" s="54"/>
      <c r="PI17" s="54"/>
      <c r="PJ17" s="54"/>
      <c r="PK17" s="54"/>
      <c r="PL17" s="54"/>
      <c r="PM17" s="54"/>
      <c r="PN17" s="54"/>
      <c r="PO17" s="54"/>
      <c r="PP17" s="54"/>
      <c r="PQ17" s="54"/>
      <c r="PR17" s="54"/>
      <c r="PS17" s="54"/>
      <c r="PT17" s="54"/>
      <c r="PU17" s="54"/>
      <c r="PV17" s="54"/>
      <c r="PW17" s="54"/>
      <c r="PX17" s="54"/>
      <c r="PY17" s="54"/>
      <c r="PZ17" s="54"/>
      <c r="QA17" s="54"/>
      <c r="QB17" s="54"/>
      <c r="QC17" s="54"/>
      <c r="QD17" s="54"/>
      <c r="QE17" s="54"/>
      <c r="QF17" s="54"/>
      <c r="QG17" s="54"/>
      <c r="QH17" s="54"/>
      <c r="QI17" s="54"/>
      <c r="QJ17" s="54"/>
      <c r="QK17" s="54"/>
      <c r="QL17" s="54"/>
      <c r="QM17" s="54"/>
      <c r="QN17" s="54"/>
      <c r="QO17" s="54"/>
      <c r="QP17" s="54"/>
      <c r="QQ17" s="54"/>
      <c r="QR17" s="54"/>
      <c r="QS17" s="54"/>
      <c r="QT17" s="54"/>
      <c r="QU17" s="54"/>
      <c r="QV17" s="54"/>
      <c r="QW17" s="54"/>
      <c r="QX17" s="54"/>
      <c r="QY17" s="54"/>
      <c r="QZ17" s="54"/>
      <c r="RA17" s="54"/>
      <c r="RB17" s="54"/>
      <c r="RC17" s="54"/>
      <c r="RD17" s="54"/>
      <c r="RE17" s="54"/>
      <c r="RF17" s="54"/>
      <c r="RG17" s="54"/>
      <c r="RH17" s="54"/>
      <c r="RI17" s="54"/>
      <c r="RJ17" s="54"/>
      <c r="RK17" s="54"/>
      <c r="RL17" s="54"/>
      <c r="RM17" s="54"/>
      <c r="RN17" s="54"/>
      <c r="RO17" s="54"/>
      <c r="RP17" s="54"/>
      <c r="RQ17" s="54"/>
      <c r="RR17" s="54"/>
      <c r="RS17" s="54"/>
      <c r="RT17" s="54"/>
      <c r="RU17" s="54"/>
      <c r="RV17" s="54"/>
      <c r="RW17" s="54"/>
      <c r="RX17" s="54"/>
      <c r="RY17" s="54"/>
      <c r="RZ17" s="54"/>
      <c r="SA17" s="54"/>
      <c r="SB17" s="54"/>
      <c r="SC17" s="54"/>
      <c r="SD17" s="54"/>
      <c r="SE17" s="54"/>
      <c r="SF17" s="54"/>
      <c r="SG17" s="54"/>
      <c r="SH17" s="54"/>
      <c r="SI17" s="54"/>
      <c r="SJ17" s="54"/>
      <c r="SK17" s="54"/>
      <c r="SL17" s="54"/>
      <c r="SM17" s="54"/>
      <c r="SN17" s="54"/>
      <c r="SO17" s="54"/>
      <c r="SP17" s="54"/>
      <c r="SQ17" s="54"/>
      <c r="SR17" s="54"/>
      <c r="SS17" s="54"/>
      <c r="ST17" s="54"/>
      <c r="SU17" s="54"/>
      <c r="SV17" s="54"/>
      <c r="SW17" s="54"/>
      <c r="SX17" s="54"/>
      <c r="SY17" s="54"/>
      <c r="SZ17" s="54"/>
      <c r="TA17" s="54"/>
      <c r="TB17" s="54"/>
      <c r="TC17" s="54"/>
      <c r="TD17" s="54"/>
      <c r="TE17" s="54"/>
      <c r="TF17" s="54"/>
      <c r="TG17" s="54"/>
      <c r="TH17" s="54"/>
      <c r="TI17" s="54"/>
      <c r="TJ17" s="54"/>
      <c r="TK17" s="54"/>
      <c r="TL17" s="54"/>
      <c r="TM17" s="54"/>
      <c r="TN17" s="54"/>
      <c r="TO17" s="54"/>
      <c r="TP17" s="54"/>
      <c r="TQ17" s="54"/>
      <c r="TR17" s="54"/>
      <c r="TS17" s="54"/>
      <c r="TT17" s="54"/>
      <c r="TU17" s="54"/>
      <c r="TV17" s="54"/>
      <c r="TW17" s="54"/>
      <c r="TX17" s="54"/>
      <c r="TY17" s="54"/>
      <c r="TZ17" s="54"/>
      <c r="UA17" s="54"/>
      <c r="UB17" s="54"/>
      <c r="UC17" s="54"/>
      <c r="UD17" s="54"/>
      <c r="UE17" s="54"/>
      <c r="UF17" s="54"/>
      <c r="UG17" s="54"/>
      <c r="UH17" s="54"/>
      <c r="UI17" s="54"/>
      <c r="UJ17" s="54"/>
      <c r="UK17" s="54"/>
      <c r="UL17" s="54"/>
      <c r="UM17" s="54"/>
      <c r="UN17" s="54"/>
      <c r="UO17" s="54"/>
      <c r="UP17" s="54"/>
      <c r="UQ17" s="54"/>
      <c r="UR17" s="54"/>
      <c r="US17" s="54"/>
      <c r="UT17" s="54"/>
      <c r="UU17" s="54"/>
      <c r="UV17" s="54"/>
      <c r="UW17" s="54"/>
      <c r="UX17" s="54"/>
      <c r="UY17" s="54"/>
      <c r="UZ17" s="54"/>
      <c r="VA17" s="54"/>
      <c r="VB17" s="54"/>
      <c r="VC17" s="54"/>
      <c r="VD17" s="54"/>
      <c r="VE17" s="54"/>
      <c r="VF17" s="54"/>
      <c r="VG17" s="54"/>
      <c r="VH17" s="54"/>
      <c r="VI17" s="54"/>
      <c r="VJ17" s="54"/>
      <c r="VK17" s="54"/>
      <c r="VL17" s="54"/>
      <c r="VM17" s="54"/>
      <c r="VN17" s="54"/>
      <c r="VO17" s="54"/>
      <c r="VP17" s="54"/>
      <c r="VQ17" s="54"/>
      <c r="VR17" s="54"/>
      <c r="VS17" s="54"/>
      <c r="VT17" s="54"/>
      <c r="VU17" s="54"/>
      <c r="VV17" s="54"/>
      <c r="VW17" s="54"/>
      <c r="VX17" s="54"/>
      <c r="VY17" s="54"/>
      <c r="VZ17" s="54"/>
      <c r="WA17" s="54"/>
      <c r="WB17" s="54"/>
      <c r="WC17" s="54"/>
      <c r="WD17" s="54"/>
      <c r="WE17" s="54"/>
      <c r="WF17" s="54"/>
      <c r="WG17" s="54"/>
      <c r="WH17" s="54"/>
      <c r="WI17" s="54"/>
      <c r="WJ17" s="54"/>
      <c r="WK17" s="54"/>
      <c r="WL17" s="54"/>
      <c r="WM17" s="54"/>
      <c r="WN17" s="54"/>
      <c r="WO17" s="54"/>
      <c r="WP17" s="54"/>
      <c r="WQ17" s="54"/>
      <c r="WR17" s="54"/>
      <c r="WS17" s="54"/>
      <c r="WT17" s="54"/>
      <c r="WU17" s="54"/>
      <c r="WV17" s="54"/>
      <c r="WW17" s="54"/>
      <c r="WX17" s="54"/>
      <c r="WY17" s="54"/>
      <c r="WZ17" s="54"/>
      <c r="XA17" s="54"/>
      <c r="XB17" s="54"/>
      <c r="XC17" s="54"/>
      <c r="XD17" s="54"/>
      <c r="XE17" s="54"/>
      <c r="XF17" s="54"/>
      <c r="XG17" s="54"/>
      <c r="XH17" s="54"/>
      <c r="XI17" s="54"/>
      <c r="XJ17" s="54"/>
      <c r="XK17" s="54"/>
      <c r="XL17" s="54"/>
      <c r="XM17" s="54"/>
      <c r="XN17" s="54"/>
      <c r="XO17" s="54"/>
      <c r="XP17" s="54"/>
      <c r="XQ17" s="54"/>
      <c r="XR17" s="54"/>
      <c r="XS17" s="54"/>
      <c r="XT17" s="54"/>
      <c r="XU17" s="54"/>
      <c r="XV17" s="54"/>
      <c r="XW17" s="54"/>
      <c r="XX17" s="54"/>
      <c r="XY17" s="54"/>
      <c r="XZ17" s="54"/>
      <c r="YA17" s="54"/>
      <c r="YB17" s="54"/>
      <c r="YC17" s="54"/>
      <c r="YD17" s="54"/>
      <c r="YE17" s="54"/>
      <c r="YF17" s="54"/>
      <c r="YG17" s="54"/>
      <c r="YH17" s="54"/>
      <c r="YI17" s="54"/>
      <c r="YJ17" s="54"/>
      <c r="YK17" s="54"/>
      <c r="YL17" s="54"/>
      <c r="YM17" s="54"/>
      <c r="YN17" s="54"/>
      <c r="YO17" s="54"/>
      <c r="YP17" s="54"/>
      <c r="YQ17" s="54"/>
      <c r="YR17" s="54"/>
      <c r="YS17" s="54"/>
      <c r="YT17" s="54"/>
      <c r="YU17" s="54"/>
      <c r="YV17" s="54"/>
      <c r="YW17" s="54"/>
      <c r="YX17" s="54"/>
      <c r="YY17" s="54"/>
      <c r="YZ17" s="54"/>
      <c r="ZA17" s="54"/>
      <c r="ZB17" s="54"/>
      <c r="ZC17" s="54"/>
      <c r="ZD17" s="54"/>
      <c r="ZE17" s="54"/>
      <c r="ZF17" s="54"/>
      <c r="ZG17" s="54"/>
      <c r="ZH17" s="54"/>
      <c r="ZI17" s="54"/>
      <c r="ZJ17" s="54"/>
      <c r="ZK17" s="54"/>
      <c r="ZL17" s="54"/>
      <c r="ZM17" s="54"/>
      <c r="ZN17" s="54"/>
      <c r="ZO17" s="54"/>
      <c r="ZP17" s="54"/>
      <c r="ZQ17" s="54"/>
      <c r="ZR17" s="54"/>
      <c r="ZS17" s="54"/>
      <c r="ZT17" s="54"/>
      <c r="ZU17" s="54"/>
      <c r="ZV17" s="54"/>
      <c r="ZW17" s="54"/>
      <c r="ZX17" s="54"/>
      <c r="ZY17" s="54"/>
      <c r="ZZ17" s="54"/>
      <c r="AAA17" s="54"/>
      <c r="AAB17" s="54"/>
      <c r="AAC17" s="54"/>
      <c r="AAD17" s="54"/>
      <c r="AAE17" s="54"/>
      <c r="AAF17" s="54"/>
      <c r="AAG17" s="54"/>
      <c r="AAH17" s="54"/>
      <c r="AAI17" s="54"/>
      <c r="AAJ17" s="54"/>
      <c r="AAK17" s="54"/>
      <c r="AAL17" s="54"/>
      <c r="AAM17" s="54"/>
      <c r="AAN17" s="54"/>
      <c r="AAO17" s="54"/>
      <c r="AAP17" s="54"/>
      <c r="AAQ17" s="54"/>
      <c r="AAR17" s="54"/>
      <c r="AAS17" s="54"/>
      <c r="AAT17" s="54"/>
      <c r="AAU17" s="54"/>
      <c r="AAV17" s="54"/>
      <c r="AAW17" s="54"/>
      <c r="AAX17" s="54"/>
      <c r="AAY17" s="54"/>
      <c r="AAZ17" s="54"/>
      <c r="ABA17" s="54"/>
      <c r="ABB17" s="54"/>
      <c r="ABC17" s="54"/>
      <c r="ABD17" s="54"/>
      <c r="ABE17" s="54"/>
      <c r="ABF17" s="54"/>
      <c r="ABG17" s="54"/>
      <c r="ABH17" s="54"/>
      <c r="ABI17" s="54"/>
      <c r="ABJ17" s="54"/>
      <c r="ABK17" s="54"/>
      <c r="ABL17" s="54"/>
      <c r="ABM17" s="54"/>
      <c r="ABN17" s="54"/>
      <c r="ABO17" s="54"/>
      <c r="ABP17" s="54"/>
      <c r="ABQ17" s="54"/>
      <c r="ABR17" s="54"/>
      <c r="ABS17" s="54"/>
      <c r="ABT17" s="54"/>
      <c r="ABU17" s="54"/>
      <c r="ABV17" s="54"/>
      <c r="ABW17" s="54"/>
      <c r="ABX17" s="54"/>
      <c r="ABY17" s="54"/>
      <c r="ABZ17" s="54"/>
      <c r="ACA17" s="54"/>
      <c r="ACB17" s="54"/>
      <c r="ACC17" s="54"/>
      <c r="ACD17" s="54"/>
      <c r="ACE17" s="54"/>
      <c r="ACF17" s="54"/>
      <c r="ACG17" s="54"/>
      <c r="ACH17" s="54"/>
      <c r="ACI17" s="54"/>
      <c r="ACJ17" s="54"/>
      <c r="ACK17" s="54"/>
      <c r="ACL17" s="54"/>
      <c r="ACM17" s="54"/>
      <c r="ACN17" s="54"/>
      <c r="ACO17" s="54"/>
      <c r="ACP17" s="54"/>
      <c r="ACQ17" s="54"/>
      <c r="ACR17" s="54"/>
      <c r="ACS17" s="54"/>
      <c r="ACT17" s="54"/>
      <c r="ACU17" s="54"/>
      <c r="ACV17" s="54"/>
      <c r="ACW17" s="54"/>
      <c r="ACX17" s="54"/>
      <c r="ACY17" s="54"/>
      <c r="ACZ17" s="54"/>
      <c r="ADA17" s="54"/>
      <c r="ADB17" s="54"/>
      <c r="ADC17" s="54"/>
      <c r="ADD17" s="54"/>
      <c r="ADE17" s="54"/>
      <c r="ADF17" s="54"/>
      <c r="ADG17" s="54"/>
      <c r="ADH17" s="54"/>
      <c r="ADI17" s="54"/>
      <c r="ADJ17" s="54"/>
      <c r="ADK17" s="54"/>
      <c r="ADL17" s="54"/>
      <c r="ADM17" s="54"/>
      <c r="ADN17" s="54"/>
      <c r="ADO17" s="54"/>
      <c r="ADP17" s="54"/>
      <c r="ADQ17" s="54"/>
      <c r="ADR17" s="54"/>
      <c r="ADS17" s="54"/>
      <c r="ADT17" s="54"/>
      <c r="ADU17" s="54"/>
      <c r="ADV17" s="54"/>
      <c r="ADW17" s="54"/>
      <c r="ADX17" s="54"/>
      <c r="ADY17" s="54"/>
      <c r="ADZ17" s="54"/>
      <c r="AEA17" s="54"/>
      <c r="AEB17" s="54"/>
      <c r="AEC17" s="54"/>
      <c r="AED17" s="54"/>
      <c r="AEE17" s="54"/>
      <c r="AEF17" s="54"/>
      <c r="AEG17" s="54"/>
      <c r="AEH17" s="54"/>
      <c r="AEI17" s="54"/>
      <c r="AEJ17" s="54"/>
      <c r="AEK17" s="54"/>
      <c r="AEL17" s="54"/>
      <c r="AEM17" s="54"/>
      <c r="AEN17" s="54"/>
      <c r="AEO17" s="54"/>
      <c r="AEP17" s="54"/>
      <c r="AEQ17" s="54"/>
      <c r="AER17" s="54"/>
      <c r="AES17" s="54"/>
      <c r="AET17" s="54"/>
      <c r="AEU17" s="54"/>
      <c r="AEV17" s="54"/>
      <c r="AEW17" s="54"/>
      <c r="AEX17" s="54"/>
      <c r="AEY17" s="54"/>
      <c r="AEZ17" s="54"/>
      <c r="AFA17" s="54"/>
      <c r="AFB17" s="54"/>
      <c r="AFC17" s="54"/>
      <c r="AFD17" s="54"/>
      <c r="AFE17" s="54"/>
      <c r="AFF17" s="54"/>
      <c r="AFG17" s="54"/>
      <c r="AFH17" s="54"/>
      <c r="AFI17" s="54"/>
      <c r="AFJ17" s="54"/>
      <c r="AFK17" s="54"/>
      <c r="AFL17" s="54"/>
      <c r="AFM17" s="54"/>
      <c r="AFN17" s="54"/>
      <c r="AFO17" s="54"/>
      <c r="AFP17" s="54"/>
      <c r="AFQ17" s="54"/>
      <c r="AFR17" s="54"/>
      <c r="AFS17" s="54"/>
      <c r="AFT17" s="54"/>
      <c r="AFU17" s="54"/>
      <c r="AFV17" s="54"/>
      <c r="AFW17" s="54"/>
      <c r="AFX17" s="54"/>
      <c r="AFY17" s="54"/>
      <c r="AFZ17" s="54"/>
      <c r="AGA17" s="54"/>
      <c r="AGB17" s="54"/>
      <c r="AGC17" s="54"/>
      <c r="AGD17" s="54"/>
      <c r="AGE17" s="54"/>
      <c r="AGF17" s="54"/>
      <c r="AGG17" s="54"/>
      <c r="AGH17" s="54"/>
      <c r="AGI17" s="54"/>
      <c r="AGJ17" s="54"/>
      <c r="AGK17" s="54"/>
      <c r="AGL17" s="54"/>
      <c r="AGM17" s="54"/>
      <c r="AGN17" s="54"/>
      <c r="AGO17" s="54"/>
      <c r="AGP17" s="54"/>
      <c r="AGQ17" s="54"/>
      <c r="AGR17" s="54"/>
      <c r="AGS17" s="54"/>
      <c r="AGT17" s="54"/>
      <c r="AGU17" s="54"/>
      <c r="AGV17" s="54"/>
      <c r="AGW17" s="54"/>
      <c r="AGX17" s="54"/>
      <c r="AGY17" s="54"/>
      <c r="AGZ17" s="54"/>
      <c r="AHA17" s="54"/>
      <c r="AHB17" s="54"/>
      <c r="AHC17" s="54"/>
      <c r="AHD17" s="54"/>
      <c r="AHE17" s="54"/>
      <c r="AHF17" s="54"/>
      <c r="AHG17" s="54"/>
      <c r="AHH17" s="54"/>
      <c r="AHI17" s="54"/>
      <c r="AHJ17" s="54"/>
      <c r="AHK17" s="54"/>
      <c r="AHL17" s="54"/>
      <c r="AHM17" s="54"/>
      <c r="AHN17" s="54"/>
      <c r="AHO17" s="54"/>
      <c r="AHP17" s="54"/>
      <c r="AHQ17" s="54"/>
      <c r="AHR17" s="54"/>
      <c r="AHS17" s="54"/>
      <c r="AHT17" s="54"/>
      <c r="AHU17" s="54"/>
      <c r="AHV17" s="54"/>
      <c r="AHW17" s="54"/>
      <c r="AHX17" s="54"/>
      <c r="AHY17" s="54"/>
      <c r="AHZ17" s="54"/>
      <c r="AIA17" s="54"/>
      <c r="AIB17" s="54"/>
      <c r="AIC17" s="54"/>
      <c r="AID17" s="54"/>
      <c r="AIE17" s="54"/>
      <c r="AIF17" s="54"/>
      <c r="AIG17" s="54"/>
      <c r="AIH17" s="54"/>
      <c r="AII17" s="54"/>
      <c r="AIJ17" s="54"/>
      <c r="AIK17" s="54"/>
      <c r="AIL17" s="54"/>
      <c r="AIM17" s="54"/>
      <c r="AIN17" s="54"/>
      <c r="AIO17" s="54"/>
      <c r="AIP17" s="54"/>
      <c r="AIQ17" s="54"/>
      <c r="AIR17" s="54"/>
      <c r="AIS17" s="54"/>
      <c r="AIT17" s="54"/>
      <c r="AIU17" s="54"/>
      <c r="AIV17" s="54"/>
      <c r="AIW17" s="54"/>
      <c r="AIX17" s="54"/>
      <c r="AIY17" s="54"/>
      <c r="AIZ17" s="54"/>
      <c r="AJA17" s="54"/>
      <c r="AJB17" s="54"/>
      <c r="AJC17" s="54"/>
      <c r="AJD17" s="54"/>
      <c r="AJE17" s="54"/>
      <c r="AJF17" s="54"/>
      <c r="AJG17" s="54"/>
      <c r="AJH17" s="54"/>
      <c r="AJI17" s="54"/>
      <c r="AJJ17" s="54"/>
      <c r="AJK17" s="54"/>
      <c r="AJL17" s="54"/>
      <c r="AJM17" s="54"/>
      <c r="AJN17" s="54"/>
      <c r="AJO17" s="54"/>
      <c r="AJP17" s="54"/>
      <c r="AJQ17" s="54"/>
      <c r="AJR17" s="54"/>
      <c r="AJS17" s="54"/>
      <c r="AJT17" s="54"/>
      <c r="AJU17" s="54"/>
      <c r="AJV17" s="54"/>
      <c r="AJW17" s="54"/>
      <c r="AJX17" s="54"/>
      <c r="AJY17" s="54"/>
      <c r="AJZ17" s="54"/>
      <c r="AKA17" s="54"/>
      <c r="AKB17" s="54"/>
      <c r="AKC17" s="54"/>
      <c r="AKD17" s="54"/>
      <c r="AKE17" s="54"/>
      <c r="AKF17" s="54"/>
      <c r="AKG17" s="54"/>
      <c r="AKH17" s="54"/>
      <c r="AKI17" s="54"/>
      <c r="AKJ17" s="54"/>
      <c r="AKK17" s="54"/>
      <c r="AKL17" s="54"/>
      <c r="AKM17" s="54"/>
      <c r="AKN17" s="54"/>
      <c r="AKO17" s="54"/>
      <c r="AKP17" s="54"/>
      <c r="AKQ17" s="54"/>
      <c r="AKR17" s="54"/>
      <c r="AKS17" s="54"/>
      <c r="AKT17" s="54"/>
      <c r="AKU17" s="54"/>
      <c r="AKV17" s="54"/>
      <c r="AKW17" s="54"/>
      <c r="AKX17" s="54"/>
      <c r="AKY17" s="54"/>
      <c r="AKZ17" s="54"/>
      <c r="ALA17" s="54"/>
      <c r="ALB17" s="54"/>
      <c r="ALC17" s="54"/>
      <c r="ALD17" s="54"/>
      <c r="ALE17" s="54"/>
      <c r="ALF17" s="54"/>
      <c r="ALG17" s="54"/>
      <c r="ALH17" s="54"/>
      <c r="ALI17" s="54"/>
      <c r="ALJ17" s="54"/>
      <c r="ALK17" s="54"/>
      <c r="ALL17" s="54"/>
      <c r="ALM17" s="54"/>
      <c r="ALN17" s="54"/>
      <c r="ALO17" s="54"/>
      <c r="ALP17" s="54"/>
      <c r="ALQ17" s="54"/>
      <c r="ALR17" s="54"/>
      <c r="ALS17" s="54"/>
      <c r="ALT17" s="54"/>
      <c r="ALU17" s="54"/>
      <c r="ALV17" s="54"/>
      <c r="ALW17" s="54"/>
      <c r="ALX17" s="54"/>
      <c r="ALY17" s="54"/>
      <c r="ALZ17" s="54"/>
      <c r="AMA17" s="54"/>
      <c r="AMB17" s="54"/>
      <c r="AMC17" s="54"/>
      <c r="AMD17" s="54"/>
      <c r="AME17" s="54"/>
      <c r="AMF17" s="54"/>
      <c r="AMG17" s="54"/>
      <c r="AMH17" s="54"/>
      <c r="AMI17" s="54"/>
      <c r="AMJ17" s="54"/>
      <c r="AMK17" s="54"/>
      <c r="AML17" s="54"/>
      <c r="AMM17" s="54"/>
      <c r="AMN17" s="54"/>
      <c r="AMO17" s="54"/>
      <c r="AMP17" s="54"/>
      <c r="AMQ17" s="54"/>
      <c r="AMR17" s="54"/>
      <c r="AMS17" s="54"/>
      <c r="AMT17" s="54"/>
      <c r="AMU17" s="54"/>
      <c r="AMV17" s="54"/>
      <c r="AMW17" s="54"/>
      <c r="AMX17" s="54"/>
      <c r="AMY17" s="54"/>
      <c r="AMZ17" s="54"/>
      <c r="ANA17" s="54"/>
      <c r="ANB17" s="54"/>
      <c r="ANC17" s="54"/>
      <c r="AND17" s="54"/>
      <c r="ANE17" s="54"/>
      <c r="ANF17" s="54"/>
      <c r="ANG17" s="54"/>
      <c r="ANH17" s="54"/>
      <c r="ANI17" s="54"/>
      <c r="ANJ17" s="54"/>
      <c r="ANK17" s="54"/>
      <c r="ANL17" s="54"/>
      <c r="ANM17" s="54"/>
      <c r="ANN17" s="54"/>
      <c r="ANO17" s="54"/>
      <c r="ANP17" s="54"/>
      <c r="ANQ17" s="54"/>
      <c r="ANR17" s="54"/>
      <c r="ANS17" s="54"/>
      <c r="ANT17" s="54"/>
      <c r="ANU17" s="54"/>
      <c r="ANV17" s="54"/>
      <c r="ANW17" s="54"/>
      <c r="ANX17" s="54"/>
      <c r="ANY17" s="54"/>
      <c r="ANZ17" s="54"/>
      <c r="AOA17" s="54"/>
      <c r="AOB17" s="54"/>
      <c r="AOC17" s="54"/>
      <c r="AOD17" s="54"/>
      <c r="AOE17" s="54"/>
      <c r="AOF17" s="54"/>
      <c r="AOG17" s="54"/>
      <c r="AOH17" s="54"/>
      <c r="AOI17" s="54"/>
      <c r="AOJ17" s="54"/>
      <c r="AOK17" s="54"/>
      <c r="AOL17" s="54"/>
      <c r="AOM17" s="54"/>
      <c r="AON17" s="54"/>
      <c r="AOO17" s="54"/>
      <c r="AOP17" s="54"/>
      <c r="AOQ17" s="54"/>
      <c r="AOR17" s="54"/>
      <c r="AOS17" s="54"/>
      <c r="AOT17" s="54"/>
      <c r="AOU17" s="54"/>
      <c r="AOV17" s="54"/>
      <c r="AOW17" s="54"/>
      <c r="AOX17" s="54"/>
      <c r="AOY17" s="54"/>
      <c r="AOZ17" s="54"/>
      <c r="APA17" s="54"/>
      <c r="APB17" s="54"/>
      <c r="APC17" s="54"/>
      <c r="APD17" s="54"/>
      <c r="APE17" s="54"/>
      <c r="APF17" s="54"/>
      <c r="APG17" s="54"/>
      <c r="APH17" s="54"/>
      <c r="API17" s="54"/>
      <c r="APJ17" s="54"/>
      <c r="APK17" s="54"/>
      <c r="APL17" s="54"/>
      <c r="APM17" s="54"/>
      <c r="APN17" s="54"/>
      <c r="APO17" s="54"/>
      <c r="APP17" s="54"/>
      <c r="APQ17" s="54"/>
      <c r="APR17" s="54"/>
      <c r="APS17" s="54"/>
      <c r="APT17" s="54"/>
      <c r="APU17" s="54"/>
      <c r="APV17" s="54"/>
      <c r="APW17" s="54"/>
      <c r="APX17" s="54"/>
      <c r="APY17" s="54"/>
      <c r="APZ17" s="54"/>
      <c r="AQA17" s="54"/>
      <c r="AQB17" s="54"/>
      <c r="AQC17" s="54"/>
      <c r="AQD17" s="54"/>
      <c r="AQE17" s="54"/>
      <c r="AQF17" s="54"/>
      <c r="AQG17" s="54"/>
      <c r="AQH17" s="54"/>
      <c r="AQI17" s="54"/>
      <c r="AQJ17" s="54"/>
      <c r="AQK17" s="54"/>
      <c r="AQL17" s="54"/>
      <c r="AQM17" s="54"/>
      <c r="AQN17" s="54"/>
      <c r="AQO17" s="54"/>
      <c r="AQP17" s="54"/>
      <c r="AQQ17" s="54"/>
      <c r="AQR17" s="54"/>
      <c r="AQS17" s="54"/>
      <c r="AQT17" s="54"/>
      <c r="AQU17" s="54"/>
      <c r="AQV17" s="54"/>
      <c r="AQW17" s="54"/>
      <c r="AQX17" s="54"/>
      <c r="AQY17" s="54"/>
      <c r="AQZ17" s="54"/>
      <c r="ARA17" s="54"/>
      <c r="ARB17" s="54"/>
      <c r="ARC17" s="54"/>
      <c r="ARD17" s="54"/>
      <c r="ARE17" s="54"/>
      <c r="ARF17" s="54"/>
      <c r="ARG17" s="54"/>
      <c r="ARH17" s="54"/>
      <c r="ARI17" s="54"/>
      <c r="ARJ17" s="54"/>
      <c r="ARK17" s="54"/>
      <c r="ARL17" s="54"/>
      <c r="ARM17" s="54"/>
      <c r="ARN17" s="54"/>
      <c r="ARO17" s="54"/>
      <c r="ARP17" s="54"/>
      <c r="ARQ17" s="54"/>
      <c r="ARR17" s="54"/>
      <c r="ARS17" s="54"/>
      <c r="ART17" s="54"/>
      <c r="ARU17" s="54"/>
      <c r="ARV17" s="54"/>
      <c r="ARW17" s="54"/>
      <c r="ARX17" s="54"/>
      <c r="ARY17" s="54"/>
      <c r="ARZ17" s="54"/>
      <c r="ASA17" s="54"/>
      <c r="ASB17" s="54"/>
      <c r="ASC17" s="54"/>
      <c r="ASD17" s="54"/>
      <c r="ASE17" s="54"/>
      <c r="ASF17" s="54"/>
      <c r="ASG17" s="54"/>
      <c r="ASH17" s="54"/>
      <c r="ASI17" s="54"/>
      <c r="ASJ17" s="54"/>
      <c r="ASK17" s="54"/>
      <c r="ASL17" s="54"/>
      <c r="ASM17" s="54"/>
      <c r="ASN17" s="54"/>
      <c r="ASO17" s="54"/>
      <c r="ASP17" s="54"/>
      <c r="ASQ17" s="54"/>
      <c r="ASR17" s="54"/>
      <c r="ASS17" s="54"/>
      <c r="AST17" s="54"/>
      <c r="ASU17" s="54"/>
      <c r="ASV17" s="54"/>
      <c r="ASW17" s="54"/>
      <c r="ASX17" s="54"/>
      <c r="ASY17" s="54"/>
      <c r="ASZ17" s="54"/>
      <c r="ATA17" s="54"/>
      <c r="ATB17" s="54"/>
      <c r="ATC17" s="54"/>
      <c r="ATD17" s="54"/>
      <c r="ATE17" s="54"/>
      <c r="ATF17" s="54"/>
      <c r="ATG17" s="54"/>
      <c r="ATH17" s="54"/>
      <c r="ATI17" s="54"/>
      <c r="ATJ17" s="54"/>
      <c r="ATK17" s="54"/>
      <c r="ATL17" s="54"/>
      <c r="ATM17" s="54"/>
      <c r="ATN17" s="54"/>
      <c r="ATO17" s="54"/>
      <c r="ATP17" s="54"/>
      <c r="ATQ17" s="54"/>
      <c r="ATR17" s="54"/>
      <c r="ATS17" s="54"/>
      <c r="ATT17" s="54"/>
      <c r="ATU17" s="54"/>
      <c r="ATV17" s="54"/>
      <c r="ATW17" s="54"/>
      <c r="ATX17" s="54"/>
      <c r="ATY17" s="54"/>
      <c r="ATZ17" s="54"/>
      <c r="AUA17" s="54"/>
      <c r="AUB17" s="54"/>
      <c r="AUC17" s="54"/>
      <c r="AUD17" s="54"/>
      <c r="AUE17" s="54"/>
      <c r="AUF17" s="54"/>
      <c r="AUG17" s="54"/>
      <c r="AUH17" s="54"/>
      <c r="AUI17" s="54"/>
      <c r="AUJ17" s="54"/>
      <c r="AUK17" s="54"/>
      <c r="AUL17" s="54"/>
      <c r="AUM17" s="54"/>
      <c r="AUN17" s="54"/>
      <c r="AUO17" s="54"/>
      <c r="AUP17" s="54"/>
      <c r="AUQ17" s="54"/>
      <c r="AUR17" s="54"/>
      <c r="AUS17" s="54"/>
      <c r="AUT17" s="54"/>
      <c r="AUU17" s="54"/>
      <c r="AUV17" s="54"/>
      <c r="AUW17" s="54"/>
      <c r="AUX17" s="54"/>
      <c r="AUY17" s="54"/>
      <c r="AUZ17" s="54"/>
      <c r="AVA17" s="54"/>
      <c r="AVB17" s="54"/>
      <c r="AVC17" s="54"/>
      <c r="AVD17" s="54"/>
      <c r="AVE17" s="54"/>
      <c r="AVF17" s="54"/>
      <c r="AVG17" s="54"/>
      <c r="AVH17" s="54"/>
      <c r="AVI17" s="54"/>
      <c r="AVJ17" s="54"/>
      <c r="AVK17" s="54"/>
      <c r="AVL17" s="54"/>
      <c r="AVM17" s="54"/>
      <c r="AVN17" s="54"/>
      <c r="AVO17" s="54"/>
      <c r="AVP17" s="54"/>
      <c r="AVQ17" s="54"/>
      <c r="AVR17" s="54"/>
      <c r="AVS17" s="54"/>
      <c r="AVT17" s="54"/>
      <c r="AVU17" s="54"/>
      <c r="AVV17" s="54"/>
      <c r="AVW17" s="54"/>
      <c r="AVX17" s="54"/>
      <c r="AVY17" s="54"/>
      <c r="AVZ17" s="54"/>
      <c r="AWA17" s="54"/>
      <c r="AWB17" s="54"/>
      <c r="AWC17" s="54"/>
      <c r="AWD17" s="54"/>
      <c r="AWE17" s="54"/>
      <c r="AWF17" s="54"/>
      <c r="AWG17" s="54"/>
      <c r="AWH17" s="54"/>
      <c r="AWI17" s="54"/>
      <c r="AWJ17" s="54"/>
      <c r="AWK17" s="54"/>
      <c r="AWL17" s="54"/>
      <c r="AWM17" s="54"/>
      <c r="AWN17" s="54"/>
      <c r="AWO17" s="54"/>
      <c r="AWP17" s="54"/>
      <c r="AWQ17" s="54"/>
      <c r="AWR17" s="54"/>
      <c r="AWS17" s="54"/>
      <c r="AWT17" s="54"/>
      <c r="AWU17" s="54"/>
      <c r="AWV17" s="54"/>
      <c r="AWW17" s="54"/>
      <c r="AWX17" s="54"/>
      <c r="AWY17" s="54"/>
      <c r="AWZ17" s="54"/>
      <c r="AXA17" s="54"/>
      <c r="AXB17" s="54"/>
      <c r="AXC17" s="54"/>
      <c r="AXD17" s="54"/>
      <c r="AXE17" s="54"/>
      <c r="AXF17" s="54"/>
      <c r="AXG17" s="54"/>
      <c r="AXH17" s="54"/>
      <c r="AXI17" s="54"/>
      <c r="AXJ17" s="54"/>
      <c r="AXK17" s="54"/>
      <c r="AXL17" s="54"/>
      <c r="AXM17" s="54"/>
      <c r="AXN17" s="54"/>
      <c r="AXO17" s="54"/>
      <c r="AXP17" s="54"/>
      <c r="AXQ17" s="54"/>
      <c r="AXR17" s="54"/>
      <c r="AXS17" s="54"/>
      <c r="AXT17" s="54"/>
      <c r="AXU17" s="54"/>
      <c r="AXV17" s="54"/>
      <c r="AXW17" s="54"/>
      <c r="AXX17" s="54"/>
      <c r="AXY17" s="54"/>
      <c r="AXZ17" s="54"/>
      <c r="AYA17" s="54"/>
      <c r="AYB17" s="54"/>
      <c r="AYC17" s="54"/>
      <c r="AYD17" s="54"/>
      <c r="AYE17" s="54"/>
      <c r="AYF17" s="54"/>
      <c r="AYG17" s="54"/>
      <c r="AYH17" s="54"/>
      <c r="AYI17" s="54"/>
      <c r="AYJ17" s="54"/>
      <c r="AYK17" s="54"/>
      <c r="AYL17" s="54"/>
      <c r="AYM17" s="54"/>
      <c r="AYN17" s="54"/>
      <c r="AYO17" s="54"/>
      <c r="AYP17" s="54"/>
      <c r="AYQ17" s="54"/>
      <c r="AYR17" s="54"/>
      <c r="AYS17" s="54"/>
      <c r="AYT17" s="54"/>
      <c r="AYU17" s="54"/>
      <c r="AYV17" s="54"/>
    </row>
    <row r="18" spans="1:1348" s="374" customFormat="1" ht="18" customHeight="1" x14ac:dyDescent="0.2">
      <c r="A18" s="2501"/>
      <c r="B18" s="378"/>
      <c r="C18" s="85"/>
      <c r="D18" s="380" t="s">
        <v>120</v>
      </c>
      <c r="E18" s="2506">
        <v>1</v>
      </c>
      <c r="F18" s="2506"/>
      <c r="G18" s="2506"/>
      <c r="H18" s="85"/>
      <c r="I18" s="2516">
        <f>B12</f>
        <v>1</v>
      </c>
      <c r="J18" s="2516"/>
      <c r="K18" s="2516"/>
      <c r="L18" s="85"/>
      <c r="M18" s="2517">
        <f>B12</f>
        <v>1</v>
      </c>
      <c r="N18" s="2517"/>
      <c r="O18" s="2517"/>
      <c r="P18" s="381" t="s">
        <v>120</v>
      </c>
      <c r="Q18" s="1081"/>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c r="IW18" s="54"/>
      <c r="IX18" s="54"/>
      <c r="IY18" s="54"/>
      <c r="IZ18" s="54"/>
      <c r="JA18" s="54"/>
      <c r="JB18" s="54"/>
      <c r="JC18" s="54"/>
      <c r="JD18" s="54"/>
      <c r="JE18" s="54"/>
      <c r="JF18" s="54"/>
      <c r="JG18" s="54"/>
      <c r="JH18" s="54"/>
      <c r="JI18" s="54"/>
      <c r="JJ18" s="54"/>
      <c r="JK18" s="54"/>
      <c r="JL18" s="54"/>
      <c r="JM18" s="54"/>
      <c r="JN18" s="54"/>
      <c r="JO18" s="54"/>
      <c r="JP18" s="54"/>
      <c r="JQ18" s="54"/>
      <c r="JR18" s="54"/>
      <c r="JS18" s="54"/>
      <c r="JT18" s="54"/>
      <c r="JU18" s="54"/>
      <c r="JV18" s="54"/>
      <c r="JW18" s="54"/>
      <c r="JX18" s="54"/>
      <c r="JY18" s="54"/>
      <c r="JZ18" s="54"/>
      <c r="KA18" s="54"/>
      <c r="KB18" s="54"/>
      <c r="KC18" s="54"/>
      <c r="KD18" s="54"/>
      <c r="KE18" s="54"/>
      <c r="KF18" s="54"/>
      <c r="KG18" s="54"/>
      <c r="KH18" s="54"/>
      <c r="KI18" s="54"/>
      <c r="KJ18" s="54"/>
      <c r="KK18" s="54"/>
      <c r="KL18" s="54"/>
      <c r="KM18" s="54"/>
      <c r="KN18" s="54"/>
      <c r="KO18" s="54"/>
      <c r="KP18" s="54"/>
      <c r="KQ18" s="54"/>
      <c r="KR18" s="54"/>
      <c r="KS18" s="54"/>
      <c r="KT18" s="54"/>
      <c r="KU18" s="54"/>
      <c r="KV18" s="54"/>
      <c r="KW18" s="54"/>
      <c r="KX18" s="54"/>
      <c r="KY18" s="54"/>
      <c r="KZ18" s="54"/>
      <c r="LA18" s="54"/>
      <c r="LB18" s="54"/>
      <c r="LC18" s="54"/>
      <c r="LD18" s="54"/>
      <c r="LE18" s="54"/>
      <c r="LF18" s="54"/>
      <c r="LG18" s="54"/>
      <c r="LH18" s="54"/>
      <c r="LI18" s="54"/>
      <c r="LJ18" s="54"/>
      <c r="LK18" s="54"/>
      <c r="LL18" s="54"/>
      <c r="LM18" s="54"/>
      <c r="LN18" s="54"/>
      <c r="LO18" s="54"/>
      <c r="LP18" s="54"/>
      <c r="LQ18" s="54"/>
      <c r="LR18" s="54"/>
      <c r="LS18" s="54"/>
      <c r="LT18" s="54"/>
      <c r="LU18" s="54"/>
      <c r="LV18" s="54"/>
      <c r="LW18" s="54"/>
      <c r="LX18" s="54"/>
      <c r="LY18" s="54"/>
      <c r="LZ18" s="54"/>
      <c r="MA18" s="54"/>
      <c r="MB18" s="54"/>
      <c r="MC18" s="54"/>
      <c r="MD18" s="54"/>
      <c r="ME18" s="54"/>
      <c r="MF18" s="54"/>
      <c r="MG18" s="54"/>
      <c r="MH18" s="54"/>
      <c r="MI18" s="54"/>
      <c r="MJ18" s="54"/>
      <c r="MK18" s="54"/>
      <c r="ML18" s="54"/>
      <c r="MM18" s="54"/>
      <c r="MN18" s="54"/>
      <c r="MO18" s="54"/>
      <c r="MP18" s="54"/>
      <c r="MQ18" s="54"/>
      <c r="MR18" s="54"/>
      <c r="MS18" s="54"/>
      <c r="MT18" s="54"/>
      <c r="MU18" s="54"/>
      <c r="MV18" s="54"/>
      <c r="MW18" s="54"/>
      <c r="MX18" s="54"/>
      <c r="MY18" s="54"/>
      <c r="MZ18" s="54"/>
      <c r="NA18" s="54"/>
      <c r="NB18" s="54"/>
      <c r="NC18" s="54"/>
      <c r="ND18" s="54"/>
      <c r="NE18" s="54"/>
      <c r="NF18" s="54"/>
      <c r="NG18" s="54"/>
      <c r="NH18" s="54"/>
      <c r="NI18" s="54"/>
      <c r="NJ18" s="54"/>
      <c r="NK18" s="54"/>
      <c r="NL18" s="54"/>
      <c r="NM18" s="54"/>
      <c r="NN18" s="54"/>
      <c r="NO18" s="54"/>
      <c r="NP18" s="54"/>
      <c r="NQ18" s="54"/>
      <c r="NR18" s="54"/>
      <c r="NS18" s="54"/>
      <c r="NT18" s="54"/>
      <c r="NU18" s="54"/>
      <c r="NV18" s="54"/>
      <c r="NW18" s="54"/>
      <c r="NX18" s="54"/>
      <c r="NY18" s="54"/>
      <c r="NZ18" s="54"/>
      <c r="OA18" s="54"/>
      <c r="OB18" s="54"/>
      <c r="OC18" s="54"/>
      <c r="OD18" s="54"/>
      <c r="OE18" s="54"/>
      <c r="OF18" s="54"/>
      <c r="OG18" s="54"/>
      <c r="OH18" s="54"/>
      <c r="OI18" s="54"/>
      <c r="OJ18" s="54"/>
      <c r="OK18" s="54"/>
      <c r="OL18" s="54"/>
      <c r="OM18" s="54"/>
      <c r="ON18" s="54"/>
      <c r="OO18" s="54"/>
      <c r="OP18" s="54"/>
      <c r="OQ18" s="54"/>
      <c r="OR18" s="54"/>
      <c r="OS18" s="54"/>
      <c r="OT18" s="54"/>
      <c r="OU18" s="54"/>
      <c r="OV18" s="54"/>
      <c r="OW18" s="54"/>
      <c r="OX18" s="54"/>
      <c r="OY18" s="54"/>
      <c r="OZ18" s="54"/>
      <c r="PA18" s="54"/>
      <c r="PB18" s="54"/>
      <c r="PC18" s="54"/>
      <c r="PD18" s="54"/>
      <c r="PE18" s="54"/>
      <c r="PF18" s="54"/>
      <c r="PG18" s="54"/>
      <c r="PH18" s="54"/>
      <c r="PI18" s="54"/>
      <c r="PJ18" s="54"/>
      <c r="PK18" s="54"/>
      <c r="PL18" s="54"/>
      <c r="PM18" s="54"/>
      <c r="PN18" s="54"/>
      <c r="PO18" s="54"/>
      <c r="PP18" s="54"/>
      <c r="PQ18" s="54"/>
      <c r="PR18" s="54"/>
      <c r="PS18" s="54"/>
      <c r="PT18" s="54"/>
      <c r="PU18" s="54"/>
      <c r="PV18" s="54"/>
      <c r="PW18" s="54"/>
      <c r="PX18" s="54"/>
      <c r="PY18" s="54"/>
      <c r="PZ18" s="54"/>
      <c r="QA18" s="54"/>
      <c r="QB18" s="54"/>
      <c r="QC18" s="54"/>
      <c r="QD18" s="54"/>
      <c r="QE18" s="54"/>
      <c r="QF18" s="54"/>
      <c r="QG18" s="54"/>
      <c r="QH18" s="54"/>
      <c r="QI18" s="54"/>
      <c r="QJ18" s="54"/>
      <c r="QK18" s="54"/>
      <c r="QL18" s="54"/>
      <c r="QM18" s="54"/>
      <c r="QN18" s="54"/>
      <c r="QO18" s="54"/>
      <c r="QP18" s="54"/>
      <c r="QQ18" s="54"/>
      <c r="QR18" s="54"/>
      <c r="QS18" s="54"/>
      <c r="QT18" s="54"/>
      <c r="QU18" s="54"/>
      <c r="QV18" s="54"/>
      <c r="QW18" s="54"/>
      <c r="QX18" s="54"/>
      <c r="QY18" s="54"/>
      <c r="QZ18" s="54"/>
      <c r="RA18" s="54"/>
      <c r="RB18" s="54"/>
      <c r="RC18" s="54"/>
      <c r="RD18" s="54"/>
      <c r="RE18" s="54"/>
      <c r="RF18" s="54"/>
      <c r="RG18" s="54"/>
      <c r="RH18" s="54"/>
      <c r="RI18" s="54"/>
      <c r="RJ18" s="54"/>
      <c r="RK18" s="54"/>
      <c r="RL18" s="54"/>
      <c r="RM18" s="54"/>
      <c r="RN18" s="54"/>
      <c r="RO18" s="54"/>
      <c r="RP18" s="54"/>
      <c r="RQ18" s="54"/>
      <c r="RR18" s="54"/>
      <c r="RS18" s="54"/>
      <c r="RT18" s="54"/>
      <c r="RU18" s="54"/>
      <c r="RV18" s="54"/>
      <c r="RW18" s="54"/>
      <c r="RX18" s="54"/>
      <c r="RY18" s="54"/>
      <c r="RZ18" s="54"/>
      <c r="SA18" s="54"/>
      <c r="SB18" s="54"/>
      <c r="SC18" s="54"/>
      <c r="SD18" s="54"/>
      <c r="SE18" s="54"/>
      <c r="SF18" s="54"/>
      <c r="SG18" s="54"/>
      <c r="SH18" s="54"/>
      <c r="SI18" s="54"/>
      <c r="SJ18" s="54"/>
      <c r="SK18" s="54"/>
      <c r="SL18" s="54"/>
      <c r="SM18" s="54"/>
      <c r="SN18" s="54"/>
      <c r="SO18" s="54"/>
      <c r="SP18" s="54"/>
      <c r="SQ18" s="54"/>
      <c r="SR18" s="54"/>
      <c r="SS18" s="54"/>
      <c r="ST18" s="54"/>
      <c r="SU18" s="54"/>
      <c r="SV18" s="54"/>
      <c r="SW18" s="54"/>
      <c r="SX18" s="54"/>
      <c r="SY18" s="54"/>
      <c r="SZ18" s="54"/>
      <c r="TA18" s="54"/>
      <c r="TB18" s="54"/>
      <c r="TC18" s="54"/>
      <c r="TD18" s="54"/>
      <c r="TE18" s="54"/>
      <c r="TF18" s="54"/>
      <c r="TG18" s="54"/>
      <c r="TH18" s="54"/>
      <c r="TI18" s="54"/>
      <c r="TJ18" s="54"/>
      <c r="TK18" s="54"/>
      <c r="TL18" s="54"/>
      <c r="TM18" s="54"/>
      <c r="TN18" s="54"/>
      <c r="TO18" s="54"/>
      <c r="TP18" s="54"/>
      <c r="TQ18" s="54"/>
      <c r="TR18" s="54"/>
      <c r="TS18" s="54"/>
      <c r="TT18" s="54"/>
      <c r="TU18" s="54"/>
      <c r="TV18" s="54"/>
      <c r="TW18" s="54"/>
      <c r="TX18" s="54"/>
      <c r="TY18" s="54"/>
      <c r="TZ18" s="54"/>
      <c r="UA18" s="54"/>
      <c r="UB18" s="54"/>
      <c r="UC18" s="54"/>
      <c r="UD18" s="54"/>
      <c r="UE18" s="54"/>
      <c r="UF18" s="54"/>
      <c r="UG18" s="54"/>
      <c r="UH18" s="54"/>
      <c r="UI18" s="54"/>
      <c r="UJ18" s="54"/>
      <c r="UK18" s="54"/>
      <c r="UL18" s="54"/>
      <c r="UM18" s="54"/>
      <c r="UN18" s="54"/>
      <c r="UO18" s="54"/>
      <c r="UP18" s="54"/>
      <c r="UQ18" s="54"/>
      <c r="UR18" s="54"/>
      <c r="US18" s="54"/>
      <c r="UT18" s="54"/>
      <c r="UU18" s="54"/>
      <c r="UV18" s="54"/>
      <c r="UW18" s="54"/>
      <c r="UX18" s="54"/>
      <c r="UY18" s="54"/>
      <c r="UZ18" s="54"/>
      <c r="VA18" s="54"/>
      <c r="VB18" s="54"/>
      <c r="VC18" s="54"/>
      <c r="VD18" s="54"/>
      <c r="VE18" s="54"/>
      <c r="VF18" s="54"/>
      <c r="VG18" s="54"/>
      <c r="VH18" s="54"/>
      <c r="VI18" s="54"/>
      <c r="VJ18" s="54"/>
      <c r="VK18" s="54"/>
      <c r="VL18" s="54"/>
      <c r="VM18" s="54"/>
      <c r="VN18" s="54"/>
      <c r="VO18" s="54"/>
      <c r="VP18" s="54"/>
      <c r="VQ18" s="54"/>
      <c r="VR18" s="54"/>
      <c r="VS18" s="54"/>
      <c r="VT18" s="54"/>
      <c r="VU18" s="54"/>
      <c r="VV18" s="54"/>
      <c r="VW18" s="54"/>
      <c r="VX18" s="54"/>
      <c r="VY18" s="54"/>
      <c r="VZ18" s="54"/>
      <c r="WA18" s="54"/>
      <c r="WB18" s="54"/>
      <c r="WC18" s="54"/>
      <c r="WD18" s="54"/>
      <c r="WE18" s="54"/>
      <c r="WF18" s="54"/>
      <c r="WG18" s="54"/>
      <c r="WH18" s="54"/>
      <c r="WI18" s="54"/>
      <c r="WJ18" s="54"/>
      <c r="WK18" s="54"/>
      <c r="WL18" s="54"/>
      <c r="WM18" s="54"/>
      <c r="WN18" s="54"/>
      <c r="WO18" s="54"/>
      <c r="WP18" s="54"/>
      <c r="WQ18" s="54"/>
      <c r="WR18" s="54"/>
      <c r="WS18" s="54"/>
      <c r="WT18" s="54"/>
      <c r="WU18" s="54"/>
      <c r="WV18" s="54"/>
      <c r="WW18" s="54"/>
      <c r="WX18" s="54"/>
      <c r="WY18" s="54"/>
      <c r="WZ18" s="54"/>
      <c r="XA18" s="54"/>
      <c r="XB18" s="54"/>
      <c r="XC18" s="54"/>
      <c r="XD18" s="54"/>
      <c r="XE18" s="54"/>
      <c r="XF18" s="54"/>
      <c r="XG18" s="54"/>
      <c r="XH18" s="54"/>
      <c r="XI18" s="54"/>
      <c r="XJ18" s="54"/>
      <c r="XK18" s="54"/>
      <c r="XL18" s="54"/>
      <c r="XM18" s="54"/>
      <c r="XN18" s="54"/>
      <c r="XO18" s="54"/>
      <c r="XP18" s="54"/>
      <c r="XQ18" s="54"/>
      <c r="XR18" s="54"/>
      <c r="XS18" s="54"/>
      <c r="XT18" s="54"/>
      <c r="XU18" s="54"/>
      <c r="XV18" s="54"/>
      <c r="XW18" s="54"/>
      <c r="XX18" s="54"/>
      <c r="XY18" s="54"/>
      <c r="XZ18" s="54"/>
      <c r="YA18" s="54"/>
      <c r="YB18" s="54"/>
      <c r="YC18" s="54"/>
      <c r="YD18" s="54"/>
      <c r="YE18" s="54"/>
      <c r="YF18" s="54"/>
      <c r="YG18" s="54"/>
      <c r="YH18" s="54"/>
      <c r="YI18" s="54"/>
      <c r="YJ18" s="54"/>
      <c r="YK18" s="54"/>
      <c r="YL18" s="54"/>
      <c r="YM18" s="54"/>
      <c r="YN18" s="54"/>
      <c r="YO18" s="54"/>
      <c r="YP18" s="54"/>
      <c r="YQ18" s="54"/>
      <c r="YR18" s="54"/>
      <c r="YS18" s="54"/>
      <c r="YT18" s="54"/>
      <c r="YU18" s="54"/>
      <c r="YV18" s="54"/>
      <c r="YW18" s="54"/>
      <c r="YX18" s="54"/>
      <c r="YY18" s="54"/>
      <c r="YZ18" s="54"/>
      <c r="ZA18" s="54"/>
      <c r="ZB18" s="54"/>
      <c r="ZC18" s="54"/>
      <c r="ZD18" s="54"/>
      <c r="ZE18" s="54"/>
      <c r="ZF18" s="54"/>
      <c r="ZG18" s="54"/>
      <c r="ZH18" s="54"/>
      <c r="ZI18" s="54"/>
      <c r="ZJ18" s="54"/>
      <c r="ZK18" s="54"/>
      <c r="ZL18" s="54"/>
      <c r="ZM18" s="54"/>
      <c r="ZN18" s="54"/>
      <c r="ZO18" s="54"/>
      <c r="ZP18" s="54"/>
      <c r="ZQ18" s="54"/>
      <c r="ZR18" s="54"/>
      <c r="ZS18" s="54"/>
      <c r="ZT18" s="54"/>
      <c r="ZU18" s="54"/>
      <c r="ZV18" s="54"/>
      <c r="ZW18" s="54"/>
      <c r="ZX18" s="54"/>
      <c r="ZY18" s="54"/>
      <c r="ZZ18" s="54"/>
      <c r="AAA18" s="54"/>
      <c r="AAB18" s="54"/>
      <c r="AAC18" s="54"/>
      <c r="AAD18" s="54"/>
      <c r="AAE18" s="54"/>
      <c r="AAF18" s="54"/>
      <c r="AAG18" s="54"/>
      <c r="AAH18" s="54"/>
      <c r="AAI18" s="54"/>
      <c r="AAJ18" s="54"/>
      <c r="AAK18" s="54"/>
      <c r="AAL18" s="54"/>
      <c r="AAM18" s="54"/>
      <c r="AAN18" s="54"/>
      <c r="AAO18" s="54"/>
      <c r="AAP18" s="54"/>
      <c r="AAQ18" s="54"/>
      <c r="AAR18" s="54"/>
      <c r="AAS18" s="54"/>
      <c r="AAT18" s="54"/>
      <c r="AAU18" s="54"/>
      <c r="AAV18" s="54"/>
      <c r="AAW18" s="54"/>
      <c r="AAX18" s="54"/>
      <c r="AAY18" s="54"/>
      <c r="AAZ18" s="54"/>
      <c r="ABA18" s="54"/>
      <c r="ABB18" s="54"/>
      <c r="ABC18" s="54"/>
      <c r="ABD18" s="54"/>
      <c r="ABE18" s="54"/>
      <c r="ABF18" s="54"/>
      <c r="ABG18" s="54"/>
      <c r="ABH18" s="54"/>
      <c r="ABI18" s="54"/>
      <c r="ABJ18" s="54"/>
      <c r="ABK18" s="54"/>
      <c r="ABL18" s="54"/>
      <c r="ABM18" s="54"/>
      <c r="ABN18" s="54"/>
      <c r="ABO18" s="54"/>
      <c r="ABP18" s="54"/>
      <c r="ABQ18" s="54"/>
      <c r="ABR18" s="54"/>
      <c r="ABS18" s="54"/>
      <c r="ABT18" s="54"/>
      <c r="ABU18" s="54"/>
      <c r="ABV18" s="54"/>
      <c r="ABW18" s="54"/>
      <c r="ABX18" s="54"/>
      <c r="ABY18" s="54"/>
      <c r="ABZ18" s="54"/>
      <c r="ACA18" s="54"/>
      <c r="ACB18" s="54"/>
      <c r="ACC18" s="54"/>
      <c r="ACD18" s="54"/>
      <c r="ACE18" s="54"/>
      <c r="ACF18" s="54"/>
      <c r="ACG18" s="54"/>
      <c r="ACH18" s="54"/>
      <c r="ACI18" s="54"/>
      <c r="ACJ18" s="54"/>
      <c r="ACK18" s="54"/>
      <c r="ACL18" s="54"/>
      <c r="ACM18" s="54"/>
      <c r="ACN18" s="54"/>
      <c r="ACO18" s="54"/>
      <c r="ACP18" s="54"/>
      <c r="ACQ18" s="54"/>
      <c r="ACR18" s="54"/>
      <c r="ACS18" s="54"/>
      <c r="ACT18" s="54"/>
      <c r="ACU18" s="54"/>
      <c r="ACV18" s="54"/>
      <c r="ACW18" s="54"/>
      <c r="ACX18" s="54"/>
      <c r="ACY18" s="54"/>
      <c r="ACZ18" s="54"/>
      <c r="ADA18" s="54"/>
      <c r="ADB18" s="54"/>
      <c r="ADC18" s="54"/>
      <c r="ADD18" s="54"/>
      <c r="ADE18" s="54"/>
      <c r="ADF18" s="54"/>
      <c r="ADG18" s="54"/>
      <c r="ADH18" s="54"/>
      <c r="ADI18" s="54"/>
      <c r="ADJ18" s="54"/>
      <c r="ADK18" s="54"/>
      <c r="ADL18" s="54"/>
      <c r="ADM18" s="54"/>
      <c r="ADN18" s="54"/>
      <c r="ADO18" s="54"/>
      <c r="ADP18" s="54"/>
      <c r="ADQ18" s="54"/>
      <c r="ADR18" s="54"/>
      <c r="ADS18" s="54"/>
      <c r="ADT18" s="54"/>
      <c r="ADU18" s="54"/>
      <c r="ADV18" s="54"/>
      <c r="ADW18" s="54"/>
      <c r="ADX18" s="54"/>
      <c r="ADY18" s="54"/>
      <c r="ADZ18" s="54"/>
      <c r="AEA18" s="54"/>
      <c r="AEB18" s="54"/>
      <c r="AEC18" s="54"/>
      <c r="AED18" s="54"/>
      <c r="AEE18" s="54"/>
      <c r="AEF18" s="54"/>
      <c r="AEG18" s="54"/>
      <c r="AEH18" s="54"/>
      <c r="AEI18" s="54"/>
      <c r="AEJ18" s="54"/>
      <c r="AEK18" s="54"/>
      <c r="AEL18" s="54"/>
      <c r="AEM18" s="54"/>
      <c r="AEN18" s="54"/>
      <c r="AEO18" s="54"/>
      <c r="AEP18" s="54"/>
      <c r="AEQ18" s="54"/>
      <c r="AER18" s="54"/>
      <c r="AES18" s="54"/>
      <c r="AET18" s="54"/>
      <c r="AEU18" s="54"/>
      <c r="AEV18" s="54"/>
      <c r="AEW18" s="54"/>
      <c r="AEX18" s="54"/>
      <c r="AEY18" s="54"/>
      <c r="AEZ18" s="54"/>
      <c r="AFA18" s="54"/>
      <c r="AFB18" s="54"/>
      <c r="AFC18" s="54"/>
      <c r="AFD18" s="54"/>
      <c r="AFE18" s="54"/>
      <c r="AFF18" s="54"/>
      <c r="AFG18" s="54"/>
      <c r="AFH18" s="54"/>
      <c r="AFI18" s="54"/>
      <c r="AFJ18" s="54"/>
      <c r="AFK18" s="54"/>
      <c r="AFL18" s="54"/>
      <c r="AFM18" s="54"/>
      <c r="AFN18" s="54"/>
      <c r="AFO18" s="54"/>
      <c r="AFP18" s="54"/>
      <c r="AFQ18" s="54"/>
      <c r="AFR18" s="54"/>
      <c r="AFS18" s="54"/>
      <c r="AFT18" s="54"/>
      <c r="AFU18" s="54"/>
      <c r="AFV18" s="54"/>
      <c r="AFW18" s="54"/>
      <c r="AFX18" s="54"/>
      <c r="AFY18" s="54"/>
      <c r="AFZ18" s="54"/>
      <c r="AGA18" s="54"/>
      <c r="AGB18" s="54"/>
      <c r="AGC18" s="54"/>
      <c r="AGD18" s="54"/>
      <c r="AGE18" s="54"/>
      <c r="AGF18" s="54"/>
      <c r="AGG18" s="54"/>
      <c r="AGH18" s="54"/>
      <c r="AGI18" s="54"/>
      <c r="AGJ18" s="54"/>
      <c r="AGK18" s="54"/>
      <c r="AGL18" s="54"/>
      <c r="AGM18" s="54"/>
      <c r="AGN18" s="54"/>
      <c r="AGO18" s="54"/>
      <c r="AGP18" s="54"/>
      <c r="AGQ18" s="54"/>
      <c r="AGR18" s="54"/>
      <c r="AGS18" s="54"/>
      <c r="AGT18" s="54"/>
      <c r="AGU18" s="54"/>
      <c r="AGV18" s="54"/>
      <c r="AGW18" s="54"/>
      <c r="AGX18" s="54"/>
      <c r="AGY18" s="54"/>
      <c r="AGZ18" s="54"/>
      <c r="AHA18" s="54"/>
      <c r="AHB18" s="54"/>
      <c r="AHC18" s="54"/>
      <c r="AHD18" s="54"/>
      <c r="AHE18" s="54"/>
      <c r="AHF18" s="54"/>
      <c r="AHG18" s="54"/>
      <c r="AHH18" s="54"/>
      <c r="AHI18" s="54"/>
      <c r="AHJ18" s="54"/>
      <c r="AHK18" s="54"/>
      <c r="AHL18" s="54"/>
      <c r="AHM18" s="54"/>
      <c r="AHN18" s="54"/>
      <c r="AHO18" s="54"/>
      <c r="AHP18" s="54"/>
      <c r="AHQ18" s="54"/>
      <c r="AHR18" s="54"/>
      <c r="AHS18" s="54"/>
      <c r="AHT18" s="54"/>
      <c r="AHU18" s="54"/>
      <c r="AHV18" s="54"/>
      <c r="AHW18" s="54"/>
      <c r="AHX18" s="54"/>
      <c r="AHY18" s="54"/>
      <c r="AHZ18" s="54"/>
      <c r="AIA18" s="54"/>
      <c r="AIB18" s="54"/>
      <c r="AIC18" s="54"/>
      <c r="AID18" s="54"/>
      <c r="AIE18" s="54"/>
      <c r="AIF18" s="54"/>
      <c r="AIG18" s="54"/>
      <c r="AIH18" s="54"/>
      <c r="AII18" s="54"/>
      <c r="AIJ18" s="54"/>
      <c r="AIK18" s="54"/>
      <c r="AIL18" s="54"/>
      <c r="AIM18" s="54"/>
      <c r="AIN18" s="54"/>
      <c r="AIO18" s="54"/>
      <c r="AIP18" s="54"/>
      <c r="AIQ18" s="54"/>
      <c r="AIR18" s="54"/>
      <c r="AIS18" s="54"/>
      <c r="AIT18" s="54"/>
      <c r="AIU18" s="54"/>
      <c r="AIV18" s="54"/>
      <c r="AIW18" s="54"/>
      <c r="AIX18" s="54"/>
      <c r="AIY18" s="54"/>
      <c r="AIZ18" s="54"/>
      <c r="AJA18" s="54"/>
      <c r="AJB18" s="54"/>
      <c r="AJC18" s="54"/>
      <c r="AJD18" s="54"/>
      <c r="AJE18" s="54"/>
      <c r="AJF18" s="54"/>
      <c r="AJG18" s="54"/>
      <c r="AJH18" s="54"/>
      <c r="AJI18" s="54"/>
      <c r="AJJ18" s="54"/>
      <c r="AJK18" s="54"/>
      <c r="AJL18" s="54"/>
      <c r="AJM18" s="54"/>
      <c r="AJN18" s="54"/>
      <c r="AJO18" s="54"/>
      <c r="AJP18" s="54"/>
      <c r="AJQ18" s="54"/>
      <c r="AJR18" s="54"/>
      <c r="AJS18" s="54"/>
      <c r="AJT18" s="54"/>
      <c r="AJU18" s="54"/>
      <c r="AJV18" s="54"/>
      <c r="AJW18" s="54"/>
      <c r="AJX18" s="54"/>
      <c r="AJY18" s="54"/>
      <c r="AJZ18" s="54"/>
      <c r="AKA18" s="54"/>
      <c r="AKB18" s="54"/>
      <c r="AKC18" s="54"/>
      <c r="AKD18" s="54"/>
      <c r="AKE18" s="54"/>
      <c r="AKF18" s="54"/>
      <c r="AKG18" s="54"/>
      <c r="AKH18" s="54"/>
      <c r="AKI18" s="54"/>
      <c r="AKJ18" s="54"/>
      <c r="AKK18" s="54"/>
      <c r="AKL18" s="54"/>
      <c r="AKM18" s="54"/>
      <c r="AKN18" s="54"/>
      <c r="AKO18" s="54"/>
      <c r="AKP18" s="54"/>
      <c r="AKQ18" s="54"/>
      <c r="AKR18" s="54"/>
      <c r="AKS18" s="54"/>
      <c r="AKT18" s="54"/>
      <c r="AKU18" s="54"/>
      <c r="AKV18" s="54"/>
      <c r="AKW18" s="54"/>
      <c r="AKX18" s="54"/>
      <c r="AKY18" s="54"/>
      <c r="AKZ18" s="54"/>
      <c r="ALA18" s="54"/>
      <c r="ALB18" s="54"/>
      <c r="ALC18" s="54"/>
      <c r="ALD18" s="54"/>
      <c r="ALE18" s="54"/>
      <c r="ALF18" s="54"/>
      <c r="ALG18" s="54"/>
      <c r="ALH18" s="54"/>
      <c r="ALI18" s="54"/>
      <c r="ALJ18" s="54"/>
      <c r="ALK18" s="54"/>
      <c r="ALL18" s="54"/>
      <c r="ALM18" s="54"/>
      <c r="ALN18" s="54"/>
      <c r="ALO18" s="54"/>
      <c r="ALP18" s="54"/>
      <c r="ALQ18" s="54"/>
      <c r="ALR18" s="54"/>
      <c r="ALS18" s="54"/>
      <c r="ALT18" s="54"/>
      <c r="ALU18" s="54"/>
      <c r="ALV18" s="54"/>
      <c r="ALW18" s="54"/>
      <c r="ALX18" s="54"/>
      <c r="ALY18" s="54"/>
      <c r="ALZ18" s="54"/>
      <c r="AMA18" s="54"/>
      <c r="AMB18" s="54"/>
      <c r="AMC18" s="54"/>
      <c r="AMD18" s="54"/>
      <c r="AME18" s="54"/>
      <c r="AMF18" s="54"/>
      <c r="AMG18" s="54"/>
      <c r="AMH18" s="54"/>
      <c r="AMI18" s="54"/>
      <c r="AMJ18" s="54"/>
      <c r="AMK18" s="54"/>
      <c r="AML18" s="54"/>
      <c r="AMM18" s="54"/>
      <c r="AMN18" s="54"/>
      <c r="AMO18" s="54"/>
      <c r="AMP18" s="54"/>
      <c r="AMQ18" s="54"/>
      <c r="AMR18" s="54"/>
      <c r="AMS18" s="54"/>
      <c r="AMT18" s="54"/>
      <c r="AMU18" s="54"/>
      <c r="AMV18" s="54"/>
      <c r="AMW18" s="54"/>
      <c r="AMX18" s="54"/>
      <c r="AMY18" s="54"/>
      <c r="AMZ18" s="54"/>
      <c r="ANA18" s="54"/>
      <c r="ANB18" s="54"/>
      <c r="ANC18" s="54"/>
      <c r="AND18" s="54"/>
      <c r="ANE18" s="54"/>
      <c r="ANF18" s="54"/>
      <c r="ANG18" s="54"/>
      <c r="ANH18" s="54"/>
      <c r="ANI18" s="54"/>
      <c r="ANJ18" s="54"/>
      <c r="ANK18" s="54"/>
      <c r="ANL18" s="54"/>
      <c r="ANM18" s="54"/>
      <c r="ANN18" s="54"/>
      <c r="ANO18" s="54"/>
      <c r="ANP18" s="54"/>
      <c r="ANQ18" s="54"/>
      <c r="ANR18" s="54"/>
      <c r="ANS18" s="54"/>
      <c r="ANT18" s="54"/>
      <c r="ANU18" s="54"/>
      <c r="ANV18" s="54"/>
      <c r="ANW18" s="54"/>
      <c r="ANX18" s="54"/>
      <c r="ANY18" s="54"/>
      <c r="ANZ18" s="54"/>
      <c r="AOA18" s="54"/>
      <c r="AOB18" s="54"/>
      <c r="AOC18" s="54"/>
      <c r="AOD18" s="54"/>
      <c r="AOE18" s="54"/>
      <c r="AOF18" s="54"/>
      <c r="AOG18" s="54"/>
      <c r="AOH18" s="54"/>
      <c r="AOI18" s="54"/>
      <c r="AOJ18" s="54"/>
      <c r="AOK18" s="54"/>
      <c r="AOL18" s="54"/>
      <c r="AOM18" s="54"/>
      <c r="AON18" s="54"/>
      <c r="AOO18" s="54"/>
      <c r="AOP18" s="54"/>
      <c r="AOQ18" s="54"/>
      <c r="AOR18" s="54"/>
      <c r="AOS18" s="54"/>
      <c r="AOT18" s="54"/>
      <c r="AOU18" s="54"/>
      <c r="AOV18" s="54"/>
      <c r="AOW18" s="54"/>
      <c r="AOX18" s="54"/>
      <c r="AOY18" s="54"/>
      <c r="AOZ18" s="54"/>
      <c r="APA18" s="54"/>
      <c r="APB18" s="54"/>
      <c r="APC18" s="54"/>
      <c r="APD18" s="54"/>
      <c r="APE18" s="54"/>
      <c r="APF18" s="54"/>
      <c r="APG18" s="54"/>
      <c r="APH18" s="54"/>
      <c r="API18" s="54"/>
      <c r="APJ18" s="54"/>
      <c r="APK18" s="54"/>
      <c r="APL18" s="54"/>
      <c r="APM18" s="54"/>
      <c r="APN18" s="54"/>
      <c r="APO18" s="54"/>
      <c r="APP18" s="54"/>
      <c r="APQ18" s="54"/>
      <c r="APR18" s="54"/>
      <c r="APS18" s="54"/>
      <c r="APT18" s="54"/>
      <c r="APU18" s="54"/>
      <c r="APV18" s="54"/>
      <c r="APW18" s="54"/>
      <c r="APX18" s="54"/>
      <c r="APY18" s="54"/>
      <c r="APZ18" s="54"/>
      <c r="AQA18" s="54"/>
      <c r="AQB18" s="54"/>
      <c r="AQC18" s="54"/>
      <c r="AQD18" s="54"/>
      <c r="AQE18" s="54"/>
      <c r="AQF18" s="54"/>
      <c r="AQG18" s="54"/>
      <c r="AQH18" s="54"/>
      <c r="AQI18" s="54"/>
      <c r="AQJ18" s="54"/>
      <c r="AQK18" s="54"/>
      <c r="AQL18" s="54"/>
      <c r="AQM18" s="54"/>
      <c r="AQN18" s="54"/>
      <c r="AQO18" s="54"/>
      <c r="AQP18" s="54"/>
      <c r="AQQ18" s="54"/>
      <c r="AQR18" s="54"/>
      <c r="AQS18" s="54"/>
      <c r="AQT18" s="54"/>
      <c r="AQU18" s="54"/>
      <c r="AQV18" s="54"/>
      <c r="AQW18" s="54"/>
      <c r="AQX18" s="54"/>
      <c r="AQY18" s="54"/>
      <c r="AQZ18" s="54"/>
      <c r="ARA18" s="54"/>
      <c r="ARB18" s="54"/>
      <c r="ARC18" s="54"/>
      <c r="ARD18" s="54"/>
      <c r="ARE18" s="54"/>
      <c r="ARF18" s="54"/>
      <c r="ARG18" s="54"/>
      <c r="ARH18" s="54"/>
      <c r="ARI18" s="54"/>
      <c r="ARJ18" s="54"/>
      <c r="ARK18" s="54"/>
      <c r="ARL18" s="54"/>
      <c r="ARM18" s="54"/>
      <c r="ARN18" s="54"/>
      <c r="ARO18" s="54"/>
      <c r="ARP18" s="54"/>
      <c r="ARQ18" s="54"/>
      <c r="ARR18" s="54"/>
      <c r="ARS18" s="54"/>
      <c r="ART18" s="54"/>
      <c r="ARU18" s="54"/>
      <c r="ARV18" s="54"/>
      <c r="ARW18" s="54"/>
      <c r="ARX18" s="54"/>
      <c r="ARY18" s="54"/>
      <c r="ARZ18" s="54"/>
      <c r="ASA18" s="54"/>
      <c r="ASB18" s="54"/>
      <c r="ASC18" s="54"/>
      <c r="ASD18" s="54"/>
      <c r="ASE18" s="54"/>
      <c r="ASF18" s="54"/>
      <c r="ASG18" s="54"/>
      <c r="ASH18" s="54"/>
      <c r="ASI18" s="54"/>
      <c r="ASJ18" s="54"/>
      <c r="ASK18" s="54"/>
      <c r="ASL18" s="54"/>
      <c r="ASM18" s="54"/>
      <c r="ASN18" s="54"/>
      <c r="ASO18" s="54"/>
      <c r="ASP18" s="54"/>
      <c r="ASQ18" s="54"/>
      <c r="ASR18" s="54"/>
      <c r="ASS18" s="54"/>
      <c r="AST18" s="54"/>
      <c r="ASU18" s="54"/>
      <c r="ASV18" s="54"/>
      <c r="ASW18" s="54"/>
      <c r="ASX18" s="54"/>
      <c r="ASY18" s="54"/>
      <c r="ASZ18" s="54"/>
      <c r="ATA18" s="54"/>
      <c r="ATB18" s="54"/>
      <c r="ATC18" s="54"/>
      <c r="ATD18" s="54"/>
      <c r="ATE18" s="54"/>
      <c r="ATF18" s="54"/>
      <c r="ATG18" s="54"/>
      <c r="ATH18" s="54"/>
      <c r="ATI18" s="54"/>
      <c r="ATJ18" s="54"/>
      <c r="ATK18" s="54"/>
      <c r="ATL18" s="54"/>
      <c r="ATM18" s="54"/>
      <c r="ATN18" s="54"/>
      <c r="ATO18" s="54"/>
      <c r="ATP18" s="54"/>
      <c r="ATQ18" s="54"/>
      <c r="ATR18" s="54"/>
      <c r="ATS18" s="54"/>
      <c r="ATT18" s="54"/>
      <c r="ATU18" s="54"/>
      <c r="ATV18" s="54"/>
      <c r="ATW18" s="54"/>
      <c r="ATX18" s="54"/>
      <c r="ATY18" s="54"/>
      <c r="ATZ18" s="54"/>
      <c r="AUA18" s="54"/>
      <c r="AUB18" s="54"/>
      <c r="AUC18" s="54"/>
      <c r="AUD18" s="54"/>
      <c r="AUE18" s="54"/>
      <c r="AUF18" s="54"/>
      <c r="AUG18" s="54"/>
      <c r="AUH18" s="54"/>
      <c r="AUI18" s="54"/>
      <c r="AUJ18" s="54"/>
      <c r="AUK18" s="54"/>
      <c r="AUL18" s="54"/>
      <c r="AUM18" s="54"/>
      <c r="AUN18" s="54"/>
      <c r="AUO18" s="54"/>
      <c r="AUP18" s="54"/>
      <c r="AUQ18" s="54"/>
      <c r="AUR18" s="54"/>
      <c r="AUS18" s="54"/>
      <c r="AUT18" s="54"/>
      <c r="AUU18" s="54"/>
      <c r="AUV18" s="54"/>
      <c r="AUW18" s="54"/>
      <c r="AUX18" s="54"/>
      <c r="AUY18" s="54"/>
      <c r="AUZ18" s="54"/>
      <c r="AVA18" s="54"/>
      <c r="AVB18" s="54"/>
      <c r="AVC18" s="54"/>
      <c r="AVD18" s="54"/>
      <c r="AVE18" s="54"/>
      <c r="AVF18" s="54"/>
      <c r="AVG18" s="54"/>
      <c r="AVH18" s="54"/>
      <c r="AVI18" s="54"/>
      <c r="AVJ18" s="54"/>
      <c r="AVK18" s="54"/>
      <c r="AVL18" s="54"/>
      <c r="AVM18" s="54"/>
      <c r="AVN18" s="54"/>
      <c r="AVO18" s="54"/>
      <c r="AVP18" s="54"/>
      <c r="AVQ18" s="54"/>
      <c r="AVR18" s="54"/>
      <c r="AVS18" s="54"/>
      <c r="AVT18" s="54"/>
      <c r="AVU18" s="54"/>
      <c r="AVV18" s="54"/>
      <c r="AVW18" s="54"/>
      <c r="AVX18" s="54"/>
      <c r="AVY18" s="54"/>
      <c r="AVZ18" s="54"/>
      <c r="AWA18" s="54"/>
      <c r="AWB18" s="54"/>
      <c r="AWC18" s="54"/>
      <c r="AWD18" s="54"/>
      <c r="AWE18" s="54"/>
      <c r="AWF18" s="54"/>
      <c r="AWG18" s="54"/>
      <c r="AWH18" s="54"/>
      <c r="AWI18" s="54"/>
      <c r="AWJ18" s="54"/>
      <c r="AWK18" s="54"/>
      <c r="AWL18" s="54"/>
      <c r="AWM18" s="54"/>
      <c r="AWN18" s="54"/>
      <c r="AWO18" s="54"/>
      <c r="AWP18" s="54"/>
      <c r="AWQ18" s="54"/>
      <c r="AWR18" s="54"/>
      <c r="AWS18" s="54"/>
      <c r="AWT18" s="54"/>
      <c r="AWU18" s="54"/>
      <c r="AWV18" s="54"/>
      <c r="AWW18" s="54"/>
      <c r="AWX18" s="54"/>
      <c r="AWY18" s="54"/>
      <c r="AWZ18" s="54"/>
      <c r="AXA18" s="54"/>
      <c r="AXB18" s="54"/>
      <c r="AXC18" s="54"/>
      <c r="AXD18" s="54"/>
      <c r="AXE18" s="54"/>
      <c r="AXF18" s="54"/>
      <c r="AXG18" s="54"/>
      <c r="AXH18" s="54"/>
      <c r="AXI18" s="54"/>
      <c r="AXJ18" s="54"/>
      <c r="AXK18" s="54"/>
      <c r="AXL18" s="54"/>
      <c r="AXM18" s="54"/>
      <c r="AXN18" s="54"/>
      <c r="AXO18" s="54"/>
      <c r="AXP18" s="54"/>
      <c r="AXQ18" s="54"/>
      <c r="AXR18" s="54"/>
      <c r="AXS18" s="54"/>
      <c r="AXT18" s="54"/>
      <c r="AXU18" s="54"/>
      <c r="AXV18" s="54"/>
      <c r="AXW18" s="54"/>
      <c r="AXX18" s="54"/>
      <c r="AXY18" s="54"/>
      <c r="AXZ18" s="54"/>
      <c r="AYA18" s="54"/>
      <c r="AYB18" s="54"/>
      <c r="AYC18" s="54"/>
      <c r="AYD18" s="54"/>
      <c r="AYE18" s="54"/>
      <c r="AYF18" s="54"/>
      <c r="AYG18" s="54"/>
      <c r="AYH18" s="54"/>
      <c r="AYI18" s="54"/>
      <c r="AYJ18" s="54"/>
      <c r="AYK18" s="54"/>
      <c r="AYL18" s="54"/>
      <c r="AYM18" s="54"/>
      <c r="AYN18" s="54"/>
      <c r="AYO18" s="54"/>
      <c r="AYP18" s="54"/>
      <c r="AYQ18" s="54"/>
      <c r="AYR18" s="54"/>
      <c r="AYS18" s="54"/>
      <c r="AYT18" s="54"/>
      <c r="AYU18" s="54"/>
      <c r="AYV18" s="54"/>
    </row>
    <row r="19" spans="1:1348" s="374" customFormat="1" ht="18" customHeight="1" x14ac:dyDescent="0.2">
      <c r="A19" s="2501"/>
      <c r="B19" s="378"/>
      <c r="C19" s="85"/>
      <c r="D19" s="380" t="s">
        <v>119</v>
      </c>
      <c r="E19" s="2518">
        <v>12.5</v>
      </c>
      <c r="F19" s="2518"/>
      <c r="G19" s="2518"/>
      <c r="H19" s="85"/>
      <c r="I19" s="2519">
        <f>D12</f>
        <v>20</v>
      </c>
      <c r="J19" s="2519"/>
      <c r="K19" s="2519"/>
      <c r="L19" s="85"/>
      <c r="M19" s="2520">
        <f>D12</f>
        <v>20</v>
      </c>
      <c r="N19" s="2520"/>
      <c r="O19" s="2520"/>
      <c r="P19" s="381" t="s">
        <v>119</v>
      </c>
      <c r="Q19" s="1081"/>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c r="AUL19" s="54"/>
      <c r="AUM19" s="54"/>
      <c r="AUN19" s="54"/>
      <c r="AUO19" s="54"/>
      <c r="AUP19" s="54"/>
      <c r="AUQ19" s="54"/>
      <c r="AUR19" s="54"/>
      <c r="AUS19" s="54"/>
      <c r="AUT19" s="54"/>
      <c r="AUU19" s="54"/>
      <c r="AUV19" s="54"/>
      <c r="AUW19" s="54"/>
      <c r="AUX19" s="54"/>
      <c r="AUY19" s="54"/>
      <c r="AUZ19" s="54"/>
      <c r="AVA19" s="54"/>
      <c r="AVB19" s="54"/>
      <c r="AVC19" s="54"/>
      <c r="AVD19" s="54"/>
      <c r="AVE19" s="54"/>
      <c r="AVF19" s="54"/>
      <c r="AVG19" s="54"/>
      <c r="AVH19" s="54"/>
      <c r="AVI19" s="54"/>
      <c r="AVJ19" s="54"/>
      <c r="AVK19" s="54"/>
      <c r="AVL19" s="54"/>
      <c r="AVM19" s="54"/>
      <c r="AVN19" s="54"/>
      <c r="AVO19" s="54"/>
      <c r="AVP19" s="54"/>
      <c r="AVQ19" s="54"/>
      <c r="AVR19" s="54"/>
      <c r="AVS19" s="54"/>
      <c r="AVT19" s="54"/>
      <c r="AVU19" s="54"/>
      <c r="AVV19" s="54"/>
      <c r="AVW19" s="54"/>
      <c r="AVX19" s="54"/>
      <c r="AVY19" s="54"/>
      <c r="AVZ19" s="54"/>
      <c r="AWA19" s="54"/>
      <c r="AWB19" s="54"/>
      <c r="AWC19" s="54"/>
      <c r="AWD19" s="54"/>
      <c r="AWE19" s="54"/>
      <c r="AWF19" s="54"/>
      <c r="AWG19" s="54"/>
      <c r="AWH19" s="54"/>
      <c r="AWI19" s="54"/>
      <c r="AWJ19" s="54"/>
      <c r="AWK19" s="54"/>
      <c r="AWL19" s="54"/>
      <c r="AWM19" s="54"/>
      <c r="AWN19" s="54"/>
      <c r="AWO19" s="54"/>
      <c r="AWP19" s="54"/>
      <c r="AWQ19" s="54"/>
      <c r="AWR19" s="54"/>
      <c r="AWS19" s="54"/>
      <c r="AWT19" s="54"/>
      <c r="AWU19" s="54"/>
      <c r="AWV19" s="54"/>
      <c r="AWW19" s="54"/>
      <c r="AWX19" s="54"/>
      <c r="AWY19" s="54"/>
      <c r="AWZ19" s="54"/>
      <c r="AXA19" s="54"/>
      <c r="AXB19" s="54"/>
      <c r="AXC19" s="54"/>
      <c r="AXD19" s="54"/>
      <c r="AXE19" s="54"/>
      <c r="AXF19" s="54"/>
      <c r="AXG19" s="54"/>
      <c r="AXH19" s="54"/>
      <c r="AXI19" s="54"/>
      <c r="AXJ19" s="54"/>
      <c r="AXK19" s="54"/>
      <c r="AXL19" s="54"/>
      <c r="AXM19" s="54"/>
      <c r="AXN19" s="54"/>
      <c r="AXO19" s="54"/>
      <c r="AXP19" s="54"/>
      <c r="AXQ19" s="54"/>
      <c r="AXR19" s="54"/>
      <c r="AXS19" s="54"/>
      <c r="AXT19" s="54"/>
      <c r="AXU19" s="54"/>
      <c r="AXV19" s="54"/>
      <c r="AXW19" s="54"/>
      <c r="AXX19" s="54"/>
      <c r="AXY19" s="54"/>
      <c r="AXZ19" s="54"/>
      <c r="AYA19" s="54"/>
      <c r="AYB19" s="54"/>
      <c r="AYC19" s="54"/>
      <c r="AYD19" s="54"/>
      <c r="AYE19" s="54"/>
      <c r="AYF19" s="54"/>
      <c r="AYG19" s="54"/>
      <c r="AYH19" s="54"/>
      <c r="AYI19" s="54"/>
      <c r="AYJ19" s="54"/>
      <c r="AYK19" s="54"/>
      <c r="AYL19" s="54"/>
      <c r="AYM19" s="54"/>
      <c r="AYN19" s="54"/>
      <c r="AYO19" s="54"/>
      <c r="AYP19" s="54"/>
      <c r="AYQ19" s="54"/>
      <c r="AYR19" s="54"/>
      <c r="AYS19" s="54"/>
      <c r="AYT19" s="54"/>
      <c r="AYU19" s="54"/>
      <c r="AYV19" s="54"/>
    </row>
    <row r="20" spans="1:1348" s="374" customFormat="1" ht="18" customHeight="1" x14ac:dyDescent="0.2">
      <c r="A20" s="2501"/>
      <c r="B20" s="378"/>
      <c r="C20" s="85"/>
      <c r="D20" s="380" t="s">
        <v>121</v>
      </c>
      <c r="E20" s="2518">
        <v>4.5</v>
      </c>
      <c r="F20" s="2518"/>
      <c r="G20" s="2518"/>
      <c r="H20" s="85"/>
      <c r="I20" s="2519">
        <f>F12</f>
        <v>1</v>
      </c>
      <c r="J20" s="2519"/>
      <c r="K20" s="2519"/>
      <c r="L20" s="85"/>
      <c r="M20" s="2520">
        <f>F12</f>
        <v>1</v>
      </c>
      <c r="N20" s="2520"/>
      <c r="O20" s="2520"/>
      <c r="P20" s="381" t="s">
        <v>121</v>
      </c>
      <c r="Q20" s="1081"/>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c r="IW20" s="54"/>
      <c r="IX20" s="54"/>
      <c r="IY20" s="54"/>
      <c r="IZ20" s="54"/>
      <c r="JA20" s="54"/>
      <c r="JB20" s="54"/>
      <c r="JC20" s="54"/>
      <c r="JD20" s="54"/>
      <c r="JE20" s="54"/>
      <c r="JF20" s="54"/>
      <c r="JG20" s="54"/>
      <c r="JH20" s="54"/>
      <c r="JI20" s="54"/>
      <c r="JJ20" s="54"/>
      <c r="JK20" s="54"/>
      <c r="JL20" s="54"/>
      <c r="JM20" s="54"/>
      <c r="JN20" s="54"/>
      <c r="JO20" s="54"/>
      <c r="JP20" s="54"/>
      <c r="JQ20" s="54"/>
      <c r="JR20" s="54"/>
      <c r="JS20" s="54"/>
      <c r="JT20" s="54"/>
      <c r="JU20" s="54"/>
      <c r="JV20" s="54"/>
      <c r="JW20" s="54"/>
      <c r="JX20" s="54"/>
      <c r="JY20" s="54"/>
      <c r="JZ20" s="54"/>
      <c r="KA20" s="54"/>
      <c r="KB20" s="54"/>
      <c r="KC20" s="54"/>
      <c r="KD20" s="54"/>
      <c r="KE20" s="54"/>
      <c r="KF20" s="54"/>
      <c r="KG20" s="54"/>
      <c r="KH20" s="54"/>
      <c r="KI20" s="54"/>
      <c r="KJ20" s="54"/>
      <c r="KK20" s="54"/>
      <c r="KL20" s="54"/>
      <c r="KM20" s="54"/>
      <c r="KN20" s="54"/>
      <c r="KO20" s="54"/>
      <c r="KP20" s="54"/>
      <c r="KQ20" s="54"/>
      <c r="KR20" s="54"/>
      <c r="KS20" s="54"/>
      <c r="KT20" s="54"/>
      <c r="KU20" s="54"/>
      <c r="KV20" s="54"/>
      <c r="KW20" s="54"/>
      <c r="KX20" s="54"/>
      <c r="KY20" s="54"/>
      <c r="KZ20" s="54"/>
      <c r="LA20" s="54"/>
      <c r="LB20" s="54"/>
      <c r="LC20" s="54"/>
      <c r="LD20" s="54"/>
      <c r="LE20" s="54"/>
      <c r="LF20" s="54"/>
      <c r="LG20" s="54"/>
      <c r="LH20" s="54"/>
      <c r="LI20" s="54"/>
      <c r="LJ20" s="54"/>
      <c r="LK20" s="54"/>
      <c r="LL20" s="54"/>
      <c r="LM20" s="54"/>
      <c r="LN20" s="54"/>
      <c r="LO20" s="54"/>
      <c r="LP20" s="54"/>
      <c r="LQ20" s="54"/>
      <c r="LR20" s="54"/>
      <c r="LS20" s="54"/>
      <c r="LT20" s="54"/>
      <c r="LU20" s="54"/>
      <c r="LV20" s="54"/>
      <c r="LW20" s="54"/>
      <c r="LX20" s="54"/>
      <c r="LY20" s="54"/>
      <c r="LZ20" s="54"/>
      <c r="MA20" s="54"/>
      <c r="MB20" s="54"/>
      <c r="MC20" s="54"/>
      <c r="MD20" s="54"/>
      <c r="ME20" s="54"/>
      <c r="MF20" s="54"/>
      <c r="MG20" s="54"/>
      <c r="MH20" s="54"/>
      <c r="MI20" s="54"/>
      <c r="MJ20" s="54"/>
      <c r="MK20" s="54"/>
      <c r="ML20" s="54"/>
      <c r="MM20" s="54"/>
      <c r="MN20" s="54"/>
      <c r="MO20" s="54"/>
      <c r="MP20" s="54"/>
      <c r="MQ20" s="54"/>
      <c r="MR20" s="54"/>
      <c r="MS20" s="54"/>
      <c r="MT20" s="54"/>
      <c r="MU20" s="54"/>
      <c r="MV20" s="54"/>
      <c r="MW20" s="54"/>
      <c r="MX20" s="54"/>
      <c r="MY20" s="54"/>
      <c r="MZ20" s="54"/>
      <c r="NA20" s="54"/>
      <c r="NB20" s="54"/>
      <c r="NC20" s="54"/>
      <c r="ND20" s="54"/>
      <c r="NE20" s="54"/>
      <c r="NF20" s="54"/>
      <c r="NG20" s="54"/>
      <c r="NH20" s="54"/>
      <c r="NI20" s="54"/>
      <c r="NJ20" s="54"/>
      <c r="NK20" s="54"/>
      <c r="NL20" s="54"/>
      <c r="NM20" s="54"/>
      <c r="NN20" s="54"/>
      <c r="NO20" s="54"/>
      <c r="NP20" s="54"/>
      <c r="NQ20" s="54"/>
      <c r="NR20" s="54"/>
      <c r="NS20" s="54"/>
      <c r="NT20" s="54"/>
      <c r="NU20" s="54"/>
      <c r="NV20" s="54"/>
      <c r="NW20" s="54"/>
      <c r="NX20" s="54"/>
      <c r="NY20" s="54"/>
      <c r="NZ20" s="54"/>
      <c r="OA20" s="54"/>
      <c r="OB20" s="54"/>
      <c r="OC20" s="54"/>
      <c r="OD20" s="54"/>
      <c r="OE20" s="54"/>
      <c r="OF20" s="54"/>
      <c r="OG20" s="54"/>
      <c r="OH20" s="54"/>
      <c r="OI20" s="54"/>
      <c r="OJ20" s="54"/>
      <c r="OK20" s="54"/>
      <c r="OL20" s="54"/>
      <c r="OM20" s="54"/>
      <c r="ON20" s="54"/>
      <c r="OO20" s="54"/>
      <c r="OP20" s="54"/>
      <c r="OQ20" s="54"/>
      <c r="OR20" s="54"/>
      <c r="OS20" s="54"/>
      <c r="OT20" s="54"/>
      <c r="OU20" s="54"/>
      <c r="OV20" s="54"/>
      <c r="OW20" s="54"/>
      <c r="OX20" s="54"/>
      <c r="OY20" s="54"/>
      <c r="OZ20" s="54"/>
      <c r="PA20" s="54"/>
      <c r="PB20" s="54"/>
      <c r="PC20" s="54"/>
      <c r="PD20" s="54"/>
      <c r="PE20" s="54"/>
      <c r="PF20" s="54"/>
      <c r="PG20" s="54"/>
      <c r="PH20" s="54"/>
      <c r="PI20" s="54"/>
      <c r="PJ20" s="54"/>
      <c r="PK20" s="54"/>
      <c r="PL20" s="54"/>
      <c r="PM20" s="54"/>
      <c r="PN20" s="54"/>
      <c r="PO20" s="54"/>
      <c r="PP20" s="54"/>
      <c r="PQ20" s="54"/>
      <c r="PR20" s="54"/>
      <c r="PS20" s="54"/>
      <c r="PT20" s="54"/>
      <c r="PU20" s="54"/>
      <c r="PV20" s="54"/>
      <c r="PW20" s="54"/>
      <c r="PX20" s="54"/>
      <c r="PY20" s="54"/>
      <c r="PZ20" s="54"/>
      <c r="QA20" s="54"/>
      <c r="QB20" s="54"/>
      <c r="QC20" s="54"/>
      <c r="QD20" s="54"/>
      <c r="QE20" s="54"/>
      <c r="QF20" s="54"/>
      <c r="QG20" s="54"/>
      <c r="QH20" s="54"/>
      <c r="QI20" s="54"/>
      <c r="QJ20" s="54"/>
      <c r="QK20" s="54"/>
      <c r="QL20" s="54"/>
      <c r="QM20" s="54"/>
      <c r="QN20" s="54"/>
      <c r="QO20" s="54"/>
      <c r="QP20" s="54"/>
      <c r="QQ20" s="54"/>
      <c r="QR20" s="54"/>
      <c r="QS20" s="54"/>
      <c r="QT20" s="54"/>
      <c r="QU20" s="54"/>
      <c r="QV20" s="54"/>
      <c r="QW20" s="54"/>
      <c r="QX20" s="54"/>
      <c r="QY20" s="54"/>
      <c r="QZ20" s="54"/>
      <c r="RA20" s="54"/>
      <c r="RB20" s="54"/>
      <c r="RC20" s="54"/>
      <c r="RD20" s="54"/>
      <c r="RE20" s="54"/>
      <c r="RF20" s="54"/>
      <c r="RG20" s="54"/>
      <c r="RH20" s="54"/>
      <c r="RI20" s="54"/>
      <c r="RJ20" s="54"/>
      <c r="RK20" s="54"/>
      <c r="RL20" s="54"/>
      <c r="RM20" s="54"/>
      <c r="RN20" s="54"/>
      <c r="RO20" s="54"/>
      <c r="RP20" s="54"/>
      <c r="RQ20" s="54"/>
      <c r="RR20" s="54"/>
      <c r="RS20" s="54"/>
      <c r="RT20" s="54"/>
      <c r="RU20" s="54"/>
      <c r="RV20" s="54"/>
      <c r="RW20" s="54"/>
      <c r="RX20" s="54"/>
      <c r="RY20" s="54"/>
      <c r="RZ20" s="54"/>
      <c r="SA20" s="54"/>
      <c r="SB20" s="54"/>
      <c r="SC20" s="54"/>
      <c r="SD20" s="54"/>
      <c r="SE20" s="54"/>
      <c r="SF20" s="54"/>
      <c r="SG20" s="54"/>
      <c r="SH20" s="54"/>
      <c r="SI20" s="54"/>
      <c r="SJ20" s="54"/>
      <c r="SK20" s="54"/>
      <c r="SL20" s="54"/>
      <c r="SM20" s="54"/>
      <c r="SN20" s="54"/>
      <c r="SO20" s="54"/>
      <c r="SP20" s="54"/>
      <c r="SQ20" s="54"/>
      <c r="SR20" s="54"/>
      <c r="SS20" s="54"/>
      <c r="ST20" s="54"/>
      <c r="SU20" s="54"/>
      <c r="SV20" s="54"/>
      <c r="SW20" s="54"/>
      <c r="SX20" s="54"/>
      <c r="SY20" s="54"/>
      <c r="SZ20" s="54"/>
      <c r="TA20" s="54"/>
      <c r="TB20" s="54"/>
      <c r="TC20" s="54"/>
      <c r="TD20" s="54"/>
      <c r="TE20" s="54"/>
      <c r="TF20" s="54"/>
      <c r="TG20" s="54"/>
      <c r="TH20" s="54"/>
      <c r="TI20" s="54"/>
      <c r="TJ20" s="54"/>
      <c r="TK20" s="54"/>
      <c r="TL20" s="54"/>
      <c r="TM20" s="54"/>
      <c r="TN20" s="54"/>
      <c r="TO20" s="54"/>
      <c r="TP20" s="54"/>
      <c r="TQ20" s="54"/>
      <c r="TR20" s="54"/>
      <c r="TS20" s="54"/>
      <c r="TT20" s="54"/>
      <c r="TU20" s="54"/>
      <c r="TV20" s="54"/>
      <c r="TW20" s="54"/>
      <c r="TX20" s="54"/>
      <c r="TY20" s="54"/>
      <c r="TZ20" s="54"/>
      <c r="UA20" s="54"/>
      <c r="UB20" s="54"/>
      <c r="UC20" s="54"/>
      <c r="UD20" s="54"/>
      <c r="UE20" s="54"/>
      <c r="UF20" s="54"/>
      <c r="UG20" s="54"/>
      <c r="UH20" s="54"/>
      <c r="UI20" s="54"/>
      <c r="UJ20" s="54"/>
      <c r="UK20" s="54"/>
      <c r="UL20" s="54"/>
      <c r="UM20" s="54"/>
      <c r="UN20" s="54"/>
      <c r="UO20" s="54"/>
      <c r="UP20" s="54"/>
      <c r="UQ20" s="54"/>
      <c r="UR20" s="54"/>
      <c r="US20" s="54"/>
      <c r="UT20" s="54"/>
      <c r="UU20" s="54"/>
      <c r="UV20" s="54"/>
      <c r="UW20" s="54"/>
      <c r="UX20" s="54"/>
      <c r="UY20" s="54"/>
      <c r="UZ20" s="54"/>
      <c r="VA20" s="54"/>
      <c r="VB20" s="54"/>
      <c r="VC20" s="54"/>
      <c r="VD20" s="54"/>
      <c r="VE20" s="54"/>
      <c r="VF20" s="54"/>
      <c r="VG20" s="54"/>
      <c r="VH20" s="54"/>
      <c r="VI20" s="54"/>
      <c r="VJ20" s="54"/>
      <c r="VK20" s="54"/>
      <c r="VL20" s="54"/>
      <c r="VM20" s="54"/>
      <c r="VN20" s="54"/>
      <c r="VO20" s="54"/>
      <c r="VP20" s="54"/>
      <c r="VQ20" s="54"/>
      <c r="VR20" s="54"/>
      <c r="VS20" s="54"/>
      <c r="VT20" s="54"/>
      <c r="VU20" s="54"/>
      <c r="VV20" s="54"/>
      <c r="VW20" s="54"/>
      <c r="VX20" s="54"/>
      <c r="VY20" s="54"/>
      <c r="VZ20" s="54"/>
      <c r="WA20" s="54"/>
      <c r="WB20" s="54"/>
      <c r="WC20" s="54"/>
      <c r="WD20" s="54"/>
      <c r="WE20" s="54"/>
      <c r="WF20" s="54"/>
      <c r="WG20" s="54"/>
      <c r="WH20" s="54"/>
      <c r="WI20" s="54"/>
      <c r="WJ20" s="54"/>
      <c r="WK20" s="54"/>
      <c r="WL20" s="54"/>
      <c r="WM20" s="54"/>
      <c r="WN20" s="54"/>
      <c r="WO20" s="54"/>
      <c r="WP20" s="54"/>
      <c r="WQ20" s="54"/>
      <c r="WR20" s="54"/>
      <c r="WS20" s="54"/>
      <c r="WT20" s="54"/>
      <c r="WU20" s="54"/>
      <c r="WV20" s="54"/>
      <c r="WW20" s="54"/>
      <c r="WX20" s="54"/>
      <c r="WY20" s="54"/>
      <c r="WZ20" s="54"/>
      <c r="XA20" s="54"/>
      <c r="XB20" s="54"/>
      <c r="XC20" s="54"/>
      <c r="XD20" s="54"/>
      <c r="XE20" s="54"/>
      <c r="XF20" s="54"/>
      <c r="XG20" s="54"/>
      <c r="XH20" s="54"/>
      <c r="XI20" s="54"/>
      <c r="XJ20" s="54"/>
      <c r="XK20" s="54"/>
      <c r="XL20" s="54"/>
      <c r="XM20" s="54"/>
      <c r="XN20" s="54"/>
      <c r="XO20" s="54"/>
      <c r="XP20" s="54"/>
      <c r="XQ20" s="54"/>
      <c r="XR20" s="54"/>
      <c r="XS20" s="54"/>
      <c r="XT20" s="54"/>
      <c r="XU20" s="54"/>
      <c r="XV20" s="54"/>
      <c r="XW20" s="54"/>
      <c r="XX20" s="54"/>
      <c r="XY20" s="54"/>
      <c r="XZ20" s="54"/>
      <c r="YA20" s="54"/>
      <c r="YB20" s="54"/>
      <c r="YC20" s="54"/>
      <c r="YD20" s="54"/>
      <c r="YE20" s="54"/>
      <c r="YF20" s="54"/>
      <c r="YG20" s="54"/>
      <c r="YH20" s="54"/>
      <c r="YI20" s="54"/>
      <c r="YJ20" s="54"/>
      <c r="YK20" s="54"/>
      <c r="YL20" s="54"/>
      <c r="YM20" s="54"/>
      <c r="YN20" s="54"/>
      <c r="YO20" s="54"/>
      <c r="YP20" s="54"/>
      <c r="YQ20" s="54"/>
      <c r="YR20" s="54"/>
      <c r="YS20" s="54"/>
      <c r="YT20" s="54"/>
      <c r="YU20" s="54"/>
      <c r="YV20" s="54"/>
      <c r="YW20" s="54"/>
      <c r="YX20" s="54"/>
      <c r="YY20" s="54"/>
      <c r="YZ20" s="54"/>
      <c r="ZA20" s="54"/>
      <c r="ZB20" s="54"/>
      <c r="ZC20" s="54"/>
      <c r="ZD20" s="54"/>
      <c r="ZE20" s="54"/>
      <c r="ZF20" s="54"/>
      <c r="ZG20" s="54"/>
      <c r="ZH20" s="54"/>
      <c r="ZI20" s="54"/>
      <c r="ZJ20" s="54"/>
      <c r="ZK20" s="54"/>
      <c r="ZL20" s="54"/>
      <c r="ZM20" s="54"/>
      <c r="ZN20" s="54"/>
      <c r="ZO20" s="54"/>
      <c r="ZP20" s="54"/>
      <c r="ZQ20" s="54"/>
      <c r="ZR20" s="54"/>
      <c r="ZS20" s="54"/>
      <c r="ZT20" s="54"/>
      <c r="ZU20" s="54"/>
      <c r="ZV20" s="54"/>
      <c r="ZW20" s="54"/>
      <c r="ZX20" s="54"/>
      <c r="ZY20" s="54"/>
      <c r="ZZ20" s="54"/>
      <c r="AAA20" s="54"/>
      <c r="AAB20" s="54"/>
      <c r="AAC20" s="54"/>
      <c r="AAD20" s="54"/>
      <c r="AAE20" s="54"/>
      <c r="AAF20" s="54"/>
      <c r="AAG20" s="54"/>
      <c r="AAH20" s="54"/>
      <c r="AAI20" s="54"/>
      <c r="AAJ20" s="54"/>
      <c r="AAK20" s="54"/>
      <c r="AAL20" s="54"/>
      <c r="AAM20" s="54"/>
      <c r="AAN20" s="54"/>
      <c r="AAO20" s="54"/>
      <c r="AAP20" s="54"/>
      <c r="AAQ20" s="54"/>
      <c r="AAR20" s="54"/>
      <c r="AAS20" s="54"/>
      <c r="AAT20" s="54"/>
      <c r="AAU20" s="54"/>
      <c r="AAV20" s="54"/>
      <c r="AAW20" s="54"/>
      <c r="AAX20" s="54"/>
      <c r="AAY20" s="54"/>
      <c r="AAZ20" s="54"/>
      <c r="ABA20" s="54"/>
      <c r="ABB20" s="54"/>
      <c r="ABC20" s="54"/>
      <c r="ABD20" s="54"/>
      <c r="ABE20" s="54"/>
      <c r="ABF20" s="54"/>
      <c r="ABG20" s="54"/>
      <c r="ABH20" s="54"/>
      <c r="ABI20" s="54"/>
      <c r="ABJ20" s="54"/>
      <c r="ABK20" s="54"/>
      <c r="ABL20" s="54"/>
      <c r="ABM20" s="54"/>
      <c r="ABN20" s="54"/>
      <c r="ABO20" s="54"/>
      <c r="ABP20" s="54"/>
      <c r="ABQ20" s="54"/>
      <c r="ABR20" s="54"/>
      <c r="ABS20" s="54"/>
      <c r="ABT20" s="54"/>
      <c r="ABU20" s="54"/>
      <c r="ABV20" s="54"/>
      <c r="ABW20" s="54"/>
      <c r="ABX20" s="54"/>
      <c r="ABY20" s="54"/>
      <c r="ABZ20" s="54"/>
      <c r="ACA20" s="54"/>
      <c r="ACB20" s="54"/>
      <c r="ACC20" s="54"/>
      <c r="ACD20" s="54"/>
      <c r="ACE20" s="54"/>
      <c r="ACF20" s="54"/>
      <c r="ACG20" s="54"/>
      <c r="ACH20" s="54"/>
      <c r="ACI20" s="54"/>
      <c r="ACJ20" s="54"/>
      <c r="ACK20" s="54"/>
      <c r="ACL20" s="54"/>
      <c r="ACM20" s="54"/>
      <c r="ACN20" s="54"/>
      <c r="ACO20" s="54"/>
      <c r="ACP20" s="54"/>
      <c r="ACQ20" s="54"/>
      <c r="ACR20" s="54"/>
      <c r="ACS20" s="54"/>
      <c r="ACT20" s="54"/>
      <c r="ACU20" s="54"/>
      <c r="ACV20" s="54"/>
      <c r="ACW20" s="54"/>
      <c r="ACX20" s="54"/>
      <c r="ACY20" s="54"/>
      <c r="ACZ20" s="54"/>
      <c r="ADA20" s="54"/>
      <c r="ADB20" s="54"/>
      <c r="ADC20" s="54"/>
      <c r="ADD20" s="54"/>
      <c r="ADE20" s="54"/>
      <c r="ADF20" s="54"/>
      <c r="ADG20" s="54"/>
      <c r="ADH20" s="54"/>
      <c r="ADI20" s="54"/>
      <c r="ADJ20" s="54"/>
      <c r="ADK20" s="54"/>
      <c r="ADL20" s="54"/>
      <c r="ADM20" s="54"/>
      <c r="ADN20" s="54"/>
      <c r="ADO20" s="54"/>
      <c r="ADP20" s="54"/>
      <c r="ADQ20" s="54"/>
      <c r="ADR20" s="54"/>
      <c r="ADS20" s="54"/>
      <c r="ADT20" s="54"/>
      <c r="ADU20" s="54"/>
      <c r="ADV20" s="54"/>
      <c r="ADW20" s="54"/>
      <c r="ADX20" s="54"/>
      <c r="ADY20" s="54"/>
      <c r="ADZ20" s="54"/>
      <c r="AEA20" s="54"/>
      <c r="AEB20" s="54"/>
      <c r="AEC20" s="54"/>
      <c r="AED20" s="54"/>
      <c r="AEE20" s="54"/>
      <c r="AEF20" s="54"/>
      <c r="AEG20" s="54"/>
      <c r="AEH20" s="54"/>
      <c r="AEI20" s="54"/>
      <c r="AEJ20" s="54"/>
      <c r="AEK20" s="54"/>
      <c r="AEL20" s="54"/>
      <c r="AEM20" s="54"/>
      <c r="AEN20" s="54"/>
      <c r="AEO20" s="54"/>
      <c r="AEP20" s="54"/>
      <c r="AEQ20" s="54"/>
      <c r="AER20" s="54"/>
      <c r="AES20" s="54"/>
      <c r="AET20" s="54"/>
      <c r="AEU20" s="54"/>
      <c r="AEV20" s="54"/>
      <c r="AEW20" s="54"/>
      <c r="AEX20" s="54"/>
      <c r="AEY20" s="54"/>
      <c r="AEZ20" s="54"/>
      <c r="AFA20" s="54"/>
      <c r="AFB20" s="54"/>
      <c r="AFC20" s="54"/>
      <c r="AFD20" s="54"/>
      <c r="AFE20" s="54"/>
      <c r="AFF20" s="54"/>
      <c r="AFG20" s="54"/>
      <c r="AFH20" s="54"/>
      <c r="AFI20" s="54"/>
      <c r="AFJ20" s="54"/>
      <c r="AFK20" s="54"/>
      <c r="AFL20" s="54"/>
      <c r="AFM20" s="54"/>
      <c r="AFN20" s="54"/>
      <c r="AFO20" s="54"/>
      <c r="AFP20" s="54"/>
      <c r="AFQ20" s="54"/>
      <c r="AFR20" s="54"/>
      <c r="AFS20" s="54"/>
      <c r="AFT20" s="54"/>
      <c r="AFU20" s="54"/>
      <c r="AFV20" s="54"/>
      <c r="AFW20" s="54"/>
      <c r="AFX20" s="54"/>
      <c r="AFY20" s="54"/>
      <c r="AFZ20" s="54"/>
      <c r="AGA20" s="54"/>
      <c r="AGB20" s="54"/>
      <c r="AGC20" s="54"/>
      <c r="AGD20" s="54"/>
      <c r="AGE20" s="54"/>
      <c r="AGF20" s="54"/>
      <c r="AGG20" s="54"/>
      <c r="AGH20" s="54"/>
      <c r="AGI20" s="54"/>
      <c r="AGJ20" s="54"/>
      <c r="AGK20" s="54"/>
      <c r="AGL20" s="54"/>
      <c r="AGM20" s="54"/>
      <c r="AGN20" s="54"/>
      <c r="AGO20" s="54"/>
      <c r="AGP20" s="54"/>
      <c r="AGQ20" s="54"/>
      <c r="AGR20" s="54"/>
      <c r="AGS20" s="54"/>
      <c r="AGT20" s="54"/>
      <c r="AGU20" s="54"/>
      <c r="AGV20" s="54"/>
      <c r="AGW20" s="54"/>
      <c r="AGX20" s="54"/>
      <c r="AGY20" s="54"/>
      <c r="AGZ20" s="54"/>
      <c r="AHA20" s="54"/>
      <c r="AHB20" s="54"/>
      <c r="AHC20" s="54"/>
      <c r="AHD20" s="54"/>
      <c r="AHE20" s="54"/>
      <c r="AHF20" s="54"/>
      <c r="AHG20" s="54"/>
      <c r="AHH20" s="54"/>
      <c r="AHI20" s="54"/>
      <c r="AHJ20" s="54"/>
      <c r="AHK20" s="54"/>
      <c r="AHL20" s="54"/>
      <c r="AHM20" s="54"/>
      <c r="AHN20" s="54"/>
      <c r="AHO20" s="54"/>
      <c r="AHP20" s="54"/>
      <c r="AHQ20" s="54"/>
      <c r="AHR20" s="54"/>
      <c r="AHS20" s="54"/>
      <c r="AHT20" s="54"/>
      <c r="AHU20" s="54"/>
      <c r="AHV20" s="54"/>
      <c r="AHW20" s="54"/>
      <c r="AHX20" s="54"/>
      <c r="AHY20" s="54"/>
      <c r="AHZ20" s="54"/>
      <c r="AIA20" s="54"/>
      <c r="AIB20" s="54"/>
      <c r="AIC20" s="54"/>
      <c r="AID20" s="54"/>
      <c r="AIE20" s="54"/>
      <c r="AIF20" s="54"/>
      <c r="AIG20" s="54"/>
      <c r="AIH20" s="54"/>
      <c r="AII20" s="54"/>
      <c r="AIJ20" s="54"/>
      <c r="AIK20" s="54"/>
      <c r="AIL20" s="54"/>
      <c r="AIM20" s="54"/>
      <c r="AIN20" s="54"/>
      <c r="AIO20" s="54"/>
      <c r="AIP20" s="54"/>
      <c r="AIQ20" s="54"/>
      <c r="AIR20" s="54"/>
      <c r="AIS20" s="54"/>
      <c r="AIT20" s="54"/>
      <c r="AIU20" s="54"/>
      <c r="AIV20" s="54"/>
      <c r="AIW20" s="54"/>
      <c r="AIX20" s="54"/>
      <c r="AIY20" s="54"/>
      <c r="AIZ20" s="54"/>
      <c r="AJA20" s="54"/>
      <c r="AJB20" s="54"/>
      <c r="AJC20" s="54"/>
      <c r="AJD20" s="54"/>
      <c r="AJE20" s="54"/>
      <c r="AJF20" s="54"/>
      <c r="AJG20" s="54"/>
      <c r="AJH20" s="54"/>
      <c r="AJI20" s="54"/>
      <c r="AJJ20" s="54"/>
      <c r="AJK20" s="54"/>
      <c r="AJL20" s="54"/>
      <c r="AJM20" s="54"/>
      <c r="AJN20" s="54"/>
      <c r="AJO20" s="54"/>
      <c r="AJP20" s="54"/>
      <c r="AJQ20" s="54"/>
      <c r="AJR20" s="54"/>
      <c r="AJS20" s="54"/>
      <c r="AJT20" s="54"/>
      <c r="AJU20" s="54"/>
      <c r="AJV20" s="54"/>
      <c r="AJW20" s="54"/>
      <c r="AJX20" s="54"/>
      <c r="AJY20" s="54"/>
      <c r="AJZ20" s="54"/>
      <c r="AKA20" s="54"/>
      <c r="AKB20" s="54"/>
      <c r="AKC20" s="54"/>
      <c r="AKD20" s="54"/>
      <c r="AKE20" s="54"/>
      <c r="AKF20" s="54"/>
      <c r="AKG20" s="54"/>
      <c r="AKH20" s="54"/>
      <c r="AKI20" s="54"/>
      <c r="AKJ20" s="54"/>
      <c r="AKK20" s="54"/>
      <c r="AKL20" s="54"/>
      <c r="AKM20" s="54"/>
      <c r="AKN20" s="54"/>
      <c r="AKO20" s="54"/>
      <c r="AKP20" s="54"/>
      <c r="AKQ20" s="54"/>
      <c r="AKR20" s="54"/>
      <c r="AKS20" s="54"/>
      <c r="AKT20" s="54"/>
      <c r="AKU20" s="54"/>
      <c r="AKV20" s="54"/>
      <c r="AKW20" s="54"/>
      <c r="AKX20" s="54"/>
      <c r="AKY20" s="54"/>
      <c r="AKZ20" s="54"/>
      <c r="ALA20" s="54"/>
      <c r="ALB20" s="54"/>
      <c r="ALC20" s="54"/>
      <c r="ALD20" s="54"/>
      <c r="ALE20" s="54"/>
      <c r="ALF20" s="54"/>
      <c r="ALG20" s="54"/>
      <c r="ALH20" s="54"/>
      <c r="ALI20" s="54"/>
      <c r="ALJ20" s="54"/>
      <c r="ALK20" s="54"/>
      <c r="ALL20" s="54"/>
      <c r="ALM20" s="54"/>
      <c r="ALN20" s="54"/>
      <c r="ALO20" s="54"/>
      <c r="ALP20" s="54"/>
      <c r="ALQ20" s="54"/>
      <c r="ALR20" s="54"/>
      <c r="ALS20" s="54"/>
      <c r="ALT20" s="54"/>
      <c r="ALU20" s="54"/>
      <c r="ALV20" s="54"/>
      <c r="ALW20" s="54"/>
      <c r="ALX20" s="54"/>
      <c r="ALY20" s="54"/>
      <c r="ALZ20" s="54"/>
      <c r="AMA20" s="54"/>
      <c r="AMB20" s="54"/>
      <c r="AMC20" s="54"/>
      <c r="AMD20" s="54"/>
      <c r="AME20" s="54"/>
      <c r="AMF20" s="54"/>
      <c r="AMG20" s="54"/>
      <c r="AMH20" s="54"/>
      <c r="AMI20" s="54"/>
      <c r="AMJ20" s="54"/>
      <c r="AMK20" s="54"/>
      <c r="AML20" s="54"/>
      <c r="AMM20" s="54"/>
      <c r="AMN20" s="54"/>
      <c r="AMO20" s="54"/>
      <c r="AMP20" s="54"/>
      <c r="AMQ20" s="54"/>
      <c r="AMR20" s="54"/>
      <c r="AMS20" s="54"/>
      <c r="AMT20" s="54"/>
      <c r="AMU20" s="54"/>
      <c r="AMV20" s="54"/>
      <c r="AMW20" s="54"/>
      <c r="AMX20" s="54"/>
      <c r="AMY20" s="54"/>
      <c r="AMZ20" s="54"/>
      <c r="ANA20" s="54"/>
      <c r="ANB20" s="54"/>
      <c r="ANC20" s="54"/>
      <c r="AND20" s="54"/>
      <c r="ANE20" s="54"/>
      <c r="ANF20" s="54"/>
      <c r="ANG20" s="54"/>
      <c r="ANH20" s="54"/>
      <c r="ANI20" s="54"/>
      <c r="ANJ20" s="54"/>
      <c r="ANK20" s="54"/>
      <c r="ANL20" s="54"/>
      <c r="ANM20" s="54"/>
      <c r="ANN20" s="54"/>
      <c r="ANO20" s="54"/>
      <c r="ANP20" s="54"/>
      <c r="ANQ20" s="54"/>
      <c r="ANR20" s="54"/>
      <c r="ANS20" s="54"/>
      <c r="ANT20" s="54"/>
      <c r="ANU20" s="54"/>
      <c r="ANV20" s="54"/>
      <c r="ANW20" s="54"/>
      <c r="ANX20" s="54"/>
      <c r="ANY20" s="54"/>
      <c r="ANZ20" s="54"/>
      <c r="AOA20" s="54"/>
      <c r="AOB20" s="54"/>
      <c r="AOC20" s="54"/>
      <c r="AOD20" s="54"/>
      <c r="AOE20" s="54"/>
      <c r="AOF20" s="54"/>
      <c r="AOG20" s="54"/>
      <c r="AOH20" s="54"/>
      <c r="AOI20" s="54"/>
      <c r="AOJ20" s="54"/>
      <c r="AOK20" s="54"/>
      <c r="AOL20" s="54"/>
      <c r="AOM20" s="54"/>
      <c r="AON20" s="54"/>
      <c r="AOO20" s="54"/>
      <c r="AOP20" s="54"/>
      <c r="AOQ20" s="54"/>
      <c r="AOR20" s="54"/>
      <c r="AOS20" s="54"/>
      <c r="AOT20" s="54"/>
      <c r="AOU20" s="54"/>
      <c r="AOV20" s="54"/>
      <c r="AOW20" s="54"/>
      <c r="AOX20" s="54"/>
      <c r="AOY20" s="54"/>
      <c r="AOZ20" s="54"/>
      <c r="APA20" s="54"/>
      <c r="APB20" s="54"/>
      <c r="APC20" s="54"/>
      <c r="APD20" s="54"/>
      <c r="APE20" s="54"/>
      <c r="APF20" s="54"/>
      <c r="APG20" s="54"/>
      <c r="APH20" s="54"/>
      <c r="API20" s="54"/>
      <c r="APJ20" s="54"/>
      <c r="APK20" s="54"/>
      <c r="APL20" s="54"/>
      <c r="APM20" s="54"/>
      <c r="APN20" s="54"/>
      <c r="APO20" s="54"/>
      <c r="APP20" s="54"/>
      <c r="APQ20" s="54"/>
      <c r="APR20" s="54"/>
      <c r="APS20" s="54"/>
      <c r="APT20" s="54"/>
      <c r="APU20" s="54"/>
      <c r="APV20" s="54"/>
      <c r="APW20" s="54"/>
      <c r="APX20" s="54"/>
      <c r="APY20" s="54"/>
      <c r="APZ20" s="54"/>
      <c r="AQA20" s="54"/>
      <c r="AQB20" s="54"/>
      <c r="AQC20" s="54"/>
      <c r="AQD20" s="54"/>
      <c r="AQE20" s="54"/>
      <c r="AQF20" s="54"/>
      <c r="AQG20" s="54"/>
      <c r="AQH20" s="54"/>
      <c r="AQI20" s="54"/>
      <c r="AQJ20" s="54"/>
      <c r="AQK20" s="54"/>
      <c r="AQL20" s="54"/>
      <c r="AQM20" s="54"/>
      <c r="AQN20" s="54"/>
      <c r="AQO20" s="54"/>
      <c r="AQP20" s="54"/>
      <c r="AQQ20" s="54"/>
      <c r="AQR20" s="54"/>
      <c r="AQS20" s="54"/>
      <c r="AQT20" s="54"/>
      <c r="AQU20" s="54"/>
      <c r="AQV20" s="54"/>
      <c r="AQW20" s="54"/>
      <c r="AQX20" s="54"/>
      <c r="AQY20" s="54"/>
      <c r="AQZ20" s="54"/>
      <c r="ARA20" s="54"/>
      <c r="ARB20" s="54"/>
      <c r="ARC20" s="54"/>
      <c r="ARD20" s="54"/>
      <c r="ARE20" s="54"/>
      <c r="ARF20" s="54"/>
      <c r="ARG20" s="54"/>
      <c r="ARH20" s="54"/>
      <c r="ARI20" s="54"/>
      <c r="ARJ20" s="54"/>
      <c r="ARK20" s="54"/>
      <c r="ARL20" s="54"/>
      <c r="ARM20" s="54"/>
      <c r="ARN20" s="54"/>
      <c r="ARO20" s="54"/>
      <c r="ARP20" s="54"/>
      <c r="ARQ20" s="54"/>
      <c r="ARR20" s="54"/>
      <c r="ARS20" s="54"/>
      <c r="ART20" s="54"/>
      <c r="ARU20" s="54"/>
      <c r="ARV20" s="54"/>
      <c r="ARW20" s="54"/>
      <c r="ARX20" s="54"/>
      <c r="ARY20" s="54"/>
      <c r="ARZ20" s="54"/>
      <c r="ASA20" s="54"/>
      <c r="ASB20" s="54"/>
      <c r="ASC20" s="54"/>
      <c r="ASD20" s="54"/>
      <c r="ASE20" s="54"/>
      <c r="ASF20" s="54"/>
      <c r="ASG20" s="54"/>
      <c r="ASH20" s="54"/>
      <c r="ASI20" s="54"/>
      <c r="ASJ20" s="54"/>
      <c r="ASK20" s="54"/>
      <c r="ASL20" s="54"/>
      <c r="ASM20" s="54"/>
      <c r="ASN20" s="54"/>
      <c r="ASO20" s="54"/>
      <c r="ASP20" s="54"/>
      <c r="ASQ20" s="54"/>
      <c r="ASR20" s="54"/>
      <c r="ASS20" s="54"/>
      <c r="AST20" s="54"/>
      <c r="ASU20" s="54"/>
      <c r="ASV20" s="54"/>
      <c r="ASW20" s="54"/>
      <c r="ASX20" s="54"/>
      <c r="ASY20" s="54"/>
      <c r="ASZ20" s="54"/>
      <c r="ATA20" s="54"/>
      <c r="ATB20" s="54"/>
      <c r="ATC20" s="54"/>
      <c r="ATD20" s="54"/>
      <c r="ATE20" s="54"/>
      <c r="ATF20" s="54"/>
      <c r="ATG20" s="54"/>
      <c r="ATH20" s="54"/>
      <c r="ATI20" s="54"/>
      <c r="ATJ20" s="54"/>
      <c r="ATK20" s="54"/>
      <c r="ATL20" s="54"/>
      <c r="ATM20" s="54"/>
      <c r="ATN20" s="54"/>
      <c r="ATO20" s="54"/>
      <c r="ATP20" s="54"/>
      <c r="ATQ20" s="54"/>
      <c r="ATR20" s="54"/>
      <c r="ATS20" s="54"/>
      <c r="ATT20" s="54"/>
      <c r="ATU20" s="54"/>
      <c r="ATV20" s="54"/>
      <c r="ATW20" s="54"/>
      <c r="ATX20" s="54"/>
      <c r="ATY20" s="54"/>
      <c r="ATZ20" s="54"/>
      <c r="AUA20" s="54"/>
      <c r="AUB20" s="54"/>
      <c r="AUC20" s="54"/>
      <c r="AUD20" s="54"/>
      <c r="AUE20" s="54"/>
      <c r="AUF20" s="54"/>
      <c r="AUG20" s="54"/>
      <c r="AUH20" s="54"/>
      <c r="AUI20" s="54"/>
      <c r="AUJ20" s="54"/>
      <c r="AUK20" s="54"/>
      <c r="AUL20" s="54"/>
      <c r="AUM20" s="54"/>
      <c r="AUN20" s="54"/>
      <c r="AUO20" s="54"/>
      <c r="AUP20" s="54"/>
      <c r="AUQ20" s="54"/>
      <c r="AUR20" s="54"/>
      <c r="AUS20" s="54"/>
      <c r="AUT20" s="54"/>
      <c r="AUU20" s="54"/>
      <c r="AUV20" s="54"/>
      <c r="AUW20" s="54"/>
      <c r="AUX20" s="54"/>
      <c r="AUY20" s="54"/>
      <c r="AUZ20" s="54"/>
      <c r="AVA20" s="54"/>
      <c r="AVB20" s="54"/>
      <c r="AVC20" s="54"/>
      <c r="AVD20" s="54"/>
      <c r="AVE20" s="54"/>
      <c r="AVF20" s="54"/>
      <c r="AVG20" s="54"/>
      <c r="AVH20" s="54"/>
      <c r="AVI20" s="54"/>
      <c r="AVJ20" s="54"/>
      <c r="AVK20" s="54"/>
      <c r="AVL20" s="54"/>
      <c r="AVM20" s="54"/>
      <c r="AVN20" s="54"/>
      <c r="AVO20" s="54"/>
      <c r="AVP20" s="54"/>
      <c r="AVQ20" s="54"/>
      <c r="AVR20" s="54"/>
      <c r="AVS20" s="54"/>
      <c r="AVT20" s="54"/>
      <c r="AVU20" s="54"/>
      <c r="AVV20" s="54"/>
      <c r="AVW20" s="54"/>
      <c r="AVX20" s="54"/>
      <c r="AVY20" s="54"/>
      <c r="AVZ20" s="54"/>
      <c r="AWA20" s="54"/>
      <c r="AWB20" s="54"/>
      <c r="AWC20" s="54"/>
      <c r="AWD20" s="54"/>
      <c r="AWE20" s="54"/>
      <c r="AWF20" s="54"/>
      <c r="AWG20" s="54"/>
      <c r="AWH20" s="54"/>
      <c r="AWI20" s="54"/>
      <c r="AWJ20" s="54"/>
      <c r="AWK20" s="54"/>
      <c r="AWL20" s="54"/>
      <c r="AWM20" s="54"/>
      <c r="AWN20" s="54"/>
      <c r="AWO20" s="54"/>
      <c r="AWP20" s="54"/>
      <c r="AWQ20" s="54"/>
      <c r="AWR20" s="54"/>
      <c r="AWS20" s="54"/>
      <c r="AWT20" s="54"/>
      <c r="AWU20" s="54"/>
      <c r="AWV20" s="54"/>
      <c r="AWW20" s="54"/>
      <c r="AWX20" s="54"/>
      <c r="AWY20" s="54"/>
      <c r="AWZ20" s="54"/>
      <c r="AXA20" s="54"/>
      <c r="AXB20" s="54"/>
      <c r="AXC20" s="54"/>
      <c r="AXD20" s="54"/>
      <c r="AXE20" s="54"/>
      <c r="AXF20" s="54"/>
      <c r="AXG20" s="54"/>
      <c r="AXH20" s="54"/>
      <c r="AXI20" s="54"/>
      <c r="AXJ20" s="54"/>
      <c r="AXK20" s="54"/>
      <c r="AXL20" s="54"/>
      <c r="AXM20" s="54"/>
      <c r="AXN20" s="54"/>
      <c r="AXO20" s="54"/>
      <c r="AXP20" s="54"/>
      <c r="AXQ20" s="54"/>
      <c r="AXR20" s="54"/>
      <c r="AXS20" s="54"/>
      <c r="AXT20" s="54"/>
      <c r="AXU20" s="54"/>
      <c r="AXV20" s="54"/>
      <c r="AXW20" s="54"/>
      <c r="AXX20" s="54"/>
      <c r="AXY20" s="54"/>
      <c r="AXZ20" s="54"/>
      <c r="AYA20" s="54"/>
      <c r="AYB20" s="54"/>
      <c r="AYC20" s="54"/>
      <c r="AYD20" s="54"/>
      <c r="AYE20" s="54"/>
      <c r="AYF20" s="54"/>
      <c r="AYG20" s="54"/>
      <c r="AYH20" s="54"/>
      <c r="AYI20" s="54"/>
      <c r="AYJ20" s="54"/>
      <c r="AYK20" s="54"/>
      <c r="AYL20" s="54"/>
      <c r="AYM20" s="54"/>
      <c r="AYN20" s="54"/>
      <c r="AYO20" s="54"/>
      <c r="AYP20" s="54"/>
      <c r="AYQ20" s="54"/>
      <c r="AYR20" s="54"/>
      <c r="AYS20" s="54"/>
      <c r="AYT20" s="54"/>
      <c r="AYU20" s="54"/>
      <c r="AYV20" s="54"/>
    </row>
    <row r="21" spans="1:1348" s="374" customFormat="1" ht="7.5" customHeight="1" x14ac:dyDescent="0.2">
      <c r="A21" s="2501"/>
      <c r="B21" s="378"/>
      <c r="C21" s="85"/>
      <c r="D21" s="382"/>
      <c r="E21" s="382"/>
      <c r="F21" s="382"/>
      <c r="G21" s="382"/>
      <c r="H21" s="85"/>
      <c r="I21" s="145"/>
      <c r="J21" s="145"/>
      <c r="K21" s="145"/>
      <c r="L21" s="85"/>
      <c r="M21" s="145"/>
      <c r="N21" s="145"/>
      <c r="O21" s="145"/>
      <c r="P21" s="85"/>
      <c r="Q21" s="1081"/>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c r="AUL21" s="54"/>
      <c r="AUM21" s="54"/>
      <c r="AUN21" s="54"/>
      <c r="AUO21" s="54"/>
      <c r="AUP21" s="54"/>
      <c r="AUQ21" s="54"/>
      <c r="AUR21" s="54"/>
      <c r="AUS21" s="54"/>
      <c r="AUT21" s="54"/>
      <c r="AUU21" s="54"/>
      <c r="AUV21" s="54"/>
      <c r="AUW21" s="54"/>
      <c r="AUX21" s="54"/>
      <c r="AUY21" s="54"/>
      <c r="AUZ21" s="54"/>
      <c r="AVA21" s="54"/>
      <c r="AVB21" s="54"/>
      <c r="AVC21" s="54"/>
      <c r="AVD21" s="54"/>
      <c r="AVE21" s="54"/>
      <c r="AVF21" s="54"/>
      <c r="AVG21" s="54"/>
      <c r="AVH21" s="54"/>
      <c r="AVI21" s="54"/>
      <c r="AVJ21" s="54"/>
      <c r="AVK21" s="54"/>
      <c r="AVL21" s="54"/>
      <c r="AVM21" s="54"/>
      <c r="AVN21" s="54"/>
      <c r="AVO21" s="54"/>
      <c r="AVP21" s="54"/>
      <c r="AVQ21" s="54"/>
      <c r="AVR21" s="54"/>
      <c r="AVS21" s="54"/>
      <c r="AVT21" s="54"/>
      <c r="AVU21" s="54"/>
      <c r="AVV21" s="54"/>
      <c r="AVW21" s="54"/>
      <c r="AVX21" s="54"/>
      <c r="AVY21" s="54"/>
      <c r="AVZ21" s="54"/>
      <c r="AWA21" s="54"/>
      <c r="AWB21" s="54"/>
      <c r="AWC21" s="54"/>
      <c r="AWD21" s="54"/>
      <c r="AWE21" s="54"/>
      <c r="AWF21" s="54"/>
      <c r="AWG21" s="54"/>
      <c r="AWH21" s="54"/>
      <c r="AWI21" s="54"/>
      <c r="AWJ21" s="54"/>
      <c r="AWK21" s="54"/>
      <c r="AWL21" s="54"/>
      <c r="AWM21" s="54"/>
      <c r="AWN21" s="54"/>
      <c r="AWO21" s="54"/>
      <c r="AWP21" s="54"/>
      <c r="AWQ21" s="54"/>
      <c r="AWR21" s="54"/>
      <c r="AWS21" s="54"/>
      <c r="AWT21" s="54"/>
      <c r="AWU21" s="54"/>
      <c r="AWV21" s="54"/>
      <c r="AWW21" s="54"/>
      <c r="AWX21" s="54"/>
      <c r="AWY21" s="54"/>
      <c r="AWZ21" s="54"/>
      <c r="AXA21" s="54"/>
      <c r="AXB21" s="54"/>
      <c r="AXC21" s="54"/>
      <c r="AXD21" s="54"/>
      <c r="AXE21" s="54"/>
      <c r="AXF21" s="54"/>
      <c r="AXG21" s="54"/>
      <c r="AXH21" s="54"/>
      <c r="AXI21" s="54"/>
      <c r="AXJ21" s="54"/>
      <c r="AXK21" s="54"/>
      <c r="AXL21" s="54"/>
      <c r="AXM21" s="54"/>
      <c r="AXN21" s="54"/>
      <c r="AXO21" s="54"/>
      <c r="AXP21" s="54"/>
      <c r="AXQ21" s="54"/>
      <c r="AXR21" s="54"/>
      <c r="AXS21" s="54"/>
      <c r="AXT21" s="54"/>
      <c r="AXU21" s="54"/>
      <c r="AXV21" s="54"/>
      <c r="AXW21" s="54"/>
      <c r="AXX21" s="54"/>
      <c r="AXY21" s="54"/>
      <c r="AXZ21" s="54"/>
      <c r="AYA21" s="54"/>
      <c r="AYB21" s="54"/>
      <c r="AYC21" s="54"/>
      <c r="AYD21" s="54"/>
      <c r="AYE21" s="54"/>
      <c r="AYF21" s="54"/>
      <c r="AYG21" s="54"/>
      <c r="AYH21" s="54"/>
      <c r="AYI21" s="54"/>
      <c r="AYJ21" s="54"/>
      <c r="AYK21" s="54"/>
      <c r="AYL21" s="54"/>
      <c r="AYM21" s="54"/>
      <c r="AYN21" s="54"/>
      <c r="AYO21" s="54"/>
      <c r="AYP21" s="54"/>
      <c r="AYQ21" s="54"/>
      <c r="AYR21" s="54"/>
      <c r="AYS21" s="54"/>
      <c r="AYT21" s="54"/>
      <c r="AYU21" s="54"/>
      <c r="AYV21" s="54"/>
    </row>
    <row r="22" spans="1:1348" s="374" customFormat="1" ht="18" customHeight="1" x14ac:dyDescent="0.3">
      <c r="A22" s="2501"/>
      <c r="B22" s="378"/>
      <c r="C22" s="2507" t="s">
        <v>165</v>
      </c>
      <c r="D22" s="2507"/>
      <c r="E22" s="2508" t="s">
        <v>284</v>
      </c>
      <c r="F22" s="2508"/>
      <c r="G22" s="2508"/>
      <c r="H22" s="85"/>
      <c r="I22" s="2509" t="s">
        <v>285</v>
      </c>
      <c r="J22" s="2509"/>
      <c r="K22" s="853" t="s">
        <v>284</v>
      </c>
      <c r="L22" s="85"/>
      <c r="M22" s="2510" t="s">
        <v>3</v>
      </c>
      <c r="N22" s="2510"/>
      <c r="O22" s="2510"/>
      <c r="P22" s="2511" t="s">
        <v>286</v>
      </c>
      <c r="Q22" s="2512"/>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c r="IW22" s="54"/>
      <c r="IX22" s="54"/>
      <c r="IY22" s="54"/>
      <c r="IZ22" s="54"/>
      <c r="JA22" s="54"/>
      <c r="JB22" s="54"/>
      <c r="JC22" s="54"/>
      <c r="JD22" s="54"/>
      <c r="JE22" s="54"/>
      <c r="JF22" s="54"/>
      <c r="JG22" s="54"/>
      <c r="JH22" s="54"/>
      <c r="JI22" s="54"/>
      <c r="JJ22" s="54"/>
      <c r="JK22" s="54"/>
      <c r="JL22" s="54"/>
      <c r="JM22" s="54"/>
      <c r="JN22" s="54"/>
      <c r="JO22" s="54"/>
      <c r="JP22" s="54"/>
      <c r="JQ22" s="54"/>
      <c r="JR22" s="54"/>
      <c r="JS22" s="54"/>
      <c r="JT22" s="54"/>
      <c r="JU22" s="54"/>
      <c r="JV22" s="54"/>
      <c r="JW22" s="54"/>
      <c r="JX22" s="54"/>
      <c r="JY22" s="54"/>
      <c r="JZ22" s="54"/>
      <c r="KA22" s="54"/>
      <c r="KB22" s="54"/>
      <c r="KC22" s="54"/>
      <c r="KD22" s="54"/>
      <c r="KE22" s="54"/>
      <c r="KF22" s="54"/>
      <c r="KG22" s="54"/>
      <c r="KH22" s="54"/>
      <c r="KI22" s="54"/>
      <c r="KJ22" s="54"/>
      <c r="KK22" s="54"/>
      <c r="KL22" s="54"/>
      <c r="KM22" s="54"/>
      <c r="KN22" s="54"/>
      <c r="KO22" s="54"/>
      <c r="KP22" s="54"/>
      <c r="KQ22" s="54"/>
      <c r="KR22" s="54"/>
      <c r="KS22" s="54"/>
      <c r="KT22" s="54"/>
      <c r="KU22" s="54"/>
      <c r="KV22" s="54"/>
      <c r="KW22" s="54"/>
      <c r="KX22" s="54"/>
      <c r="KY22" s="54"/>
      <c r="KZ22" s="54"/>
      <c r="LA22" s="54"/>
      <c r="LB22" s="54"/>
      <c r="LC22" s="54"/>
      <c r="LD22" s="54"/>
      <c r="LE22" s="54"/>
      <c r="LF22" s="54"/>
      <c r="LG22" s="54"/>
      <c r="LH22" s="54"/>
      <c r="LI22" s="54"/>
      <c r="LJ22" s="54"/>
      <c r="LK22" s="54"/>
      <c r="LL22" s="54"/>
      <c r="LM22" s="54"/>
      <c r="LN22" s="54"/>
      <c r="LO22" s="54"/>
      <c r="LP22" s="54"/>
      <c r="LQ22" s="54"/>
      <c r="LR22" s="54"/>
      <c r="LS22" s="54"/>
      <c r="LT22" s="54"/>
      <c r="LU22" s="54"/>
      <c r="LV22" s="54"/>
      <c r="LW22" s="54"/>
      <c r="LX22" s="54"/>
      <c r="LY22" s="54"/>
      <c r="LZ22" s="54"/>
      <c r="MA22" s="54"/>
      <c r="MB22" s="54"/>
      <c r="MC22" s="54"/>
      <c r="MD22" s="54"/>
      <c r="ME22" s="54"/>
      <c r="MF22" s="54"/>
      <c r="MG22" s="54"/>
      <c r="MH22" s="54"/>
      <c r="MI22" s="54"/>
      <c r="MJ22" s="54"/>
      <c r="MK22" s="54"/>
      <c r="ML22" s="54"/>
      <c r="MM22" s="54"/>
      <c r="MN22" s="54"/>
      <c r="MO22" s="54"/>
      <c r="MP22" s="54"/>
      <c r="MQ22" s="54"/>
      <c r="MR22" s="54"/>
      <c r="MS22" s="54"/>
      <c r="MT22" s="54"/>
      <c r="MU22" s="54"/>
      <c r="MV22" s="54"/>
      <c r="MW22" s="54"/>
      <c r="MX22" s="54"/>
      <c r="MY22" s="54"/>
      <c r="MZ22" s="54"/>
      <c r="NA22" s="54"/>
      <c r="NB22" s="54"/>
      <c r="NC22" s="54"/>
      <c r="ND22" s="54"/>
      <c r="NE22" s="54"/>
      <c r="NF22" s="54"/>
      <c r="NG22" s="54"/>
      <c r="NH22" s="54"/>
      <c r="NI22" s="54"/>
      <c r="NJ22" s="54"/>
      <c r="NK22" s="54"/>
      <c r="NL22" s="54"/>
      <c r="NM22" s="54"/>
      <c r="NN22" s="54"/>
      <c r="NO22" s="54"/>
      <c r="NP22" s="54"/>
      <c r="NQ22" s="54"/>
      <c r="NR22" s="54"/>
      <c r="NS22" s="54"/>
      <c r="NT22" s="54"/>
      <c r="NU22" s="54"/>
      <c r="NV22" s="54"/>
      <c r="NW22" s="54"/>
      <c r="NX22" s="54"/>
      <c r="NY22" s="54"/>
      <c r="NZ22" s="54"/>
      <c r="OA22" s="54"/>
      <c r="OB22" s="54"/>
      <c r="OC22" s="54"/>
      <c r="OD22" s="54"/>
      <c r="OE22" s="54"/>
      <c r="OF22" s="54"/>
      <c r="OG22" s="54"/>
      <c r="OH22" s="54"/>
      <c r="OI22" s="54"/>
      <c r="OJ22" s="54"/>
      <c r="OK22" s="54"/>
      <c r="OL22" s="54"/>
      <c r="OM22" s="54"/>
      <c r="ON22" s="54"/>
      <c r="OO22" s="54"/>
      <c r="OP22" s="54"/>
      <c r="OQ22" s="54"/>
      <c r="OR22" s="54"/>
      <c r="OS22" s="54"/>
      <c r="OT22" s="54"/>
      <c r="OU22" s="54"/>
      <c r="OV22" s="54"/>
      <c r="OW22" s="54"/>
      <c r="OX22" s="54"/>
      <c r="OY22" s="54"/>
      <c r="OZ22" s="54"/>
      <c r="PA22" s="54"/>
      <c r="PB22" s="54"/>
      <c r="PC22" s="54"/>
      <c r="PD22" s="54"/>
      <c r="PE22" s="54"/>
      <c r="PF22" s="54"/>
      <c r="PG22" s="54"/>
      <c r="PH22" s="54"/>
      <c r="PI22" s="54"/>
      <c r="PJ22" s="54"/>
      <c r="PK22" s="54"/>
      <c r="PL22" s="54"/>
      <c r="PM22" s="54"/>
      <c r="PN22" s="54"/>
      <c r="PO22" s="54"/>
      <c r="PP22" s="54"/>
      <c r="PQ22" s="54"/>
      <c r="PR22" s="54"/>
      <c r="PS22" s="54"/>
      <c r="PT22" s="54"/>
      <c r="PU22" s="54"/>
      <c r="PV22" s="54"/>
      <c r="PW22" s="54"/>
      <c r="PX22" s="54"/>
      <c r="PY22" s="54"/>
      <c r="PZ22" s="54"/>
      <c r="QA22" s="54"/>
      <c r="QB22" s="54"/>
      <c r="QC22" s="54"/>
      <c r="QD22" s="54"/>
      <c r="QE22" s="54"/>
      <c r="QF22" s="54"/>
      <c r="QG22" s="54"/>
      <c r="QH22" s="54"/>
      <c r="QI22" s="54"/>
      <c r="QJ22" s="54"/>
      <c r="QK22" s="54"/>
      <c r="QL22" s="54"/>
      <c r="QM22" s="54"/>
      <c r="QN22" s="54"/>
      <c r="QO22" s="54"/>
      <c r="QP22" s="54"/>
      <c r="QQ22" s="54"/>
      <c r="QR22" s="54"/>
      <c r="QS22" s="54"/>
      <c r="QT22" s="54"/>
      <c r="QU22" s="54"/>
      <c r="QV22" s="54"/>
      <c r="QW22" s="54"/>
      <c r="QX22" s="54"/>
      <c r="QY22" s="54"/>
      <c r="QZ22" s="54"/>
      <c r="RA22" s="54"/>
      <c r="RB22" s="54"/>
      <c r="RC22" s="54"/>
      <c r="RD22" s="54"/>
      <c r="RE22" s="54"/>
      <c r="RF22" s="54"/>
      <c r="RG22" s="54"/>
      <c r="RH22" s="54"/>
      <c r="RI22" s="54"/>
      <c r="RJ22" s="54"/>
      <c r="RK22" s="54"/>
      <c r="RL22" s="54"/>
      <c r="RM22" s="54"/>
      <c r="RN22" s="54"/>
      <c r="RO22" s="54"/>
      <c r="RP22" s="54"/>
      <c r="RQ22" s="54"/>
      <c r="RR22" s="54"/>
      <c r="RS22" s="54"/>
      <c r="RT22" s="54"/>
      <c r="RU22" s="54"/>
      <c r="RV22" s="54"/>
      <c r="RW22" s="54"/>
      <c r="RX22" s="54"/>
      <c r="RY22" s="54"/>
      <c r="RZ22" s="54"/>
      <c r="SA22" s="54"/>
      <c r="SB22" s="54"/>
      <c r="SC22" s="54"/>
      <c r="SD22" s="54"/>
      <c r="SE22" s="54"/>
      <c r="SF22" s="54"/>
      <c r="SG22" s="54"/>
      <c r="SH22" s="54"/>
      <c r="SI22" s="54"/>
      <c r="SJ22" s="54"/>
      <c r="SK22" s="54"/>
      <c r="SL22" s="54"/>
      <c r="SM22" s="54"/>
      <c r="SN22" s="54"/>
      <c r="SO22" s="54"/>
      <c r="SP22" s="54"/>
      <c r="SQ22" s="54"/>
      <c r="SR22" s="54"/>
      <c r="SS22" s="54"/>
      <c r="ST22" s="54"/>
      <c r="SU22" s="54"/>
      <c r="SV22" s="54"/>
      <c r="SW22" s="54"/>
      <c r="SX22" s="54"/>
      <c r="SY22" s="54"/>
      <c r="SZ22" s="54"/>
      <c r="TA22" s="54"/>
      <c r="TB22" s="54"/>
      <c r="TC22" s="54"/>
      <c r="TD22" s="54"/>
      <c r="TE22" s="54"/>
      <c r="TF22" s="54"/>
      <c r="TG22" s="54"/>
      <c r="TH22" s="54"/>
      <c r="TI22" s="54"/>
      <c r="TJ22" s="54"/>
      <c r="TK22" s="54"/>
      <c r="TL22" s="54"/>
      <c r="TM22" s="54"/>
      <c r="TN22" s="54"/>
      <c r="TO22" s="54"/>
      <c r="TP22" s="54"/>
      <c r="TQ22" s="54"/>
      <c r="TR22" s="54"/>
      <c r="TS22" s="54"/>
      <c r="TT22" s="54"/>
      <c r="TU22" s="54"/>
      <c r="TV22" s="54"/>
      <c r="TW22" s="54"/>
      <c r="TX22" s="54"/>
      <c r="TY22" s="54"/>
      <c r="TZ22" s="54"/>
      <c r="UA22" s="54"/>
      <c r="UB22" s="54"/>
      <c r="UC22" s="54"/>
      <c r="UD22" s="54"/>
      <c r="UE22" s="54"/>
      <c r="UF22" s="54"/>
      <c r="UG22" s="54"/>
      <c r="UH22" s="54"/>
      <c r="UI22" s="54"/>
      <c r="UJ22" s="54"/>
      <c r="UK22" s="54"/>
      <c r="UL22" s="54"/>
      <c r="UM22" s="54"/>
      <c r="UN22" s="54"/>
      <c r="UO22" s="54"/>
      <c r="UP22" s="54"/>
      <c r="UQ22" s="54"/>
      <c r="UR22" s="54"/>
      <c r="US22" s="54"/>
      <c r="UT22" s="54"/>
      <c r="UU22" s="54"/>
      <c r="UV22" s="54"/>
      <c r="UW22" s="54"/>
      <c r="UX22" s="54"/>
      <c r="UY22" s="54"/>
      <c r="UZ22" s="54"/>
      <c r="VA22" s="54"/>
      <c r="VB22" s="54"/>
      <c r="VC22" s="54"/>
      <c r="VD22" s="54"/>
      <c r="VE22" s="54"/>
      <c r="VF22" s="54"/>
      <c r="VG22" s="54"/>
      <c r="VH22" s="54"/>
      <c r="VI22" s="54"/>
      <c r="VJ22" s="54"/>
      <c r="VK22" s="54"/>
      <c r="VL22" s="54"/>
      <c r="VM22" s="54"/>
      <c r="VN22" s="54"/>
      <c r="VO22" s="54"/>
      <c r="VP22" s="54"/>
      <c r="VQ22" s="54"/>
      <c r="VR22" s="54"/>
      <c r="VS22" s="54"/>
      <c r="VT22" s="54"/>
      <c r="VU22" s="54"/>
      <c r="VV22" s="54"/>
      <c r="VW22" s="54"/>
      <c r="VX22" s="54"/>
      <c r="VY22" s="54"/>
      <c r="VZ22" s="54"/>
      <c r="WA22" s="54"/>
      <c r="WB22" s="54"/>
      <c r="WC22" s="54"/>
      <c r="WD22" s="54"/>
      <c r="WE22" s="54"/>
      <c r="WF22" s="54"/>
      <c r="WG22" s="54"/>
      <c r="WH22" s="54"/>
      <c r="WI22" s="54"/>
      <c r="WJ22" s="54"/>
      <c r="WK22" s="54"/>
      <c r="WL22" s="54"/>
      <c r="WM22" s="54"/>
      <c r="WN22" s="54"/>
      <c r="WO22" s="54"/>
      <c r="WP22" s="54"/>
      <c r="WQ22" s="54"/>
      <c r="WR22" s="54"/>
      <c r="WS22" s="54"/>
      <c r="WT22" s="54"/>
      <c r="WU22" s="54"/>
      <c r="WV22" s="54"/>
      <c r="WW22" s="54"/>
      <c r="WX22" s="54"/>
      <c r="WY22" s="54"/>
      <c r="WZ22" s="54"/>
      <c r="XA22" s="54"/>
      <c r="XB22" s="54"/>
      <c r="XC22" s="54"/>
      <c r="XD22" s="54"/>
      <c r="XE22" s="54"/>
      <c r="XF22" s="54"/>
      <c r="XG22" s="54"/>
      <c r="XH22" s="54"/>
      <c r="XI22" s="54"/>
      <c r="XJ22" s="54"/>
      <c r="XK22" s="54"/>
      <c r="XL22" s="54"/>
      <c r="XM22" s="54"/>
      <c r="XN22" s="54"/>
      <c r="XO22" s="54"/>
      <c r="XP22" s="54"/>
      <c r="XQ22" s="54"/>
      <c r="XR22" s="54"/>
      <c r="XS22" s="54"/>
      <c r="XT22" s="54"/>
      <c r="XU22" s="54"/>
      <c r="XV22" s="54"/>
      <c r="XW22" s="54"/>
      <c r="XX22" s="54"/>
      <c r="XY22" s="54"/>
      <c r="XZ22" s="54"/>
      <c r="YA22" s="54"/>
      <c r="YB22" s="54"/>
      <c r="YC22" s="54"/>
      <c r="YD22" s="54"/>
      <c r="YE22" s="54"/>
      <c r="YF22" s="54"/>
      <c r="YG22" s="54"/>
      <c r="YH22" s="54"/>
      <c r="YI22" s="54"/>
      <c r="YJ22" s="54"/>
      <c r="YK22" s="54"/>
      <c r="YL22" s="54"/>
      <c r="YM22" s="54"/>
      <c r="YN22" s="54"/>
      <c r="YO22" s="54"/>
      <c r="YP22" s="54"/>
      <c r="YQ22" s="54"/>
      <c r="YR22" s="54"/>
      <c r="YS22" s="54"/>
      <c r="YT22" s="54"/>
      <c r="YU22" s="54"/>
      <c r="YV22" s="54"/>
      <c r="YW22" s="54"/>
      <c r="YX22" s="54"/>
      <c r="YY22" s="54"/>
      <c r="YZ22" s="54"/>
      <c r="ZA22" s="54"/>
      <c r="ZB22" s="54"/>
      <c r="ZC22" s="54"/>
      <c r="ZD22" s="54"/>
      <c r="ZE22" s="54"/>
      <c r="ZF22" s="54"/>
      <c r="ZG22" s="54"/>
      <c r="ZH22" s="54"/>
      <c r="ZI22" s="54"/>
      <c r="ZJ22" s="54"/>
      <c r="ZK22" s="54"/>
      <c r="ZL22" s="54"/>
      <c r="ZM22" s="54"/>
      <c r="ZN22" s="54"/>
      <c r="ZO22" s="54"/>
      <c r="ZP22" s="54"/>
      <c r="ZQ22" s="54"/>
      <c r="ZR22" s="54"/>
      <c r="ZS22" s="54"/>
      <c r="ZT22" s="54"/>
      <c r="ZU22" s="54"/>
      <c r="ZV22" s="54"/>
      <c r="ZW22" s="54"/>
      <c r="ZX22" s="54"/>
      <c r="ZY22" s="54"/>
      <c r="ZZ22" s="54"/>
      <c r="AAA22" s="54"/>
      <c r="AAB22" s="54"/>
      <c r="AAC22" s="54"/>
      <c r="AAD22" s="54"/>
      <c r="AAE22" s="54"/>
      <c r="AAF22" s="54"/>
      <c r="AAG22" s="54"/>
      <c r="AAH22" s="54"/>
      <c r="AAI22" s="54"/>
      <c r="AAJ22" s="54"/>
      <c r="AAK22" s="54"/>
      <c r="AAL22" s="54"/>
      <c r="AAM22" s="54"/>
      <c r="AAN22" s="54"/>
      <c r="AAO22" s="54"/>
      <c r="AAP22" s="54"/>
      <c r="AAQ22" s="54"/>
      <c r="AAR22" s="54"/>
      <c r="AAS22" s="54"/>
      <c r="AAT22" s="54"/>
      <c r="AAU22" s="54"/>
      <c r="AAV22" s="54"/>
      <c r="AAW22" s="54"/>
      <c r="AAX22" s="54"/>
      <c r="AAY22" s="54"/>
      <c r="AAZ22" s="54"/>
      <c r="ABA22" s="54"/>
      <c r="ABB22" s="54"/>
      <c r="ABC22" s="54"/>
      <c r="ABD22" s="54"/>
      <c r="ABE22" s="54"/>
      <c r="ABF22" s="54"/>
      <c r="ABG22" s="54"/>
      <c r="ABH22" s="54"/>
      <c r="ABI22" s="54"/>
      <c r="ABJ22" s="54"/>
      <c r="ABK22" s="54"/>
      <c r="ABL22" s="54"/>
      <c r="ABM22" s="54"/>
      <c r="ABN22" s="54"/>
      <c r="ABO22" s="54"/>
      <c r="ABP22" s="54"/>
      <c r="ABQ22" s="54"/>
      <c r="ABR22" s="54"/>
      <c r="ABS22" s="54"/>
      <c r="ABT22" s="54"/>
      <c r="ABU22" s="54"/>
      <c r="ABV22" s="54"/>
      <c r="ABW22" s="54"/>
      <c r="ABX22" s="54"/>
      <c r="ABY22" s="54"/>
      <c r="ABZ22" s="54"/>
      <c r="ACA22" s="54"/>
      <c r="ACB22" s="54"/>
      <c r="ACC22" s="54"/>
      <c r="ACD22" s="54"/>
      <c r="ACE22" s="54"/>
      <c r="ACF22" s="54"/>
      <c r="ACG22" s="54"/>
      <c r="ACH22" s="54"/>
      <c r="ACI22" s="54"/>
      <c r="ACJ22" s="54"/>
      <c r="ACK22" s="54"/>
      <c r="ACL22" s="54"/>
      <c r="ACM22" s="54"/>
      <c r="ACN22" s="54"/>
      <c r="ACO22" s="54"/>
      <c r="ACP22" s="54"/>
      <c r="ACQ22" s="54"/>
      <c r="ACR22" s="54"/>
      <c r="ACS22" s="54"/>
      <c r="ACT22" s="54"/>
      <c r="ACU22" s="54"/>
      <c r="ACV22" s="54"/>
      <c r="ACW22" s="54"/>
      <c r="ACX22" s="54"/>
      <c r="ACY22" s="54"/>
      <c r="ACZ22" s="54"/>
      <c r="ADA22" s="54"/>
      <c r="ADB22" s="54"/>
      <c r="ADC22" s="54"/>
      <c r="ADD22" s="54"/>
      <c r="ADE22" s="54"/>
      <c r="ADF22" s="54"/>
      <c r="ADG22" s="54"/>
      <c r="ADH22" s="54"/>
      <c r="ADI22" s="54"/>
      <c r="ADJ22" s="54"/>
      <c r="ADK22" s="54"/>
      <c r="ADL22" s="54"/>
      <c r="ADM22" s="54"/>
      <c r="ADN22" s="54"/>
      <c r="ADO22" s="54"/>
      <c r="ADP22" s="54"/>
      <c r="ADQ22" s="54"/>
      <c r="ADR22" s="54"/>
      <c r="ADS22" s="54"/>
      <c r="ADT22" s="54"/>
      <c r="ADU22" s="54"/>
      <c r="ADV22" s="54"/>
      <c r="ADW22" s="54"/>
      <c r="ADX22" s="54"/>
      <c r="ADY22" s="54"/>
      <c r="ADZ22" s="54"/>
      <c r="AEA22" s="54"/>
      <c r="AEB22" s="54"/>
      <c r="AEC22" s="54"/>
      <c r="AED22" s="54"/>
      <c r="AEE22" s="54"/>
      <c r="AEF22" s="54"/>
      <c r="AEG22" s="54"/>
      <c r="AEH22" s="54"/>
      <c r="AEI22" s="54"/>
      <c r="AEJ22" s="54"/>
      <c r="AEK22" s="54"/>
      <c r="AEL22" s="54"/>
      <c r="AEM22" s="54"/>
      <c r="AEN22" s="54"/>
      <c r="AEO22" s="54"/>
      <c r="AEP22" s="54"/>
      <c r="AEQ22" s="54"/>
      <c r="AER22" s="54"/>
      <c r="AES22" s="54"/>
      <c r="AET22" s="54"/>
      <c r="AEU22" s="54"/>
      <c r="AEV22" s="54"/>
      <c r="AEW22" s="54"/>
      <c r="AEX22" s="54"/>
      <c r="AEY22" s="54"/>
      <c r="AEZ22" s="54"/>
      <c r="AFA22" s="54"/>
      <c r="AFB22" s="54"/>
      <c r="AFC22" s="54"/>
      <c r="AFD22" s="54"/>
      <c r="AFE22" s="54"/>
      <c r="AFF22" s="54"/>
      <c r="AFG22" s="54"/>
      <c r="AFH22" s="54"/>
      <c r="AFI22" s="54"/>
      <c r="AFJ22" s="54"/>
      <c r="AFK22" s="54"/>
      <c r="AFL22" s="54"/>
      <c r="AFM22" s="54"/>
      <c r="AFN22" s="54"/>
      <c r="AFO22" s="54"/>
      <c r="AFP22" s="54"/>
      <c r="AFQ22" s="54"/>
      <c r="AFR22" s="54"/>
      <c r="AFS22" s="54"/>
      <c r="AFT22" s="54"/>
      <c r="AFU22" s="54"/>
      <c r="AFV22" s="54"/>
      <c r="AFW22" s="54"/>
      <c r="AFX22" s="54"/>
      <c r="AFY22" s="54"/>
      <c r="AFZ22" s="54"/>
      <c r="AGA22" s="54"/>
      <c r="AGB22" s="54"/>
      <c r="AGC22" s="54"/>
      <c r="AGD22" s="54"/>
      <c r="AGE22" s="54"/>
      <c r="AGF22" s="54"/>
      <c r="AGG22" s="54"/>
      <c r="AGH22" s="54"/>
      <c r="AGI22" s="54"/>
      <c r="AGJ22" s="54"/>
      <c r="AGK22" s="54"/>
      <c r="AGL22" s="54"/>
      <c r="AGM22" s="54"/>
      <c r="AGN22" s="54"/>
      <c r="AGO22" s="54"/>
      <c r="AGP22" s="54"/>
      <c r="AGQ22" s="54"/>
      <c r="AGR22" s="54"/>
      <c r="AGS22" s="54"/>
      <c r="AGT22" s="54"/>
      <c r="AGU22" s="54"/>
      <c r="AGV22" s="54"/>
      <c r="AGW22" s="54"/>
      <c r="AGX22" s="54"/>
      <c r="AGY22" s="54"/>
      <c r="AGZ22" s="54"/>
      <c r="AHA22" s="54"/>
      <c r="AHB22" s="54"/>
      <c r="AHC22" s="54"/>
      <c r="AHD22" s="54"/>
      <c r="AHE22" s="54"/>
      <c r="AHF22" s="54"/>
      <c r="AHG22" s="54"/>
      <c r="AHH22" s="54"/>
      <c r="AHI22" s="54"/>
      <c r="AHJ22" s="54"/>
      <c r="AHK22" s="54"/>
      <c r="AHL22" s="54"/>
      <c r="AHM22" s="54"/>
      <c r="AHN22" s="54"/>
      <c r="AHO22" s="54"/>
      <c r="AHP22" s="54"/>
      <c r="AHQ22" s="54"/>
      <c r="AHR22" s="54"/>
      <c r="AHS22" s="54"/>
      <c r="AHT22" s="54"/>
      <c r="AHU22" s="54"/>
      <c r="AHV22" s="54"/>
      <c r="AHW22" s="54"/>
      <c r="AHX22" s="54"/>
      <c r="AHY22" s="54"/>
      <c r="AHZ22" s="54"/>
      <c r="AIA22" s="54"/>
      <c r="AIB22" s="54"/>
      <c r="AIC22" s="54"/>
      <c r="AID22" s="54"/>
      <c r="AIE22" s="54"/>
      <c r="AIF22" s="54"/>
      <c r="AIG22" s="54"/>
      <c r="AIH22" s="54"/>
      <c r="AII22" s="54"/>
      <c r="AIJ22" s="54"/>
      <c r="AIK22" s="54"/>
      <c r="AIL22" s="54"/>
      <c r="AIM22" s="54"/>
      <c r="AIN22" s="54"/>
      <c r="AIO22" s="54"/>
      <c r="AIP22" s="54"/>
      <c r="AIQ22" s="54"/>
      <c r="AIR22" s="54"/>
      <c r="AIS22" s="54"/>
      <c r="AIT22" s="54"/>
      <c r="AIU22" s="54"/>
      <c r="AIV22" s="54"/>
      <c r="AIW22" s="54"/>
      <c r="AIX22" s="54"/>
      <c r="AIY22" s="54"/>
      <c r="AIZ22" s="54"/>
      <c r="AJA22" s="54"/>
      <c r="AJB22" s="54"/>
      <c r="AJC22" s="54"/>
      <c r="AJD22" s="54"/>
      <c r="AJE22" s="54"/>
      <c r="AJF22" s="54"/>
      <c r="AJG22" s="54"/>
      <c r="AJH22" s="54"/>
      <c r="AJI22" s="54"/>
      <c r="AJJ22" s="54"/>
      <c r="AJK22" s="54"/>
      <c r="AJL22" s="54"/>
      <c r="AJM22" s="54"/>
      <c r="AJN22" s="54"/>
      <c r="AJO22" s="54"/>
      <c r="AJP22" s="54"/>
      <c r="AJQ22" s="54"/>
      <c r="AJR22" s="54"/>
      <c r="AJS22" s="54"/>
      <c r="AJT22" s="54"/>
      <c r="AJU22" s="54"/>
      <c r="AJV22" s="54"/>
      <c r="AJW22" s="54"/>
      <c r="AJX22" s="54"/>
      <c r="AJY22" s="54"/>
      <c r="AJZ22" s="54"/>
      <c r="AKA22" s="54"/>
      <c r="AKB22" s="54"/>
      <c r="AKC22" s="54"/>
      <c r="AKD22" s="54"/>
      <c r="AKE22" s="54"/>
      <c r="AKF22" s="54"/>
      <c r="AKG22" s="54"/>
      <c r="AKH22" s="54"/>
      <c r="AKI22" s="54"/>
      <c r="AKJ22" s="54"/>
      <c r="AKK22" s="54"/>
      <c r="AKL22" s="54"/>
      <c r="AKM22" s="54"/>
      <c r="AKN22" s="54"/>
      <c r="AKO22" s="54"/>
      <c r="AKP22" s="54"/>
      <c r="AKQ22" s="54"/>
      <c r="AKR22" s="54"/>
      <c r="AKS22" s="54"/>
      <c r="AKT22" s="54"/>
      <c r="AKU22" s="54"/>
      <c r="AKV22" s="54"/>
      <c r="AKW22" s="54"/>
      <c r="AKX22" s="54"/>
      <c r="AKY22" s="54"/>
      <c r="AKZ22" s="54"/>
      <c r="ALA22" s="54"/>
      <c r="ALB22" s="54"/>
      <c r="ALC22" s="54"/>
      <c r="ALD22" s="54"/>
      <c r="ALE22" s="54"/>
      <c r="ALF22" s="54"/>
      <c r="ALG22" s="54"/>
      <c r="ALH22" s="54"/>
      <c r="ALI22" s="54"/>
      <c r="ALJ22" s="54"/>
      <c r="ALK22" s="54"/>
      <c r="ALL22" s="54"/>
      <c r="ALM22" s="54"/>
      <c r="ALN22" s="54"/>
      <c r="ALO22" s="54"/>
      <c r="ALP22" s="54"/>
      <c r="ALQ22" s="54"/>
      <c r="ALR22" s="54"/>
      <c r="ALS22" s="54"/>
      <c r="ALT22" s="54"/>
      <c r="ALU22" s="54"/>
      <c r="ALV22" s="54"/>
      <c r="ALW22" s="54"/>
      <c r="ALX22" s="54"/>
      <c r="ALY22" s="54"/>
      <c r="ALZ22" s="54"/>
      <c r="AMA22" s="54"/>
      <c r="AMB22" s="54"/>
      <c r="AMC22" s="54"/>
      <c r="AMD22" s="54"/>
      <c r="AME22" s="54"/>
      <c r="AMF22" s="54"/>
      <c r="AMG22" s="54"/>
      <c r="AMH22" s="54"/>
      <c r="AMI22" s="54"/>
      <c r="AMJ22" s="54"/>
      <c r="AMK22" s="54"/>
      <c r="AML22" s="54"/>
      <c r="AMM22" s="54"/>
      <c r="AMN22" s="54"/>
      <c r="AMO22" s="54"/>
      <c r="AMP22" s="54"/>
      <c r="AMQ22" s="54"/>
      <c r="AMR22" s="54"/>
      <c r="AMS22" s="54"/>
      <c r="AMT22" s="54"/>
      <c r="AMU22" s="54"/>
      <c r="AMV22" s="54"/>
      <c r="AMW22" s="54"/>
      <c r="AMX22" s="54"/>
      <c r="AMY22" s="54"/>
      <c r="AMZ22" s="54"/>
      <c r="ANA22" s="54"/>
      <c r="ANB22" s="54"/>
      <c r="ANC22" s="54"/>
      <c r="AND22" s="54"/>
      <c r="ANE22" s="54"/>
      <c r="ANF22" s="54"/>
      <c r="ANG22" s="54"/>
      <c r="ANH22" s="54"/>
      <c r="ANI22" s="54"/>
      <c r="ANJ22" s="54"/>
      <c r="ANK22" s="54"/>
      <c r="ANL22" s="54"/>
      <c r="ANM22" s="54"/>
      <c r="ANN22" s="54"/>
      <c r="ANO22" s="54"/>
      <c r="ANP22" s="54"/>
      <c r="ANQ22" s="54"/>
      <c r="ANR22" s="54"/>
      <c r="ANS22" s="54"/>
      <c r="ANT22" s="54"/>
      <c r="ANU22" s="54"/>
      <c r="ANV22" s="54"/>
      <c r="ANW22" s="54"/>
      <c r="ANX22" s="54"/>
      <c r="ANY22" s="54"/>
      <c r="ANZ22" s="54"/>
      <c r="AOA22" s="54"/>
      <c r="AOB22" s="54"/>
      <c r="AOC22" s="54"/>
      <c r="AOD22" s="54"/>
      <c r="AOE22" s="54"/>
      <c r="AOF22" s="54"/>
      <c r="AOG22" s="54"/>
      <c r="AOH22" s="54"/>
      <c r="AOI22" s="54"/>
      <c r="AOJ22" s="54"/>
      <c r="AOK22" s="54"/>
      <c r="AOL22" s="54"/>
      <c r="AOM22" s="54"/>
      <c r="AON22" s="54"/>
      <c r="AOO22" s="54"/>
      <c r="AOP22" s="54"/>
      <c r="AOQ22" s="54"/>
      <c r="AOR22" s="54"/>
      <c r="AOS22" s="54"/>
      <c r="AOT22" s="54"/>
      <c r="AOU22" s="54"/>
      <c r="AOV22" s="54"/>
      <c r="AOW22" s="54"/>
      <c r="AOX22" s="54"/>
      <c r="AOY22" s="54"/>
      <c r="AOZ22" s="54"/>
      <c r="APA22" s="54"/>
      <c r="APB22" s="54"/>
      <c r="APC22" s="54"/>
      <c r="APD22" s="54"/>
      <c r="APE22" s="54"/>
      <c r="APF22" s="54"/>
      <c r="APG22" s="54"/>
      <c r="APH22" s="54"/>
      <c r="API22" s="54"/>
      <c r="APJ22" s="54"/>
      <c r="APK22" s="54"/>
      <c r="APL22" s="54"/>
      <c r="APM22" s="54"/>
      <c r="APN22" s="54"/>
      <c r="APO22" s="54"/>
      <c r="APP22" s="54"/>
      <c r="APQ22" s="54"/>
      <c r="APR22" s="54"/>
      <c r="APS22" s="54"/>
      <c r="APT22" s="54"/>
      <c r="APU22" s="54"/>
      <c r="APV22" s="54"/>
      <c r="APW22" s="54"/>
      <c r="APX22" s="54"/>
      <c r="APY22" s="54"/>
      <c r="APZ22" s="54"/>
      <c r="AQA22" s="54"/>
      <c r="AQB22" s="54"/>
      <c r="AQC22" s="54"/>
      <c r="AQD22" s="54"/>
      <c r="AQE22" s="54"/>
      <c r="AQF22" s="54"/>
      <c r="AQG22" s="54"/>
      <c r="AQH22" s="54"/>
      <c r="AQI22" s="54"/>
      <c r="AQJ22" s="54"/>
      <c r="AQK22" s="54"/>
      <c r="AQL22" s="54"/>
      <c r="AQM22" s="54"/>
      <c r="AQN22" s="54"/>
      <c r="AQO22" s="54"/>
      <c r="AQP22" s="54"/>
      <c r="AQQ22" s="54"/>
      <c r="AQR22" s="54"/>
      <c r="AQS22" s="54"/>
      <c r="AQT22" s="54"/>
      <c r="AQU22" s="54"/>
      <c r="AQV22" s="54"/>
      <c r="AQW22" s="54"/>
      <c r="AQX22" s="54"/>
      <c r="AQY22" s="54"/>
      <c r="AQZ22" s="54"/>
      <c r="ARA22" s="54"/>
      <c r="ARB22" s="54"/>
      <c r="ARC22" s="54"/>
      <c r="ARD22" s="54"/>
      <c r="ARE22" s="54"/>
      <c r="ARF22" s="54"/>
      <c r="ARG22" s="54"/>
      <c r="ARH22" s="54"/>
      <c r="ARI22" s="54"/>
      <c r="ARJ22" s="54"/>
      <c r="ARK22" s="54"/>
      <c r="ARL22" s="54"/>
      <c r="ARM22" s="54"/>
      <c r="ARN22" s="54"/>
      <c r="ARO22" s="54"/>
      <c r="ARP22" s="54"/>
      <c r="ARQ22" s="54"/>
      <c r="ARR22" s="54"/>
      <c r="ARS22" s="54"/>
      <c r="ART22" s="54"/>
      <c r="ARU22" s="54"/>
      <c r="ARV22" s="54"/>
      <c r="ARW22" s="54"/>
      <c r="ARX22" s="54"/>
      <c r="ARY22" s="54"/>
      <c r="ARZ22" s="54"/>
      <c r="ASA22" s="54"/>
      <c r="ASB22" s="54"/>
      <c r="ASC22" s="54"/>
      <c r="ASD22" s="54"/>
      <c r="ASE22" s="54"/>
      <c r="ASF22" s="54"/>
      <c r="ASG22" s="54"/>
      <c r="ASH22" s="54"/>
      <c r="ASI22" s="54"/>
      <c r="ASJ22" s="54"/>
      <c r="ASK22" s="54"/>
      <c r="ASL22" s="54"/>
      <c r="ASM22" s="54"/>
      <c r="ASN22" s="54"/>
      <c r="ASO22" s="54"/>
      <c r="ASP22" s="54"/>
      <c r="ASQ22" s="54"/>
      <c r="ASR22" s="54"/>
      <c r="ASS22" s="54"/>
      <c r="AST22" s="54"/>
      <c r="ASU22" s="54"/>
      <c r="ASV22" s="54"/>
      <c r="ASW22" s="54"/>
      <c r="ASX22" s="54"/>
      <c r="ASY22" s="54"/>
      <c r="ASZ22" s="54"/>
      <c r="ATA22" s="54"/>
      <c r="ATB22" s="54"/>
      <c r="ATC22" s="54"/>
      <c r="ATD22" s="54"/>
      <c r="ATE22" s="54"/>
      <c r="ATF22" s="54"/>
      <c r="ATG22" s="54"/>
      <c r="ATH22" s="54"/>
      <c r="ATI22" s="54"/>
      <c r="ATJ22" s="54"/>
      <c r="ATK22" s="54"/>
      <c r="ATL22" s="54"/>
      <c r="ATM22" s="54"/>
      <c r="ATN22" s="54"/>
      <c r="ATO22" s="54"/>
      <c r="ATP22" s="54"/>
      <c r="ATQ22" s="54"/>
      <c r="ATR22" s="54"/>
      <c r="ATS22" s="54"/>
      <c r="ATT22" s="54"/>
      <c r="ATU22" s="54"/>
      <c r="ATV22" s="54"/>
      <c r="ATW22" s="54"/>
      <c r="ATX22" s="54"/>
      <c r="ATY22" s="54"/>
      <c r="ATZ22" s="54"/>
      <c r="AUA22" s="54"/>
      <c r="AUB22" s="54"/>
      <c r="AUC22" s="54"/>
      <c r="AUD22" s="54"/>
      <c r="AUE22" s="54"/>
      <c r="AUF22" s="54"/>
      <c r="AUG22" s="54"/>
      <c r="AUH22" s="54"/>
      <c r="AUI22" s="54"/>
      <c r="AUJ22" s="54"/>
      <c r="AUK22" s="54"/>
      <c r="AUL22" s="54"/>
      <c r="AUM22" s="54"/>
      <c r="AUN22" s="54"/>
      <c r="AUO22" s="54"/>
      <c r="AUP22" s="54"/>
      <c r="AUQ22" s="54"/>
      <c r="AUR22" s="54"/>
      <c r="AUS22" s="54"/>
      <c r="AUT22" s="54"/>
      <c r="AUU22" s="54"/>
      <c r="AUV22" s="54"/>
      <c r="AUW22" s="54"/>
      <c r="AUX22" s="54"/>
      <c r="AUY22" s="54"/>
      <c r="AUZ22" s="54"/>
      <c r="AVA22" s="54"/>
      <c r="AVB22" s="54"/>
      <c r="AVC22" s="54"/>
      <c r="AVD22" s="54"/>
      <c r="AVE22" s="54"/>
      <c r="AVF22" s="54"/>
      <c r="AVG22" s="54"/>
      <c r="AVH22" s="54"/>
      <c r="AVI22" s="54"/>
      <c r="AVJ22" s="54"/>
      <c r="AVK22" s="54"/>
      <c r="AVL22" s="54"/>
      <c r="AVM22" s="54"/>
      <c r="AVN22" s="54"/>
      <c r="AVO22" s="54"/>
      <c r="AVP22" s="54"/>
      <c r="AVQ22" s="54"/>
      <c r="AVR22" s="54"/>
      <c r="AVS22" s="54"/>
      <c r="AVT22" s="54"/>
      <c r="AVU22" s="54"/>
      <c r="AVV22" s="54"/>
      <c r="AVW22" s="54"/>
      <c r="AVX22" s="54"/>
      <c r="AVY22" s="54"/>
      <c r="AVZ22" s="54"/>
      <c r="AWA22" s="54"/>
      <c r="AWB22" s="54"/>
      <c r="AWC22" s="54"/>
      <c r="AWD22" s="54"/>
      <c r="AWE22" s="54"/>
      <c r="AWF22" s="54"/>
      <c r="AWG22" s="54"/>
      <c r="AWH22" s="54"/>
      <c r="AWI22" s="54"/>
      <c r="AWJ22" s="54"/>
      <c r="AWK22" s="54"/>
      <c r="AWL22" s="54"/>
      <c r="AWM22" s="54"/>
      <c r="AWN22" s="54"/>
      <c r="AWO22" s="54"/>
      <c r="AWP22" s="54"/>
      <c r="AWQ22" s="54"/>
      <c r="AWR22" s="54"/>
      <c r="AWS22" s="54"/>
      <c r="AWT22" s="54"/>
      <c r="AWU22" s="54"/>
      <c r="AWV22" s="54"/>
      <c r="AWW22" s="54"/>
      <c r="AWX22" s="54"/>
      <c r="AWY22" s="54"/>
      <c r="AWZ22" s="54"/>
      <c r="AXA22" s="54"/>
      <c r="AXB22" s="54"/>
      <c r="AXC22" s="54"/>
      <c r="AXD22" s="54"/>
      <c r="AXE22" s="54"/>
      <c r="AXF22" s="54"/>
      <c r="AXG22" s="54"/>
      <c r="AXH22" s="54"/>
      <c r="AXI22" s="54"/>
      <c r="AXJ22" s="54"/>
      <c r="AXK22" s="54"/>
      <c r="AXL22" s="54"/>
      <c r="AXM22" s="54"/>
      <c r="AXN22" s="54"/>
      <c r="AXO22" s="54"/>
      <c r="AXP22" s="54"/>
      <c r="AXQ22" s="54"/>
      <c r="AXR22" s="54"/>
      <c r="AXS22" s="54"/>
      <c r="AXT22" s="54"/>
      <c r="AXU22" s="54"/>
      <c r="AXV22" s="54"/>
      <c r="AXW22" s="54"/>
      <c r="AXX22" s="54"/>
      <c r="AXY22" s="54"/>
      <c r="AXZ22" s="54"/>
      <c r="AYA22" s="54"/>
      <c r="AYB22" s="54"/>
      <c r="AYC22" s="54"/>
      <c r="AYD22" s="54"/>
      <c r="AYE22" s="54"/>
      <c r="AYF22" s="54"/>
      <c r="AYG22" s="54"/>
      <c r="AYH22" s="54"/>
      <c r="AYI22" s="54"/>
      <c r="AYJ22" s="54"/>
      <c r="AYK22" s="54"/>
      <c r="AYL22" s="54"/>
      <c r="AYM22" s="54"/>
      <c r="AYN22" s="54"/>
      <c r="AYO22" s="54"/>
      <c r="AYP22" s="54"/>
      <c r="AYQ22" s="54"/>
      <c r="AYR22" s="54"/>
      <c r="AYS22" s="54"/>
      <c r="AYT22" s="54"/>
      <c r="AYU22" s="54"/>
      <c r="AYV22" s="54"/>
    </row>
    <row r="23" spans="1:1348" s="374" customFormat="1" ht="18" customHeight="1" x14ac:dyDescent="0.2">
      <c r="A23" s="2501"/>
      <c r="B23" s="378"/>
      <c r="C23" s="2507"/>
      <c r="D23" s="2507"/>
      <c r="E23" s="2513">
        <v>3</v>
      </c>
      <c r="F23" s="2513"/>
      <c r="G23" s="2513"/>
      <c r="H23" s="85"/>
      <c r="I23" s="2514">
        <f>ROUNDUP((E23/E35)*I35,0)</f>
        <v>8</v>
      </c>
      <c r="J23" s="2514"/>
      <c r="K23" s="383">
        <f>(E23/E35)*I35</f>
        <v>7.68</v>
      </c>
      <c r="L23" s="85"/>
      <c r="M23" s="2515">
        <v>10</v>
      </c>
      <c r="N23" s="2515"/>
      <c r="O23" s="2515"/>
      <c r="P23" s="2511"/>
      <c r="Q23" s="2512"/>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c r="IW23" s="54"/>
      <c r="IX23" s="54"/>
      <c r="IY23" s="54"/>
      <c r="IZ23" s="54"/>
      <c r="JA23" s="54"/>
      <c r="JB23" s="54"/>
      <c r="JC23" s="54"/>
      <c r="JD23" s="54"/>
      <c r="JE23" s="54"/>
      <c r="JF23" s="54"/>
      <c r="JG23" s="54"/>
      <c r="JH23" s="54"/>
      <c r="JI23" s="54"/>
      <c r="JJ23" s="54"/>
      <c r="JK23" s="54"/>
      <c r="JL23" s="54"/>
      <c r="JM23" s="54"/>
      <c r="JN23" s="54"/>
      <c r="JO23" s="54"/>
      <c r="JP23" s="54"/>
      <c r="JQ23" s="54"/>
      <c r="JR23" s="54"/>
      <c r="JS23" s="54"/>
      <c r="JT23" s="54"/>
      <c r="JU23" s="54"/>
      <c r="JV23" s="54"/>
      <c r="JW23" s="54"/>
      <c r="JX23" s="54"/>
      <c r="JY23" s="54"/>
      <c r="JZ23" s="54"/>
      <c r="KA23" s="54"/>
      <c r="KB23" s="54"/>
      <c r="KC23" s="54"/>
      <c r="KD23" s="54"/>
      <c r="KE23" s="54"/>
      <c r="KF23" s="54"/>
      <c r="KG23" s="54"/>
      <c r="KH23" s="54"/>
      <c r="KI23" s="54"/>
      <c r="KJ23" s="54"/>
      <c r="KK23" s="54"/>
      <c r="KL23" s="54"/>
      <c r="KM23" s="54"/>
      <c r="KN23" s="54"/>
      <c r="KO23" s="54"/>
      <c r="KP23" s="54"/>
      <c r="KQ23" s="54"/>
      <c r="KR23" s="54"/>
      <c r="KS23" s="54"/>
      <c r="KT23" s="54"/>
      <c r="KU23" s="54"/>
      <c r="KV23" s="54"/>
      <c r="KW23" s="54"/>
      <c r="KX23" s="54"/>
      <c r="KY23" s="54"/>
      <c r="KZ23" s="54"/>
      <c r="LA23" s="54"/>
      <c r="LB23" s="54"/>
      <c r="LC23" s="54"/>
      <c r="LD23" s="54"/>
      <c r="LE23" s="54"/>
      <c r="LF23" s="54"/>
      <c r="LG23" s="54"/>
      <c r="LH23" s="54"/>
      <c r="LI23" s="54"/>
      <c r="LJ23" s="54"/>
      <c r="LK23" s="54"/>
      <c r="LL23" s="54"/>
      <c r="LM23" s="54"/>
      <c r="LN23" s="54"/>
      <c r="LO23" s="54"/>
      <c r="LP23" s="54"/>
      <c r="LQ23" s="54"/>
      <c r="LR23" s="54"/>
      <c r="LS23" s="54"/>
      <c r="LT23" s="54"/>
      <c r="LU23" s="54"/>
      <c r="LV23" s="54"/>
      <c r="LW23" s="54"/>
      <c r="LX23" s="54"/>
      <c r="LY23" s="54"/>
      <c r="LZ23" s="54"/>
      <c r="MA23" s="54"/>
      <c r="MB23" s="54"/>
      <c r="MC23" s="54"/>
      <c r="MD23" s="54"/>
      <c r="ME23" s="54"/>
      <c r="MF23" s="54"/>
      <c r="MG23" s="54"/>
      <c r="MH23" s="54"/>
      <c r="MI23" s="54"/>
      <c r="MJ23" s="54"/>
      <c r="MK23" s="54"/>
      <c r="ML23" s="54"/>
      <c r="MM23" s="54"/>
      <c r="MN23" s="54"/>
      <c r="MO23" s="54"/>
      <c r="MP23" s="54"/>
      <c r="MQ23" s="54"/>
      <c r="MR23" s="54"/>
      <c r="MS23" s="54"/>
      <c r="MT23" s="54"/>
      <c r="MU23" s="54"/>
      <c r="MV23" s="54"/>
      <c r="MW23" s="54"/>
      <c r="MX23" s="54"/>
      <c r="MY23" s="54"/>
      <c r="MZ23" s="54"/>
      <c r="NA23" s="54"/>
      <c r="NB23" s="54"/>
      <c r="NC23" s="54"/>
      <c r="ND23" s="54"/>
      <c r="NE23" s="54"/>
      <c r="NF23" s="54"/>
      <c r="NG23" s="54"/>
      <c r="NH23" s="54"/>
      <c r="NI23" s="54"/>
      <c r="NJ23" s="54"/>
      <c r="NK23" s="54"/>
      <c r="NL23" s="54"/>
      <c r="NM23" s="54"/>
      <c r="NN23" s="54"/>
      <c r="NO23" s="54"/>
      <c r="NP23" s="54"/>
      <c r="NQ23" s="54"/>
      <c r="NR23" s="54"/>
      <c r="NS23" s="54"/>
      <c r="NT23" s="54"/>
      <c r="NU23" s="54"/>
      <c r="NV23" s="54"/>
      <c r="NW23" s="54"/>
      <c r="NX23" s="54"/>
      <c r="NY23" s="54"/>
      <c r="NZ23" s="54"/>
      <c r="OA23" s="54"/>
      <c r="OB23" s="54"/>
      <c r="OC23" s="54"/>
      <c r="OD23" s="54"/>
      <c r="OE23" s="54"/>
      <c r="OF23" s="54"/>
      <c r="OG23" s="54"/>
      <c r="OH23" s="54"/>
      <c r="OI23" s="54"/>
      <c r="OJ23" s="54"/>
      <c r="OK23" s="54"/>
      <c r="OL23" s="54"/>
      <c r="OM23" s="54"/>
      <c r="ON23" s="54"/>
      <c r="OO23" s="54"/>
      <c r="OP23" s="54"/>
      <c r="OQ23" s="54"/>
      <c r="OR23" s="54"/>
      <c r="OS23" s="54"/>
      <c r="OT23" s="54"/>
      <c r="OU23" s="54"/>
      <c r="OV23" s="54"/>
      <c r="OW23" s="54"/>
      <c r="OX23" s="54"/>
      <c r="OY23" s="54"/>
      <c r="OZ23" s="54"/>
      <c r="PA23" s="54"/>
      <c r="PB23" s="54"/>
      <c r="PC23" s="54"/>
      <c r="PD23" s="54"/>
      <c r="PE23" s="54"/>
      <c r="PF23" s="54"/>
      <c r="PG23" s="54"/>
      <c r="PH23" s="54"/>
      <c r="PI23" s="54"/>
      <c r="PJ23" s="54"/>
      <c r="PK23" s="54"/>
      <c r="PL23" s="54"/>
      <c r="PM23" s="54"/>
      <c r="PN23" s="54"/>
      <c r="PO23" s="54"/>
      <c r="PP23" s="54"/>
      <c r="PQ23" s="54"/>
      <c r="PR23" s="54"/>
      <c r="PS23" s="54"/>
      <c r="PT23" s="54"/>
      <c r="PU23" s="54"/>
      <c r="PV23" s="54"/>
      <c r="PW23" s="54"/>
      <c r="PX23" s="54"/>
      <c r="PY23" s="54"/>
      <c r="PZ23" s="54"/>
      <c r="QA23" s="54"/>
      <c r="QB23" s="54"/>
      <c r="QC23" s="54"/>
      <c r="QD23" s="54"/>
      <c r="QE23" s="54"/>
      <c r="QF23" s="54"/>
      <c r="QG23" s="54"/>
      <c r="QH23" s="54"/>
      <c r="QI23" s="54"/>
      <c r="QJ23" s="54"/>
      <c r="QK23" s="54"/>
      <c r="QL23" s="54"/>
      <c r="QM23" s="54"/>
      <c r="QN23" s="54"/>
      <c r="QO23" s="54"/>
      <c r="QP23" s="54"/>
      <c r="QQ23" s="54"/>
      <c r="QR23" s="54"/>
      <c r="QS23" s="54"/>
      <c r="QT23" s="54"/>
      <c r="QU23" s="54"/>
      <c r="QV23" s="54"/>
      <c r="QW23" s="54"/>
      <c r="QX23" s="54"/>
      <c r="QY23" s="54"/>
      <c r="QZ23" s="54"/>
      <c r="RA23" s="54"/>
      <c r="RB23" s="54"/>
      <c r="RC23" s="54"/>
      <c r="RD23" s="54"/>
      <c r="RE23" s="54"/>
      <c r="RF23" s="54"/>
      <c r="RG23" s="54"/>
      <c r="RH23" s="54"/>
      <c r="RI23" s="54"/>
      <c r="RJ23" s="54"/>
      <c r="RK23" s="54"/>
      <c r="RL23" s="54"/>
      <c r="RM23" s="54"/>
      <c r="RN23" s="54"/>
      <c r="RO23" s="54"/>
      <c r="RP23" s="54"/>
      <c r="RQ23" s="54"/>
      <c r="RR23" s="54"/>
      <c r="RS23" s="54"/>
      <c r="RT23" s="54"/>
      <c r="RU23" s="54"/>
      <c r="RV23" s="54"/>
      <c r="RW23" s="54"/>
      <c r="RX23" s="54"/>
      <c r="RY23" s="54"/>
      <c r="RZ23" s="54"/>
      <c r="SA23" s="54"/>
      <c r="SB23" s="54"/>
      <c r="SC23" s="54"/>
      <c r="SD23" s="54"/>
      <c r="SE23" s="54"/>
      <c r="SF23" s="54"/>
      <c r="SG23" s="54"/>
      <c r="SH23" s="54"/>
      <c r="SI23" s="54"/>
      <c r="SJ23" s="54"/>
      <c r="SK23" s="54"/>
      <c r="SL23" s="54"/>
      <c r="SM23" s="54"/>
      <c r="SN23" s="54"/>
      <c r="SO23" s="54"/>
      <c r="SP23" s="54"/>
      <c r="SQ23" s="54"/>
      <c r="SR23" s="54"/>
      <c r="SS23" s="54"/>
      <c r="ST23" s="54"/>
      <c r="SU23" s="54"/>
      <c r="SV23" s="54"/>
      <c r="SW23" s="54"/>
      <c r="SX23" s="54"/>
      <c r="SY23" s="54"/>
      <c r="SZ23" s="54"/>
      <c r="TA23" s="54"/>
      <c r="TB23" s="54"/>
      <c r="TC23" s="54"/>
      <c r="TD23" s="54"/>
      <c r="TE23" s="54"/>
      <c r="TF23" s="54"/>
      <c r="TG23" s="54"/>
      <c r="TH23" s="54"/>
      <c r="TI23" s="54"/>
      <c r="TJ23" s="54"/>
      <c r="TK23" s="54"/>
      <c r="TL23" s="54"/>
      <c r="TM23" s="54"/>
      <c r="TN23" s="54"/>
      <c r="TO23" s="54"/>
      <c r="TP23" s="54"/>
      <c r="TQ23" s="54"/>
      <c r="TR23" s="54"/>
      <c r="TS23" s="54"/>
      <c r="TT23" s="54"/>
      <c r="TU23" s="54"/>
      <c r="TV23" s="54"/>
      <c r="TW23" s="54"/>
      <c r="TX23" s="54"/>
      <c r="TY23" s="54"/>
      <c r="TZ23" s="54"/>
      <c r="UA23" s="54"/>
      <c r="UB23" s="54"/>
      <c r="UC23" s="54"/>
      <c r="UD23" s="54"/>
      <c r="UE23" s="54"/>
      <c r="UF23" s="54"/>
      <c r="UG23" s="54"/>
      <c r="UH23" s="54"/>
      <c r="UI23" s="54"/>
      <c r="UJ23" s="54"/>
      <c r="UK23" s="54"/>
      <c r="UL23" s="54"/>
      <c r="UM23" s="54"/>
      <c r="UN23" s="54"/>
      <c r="UO23" s="54"/>
      <c r="UP23" s="54"/>
      <c r="UQ23" s="54"/>
      <c r="UR23" s="54"/>
      <c r="US23" s="54"/>
      <c r="UT23" s="54"/>
      <c r="UU23" s="54"/>
      <c r="UV23" s="54"/>
      <c r="UW23" s="54"/>
      <c r="UX23" s="54"/>
      <c r="UY23" s="54"/>
      <c r="UZ23" s="54"/>
      <c r="VA23" s="54"/>
      <c r="VB23" s="54"/>
      <c r="VC23" s="54"/>
      <c r="VD23" s="54"/>
      <c r="VE23" s="54"/>
      <c r="VF23" s="54"/>
      <c r="VG23" s="54"/>
      <c r="VH23" s="54"/>
      <c r="VI23" s="54"/>
      <c r="VJ23" s="54"/>
      <c r="VK23" s="54"/>
      <c r="VL23" s="54"/>
      <c r="VM23" s="54"/>
      <c r="VN23" s="54"/>
      <c r="VO23" s="54"/>
      <c r="VP23" s="54"/>
      <c r="VQ23" s="54"/>
      <c r="VR23" s="54"/>
      <c r="VS23" s="54"/>
      <c r="VT23" s="54"/>
      <c r="VU23" s="54"/>
      <c r="VV23" s="54"/>
      <c r="VW23" s="54"/>
      <c r="VX23" s="54"/>
      <c r="VY23" s="54"/>
      <c r="VZ23" s="54"/>
      <c r="WA23" s="54"/>
      <c r="WB23" s="54"/>
      <c r="WC23" s="54"/>
      <c r="WD23" s="54"/>
      <c r="WE23" s="54"/>
      <c r="WF23" s="54"/>
      <c r="WG23" s="54"/>
      <c r="WH23" s="54"/>
      <c r="WI23" s="54"/>
      <c r="WJ23" s="54"/>
      <c r="WK23" s="54"/>
      <c r="WL23" s="54"/>
      <c r="WM23" s="54"/>
      <c r="WN23" s="54"/>
      <c r="WO23" s="54"/>
      <c r="WP23" s="54"/>
      <c r="WQ23" s="54"/>
      <c r="WR23" s="54"/>
      <c r="WS23" s="54"/>
      <c r="WT23" s="54"/>
      <c r="WU23" s="54"/>
      <c r="WV23" s="54"/>
      <c r="WW23" s="54"/>
      <c r="WX23" s="54"/>
      <c r="WY23" s="54"/>
      <c r="WZ23" s="54"/>
      <c r="XA23" s="54"/>
      <c r="XB23" s="54"/>
      <c r="XC23" s="54"/>
      <c r="XD23" s="54"/>
      <c r="XE23" s="54"/>
      <c r="XF23" s="54"/>
      <c r="XG23" s="54"/>
      <c r="XH23" s="54"/>
      <c r="XI23" s="54"/>
      <c r="XJ23" s="54"/>
      <c r="XK23" s="54"/>
      <c r="XL23" s="54"/>
      <c r="XM23" s="54"/>
      <c r="XN23" s="54"/>
      <c r="XO23" s="54"/>
      <c r="XP23" s="54"/>
      <c r="XQ23" s="54"/>
      <c r="XR23" s="54"/>
      <c r="XS23" s="54"/>
      <c r="XT23" s="54"/>
      <c r="XU23" s="54"/>
      <c r="XV23" s="54"/>
      <c r="XW23" s="54"/>
      <c r="XX23" s="54"/>
      <c r="XY23" s="54"/>
      <c r="XZ23" s="54"/>
      <c r="YA23" s="54"/>
      <c r="YB23" s="54"/>
      <c r="YC23" s="54"/>
      <c r="YD23" s="54"/>
      <c r="YE23" s="54"/>
      <c r="YF23" s="54"/>
      <c r="YG23" s="54"/>
      <c r="YH23" s="54"/>
      <c r="YI23" s="54"/>
      <c r="YJ23" s="54"/>
      <c r="YK23" s="54"/>
      <c r="YL23" s="54"/>
      <c r="YM23" s="54"/>
      <c r="YN23" s="54"/>
      <c r="YO23" s="54"/>
      <c r="YP23" s="54"/>
      <c r="YQ23" s="54"/>
      <c r="YR23" s="54"/>
      <c r="YS23" s="54"/>
      <c r="YT23" s="54"/>
      <c r="YU23" s="54"/>
      <c r="YV23" s="54"/>
      <c r="YW23" s="54"/>
      <c r="YX23" s="54"/>
      <c r="YY23" s="54"/>
      <c r="YZ23" s="54"/>
      <c r="ZA23" s="54"/>
      <c r="ZB23" s="54"/>
      <c r="ZC23" s="54"/>
      <c r="ZD23" s="54"/>
      <c r="ZE23" s="54"/>
      <c r="ZF23" s="54"/>
      <c r="ZG23" s="54"/>
      <c r="ZH23" s="54"/>
      <c r="ZI23" s="54"/>
      <c r="ZJ23" s="54"/>
      <c r="ZK23" s="54"/>
      <c r="ZL23" s="54"/>
      <c r="ZM23" s="54"/>
      <c r="ZN23" s="54"/>
      <c r="ZO23" s="54"/>
      <c r="ZP23" s="54"/>
      <c r="ZQ23" s="54"/>
      <c r="ZR23" s="54"/>
      <c r="ZS23" s="54"/>
      <c r="ZT23" s="54"/>
      <c r="ZU23" s="54"/>
      <c r="ZV23" s="54"/>
      <c r="ZW23" s="54"/>
      <c r="ZX23" s="54"/>
      <c r="ZY23" s="54"/>
      <c r="ZZ23" s="54"/>
      <c r="AAA23" s="54"/>
      <c r="AAB23" s="54"/>
      <c r="AAC23" s="54"/>
      <c r="AAD23" s="54"/>
      <c r="AAE23" s="54"/>
      <c r="AAF23" s="54"/>
      <c r="AAG23" s="54"/>
      <c r="AAH23" s="54"/>
      <c r="AAI23" s="54"/>
      <c r="AAJ23" s="54"/>
      <c r="AAK23" s="54"/>
      <c r="AAL23" s="54"/>
      <c r="AAM23" s="54"/>
      <c r="AAN23" s="54"/>
      <c r="AAO23" s="54"/>
      <c r="AAP23" s="54"/>
      <c r="AAQ23" s="54"/>
      <c r="AAR23" s="54"/>
      <c r="AAS23" s="54"/>
      <c r="AAT23" s="54"/>
      <c r="AAU23" s="54"/>
      <c r="AAV23" s="54"/>
      <c r="AAW23" s="54"/>
      <c r="AAX23" s="54"/>
      <c r="AAY23" s="54"/>
      <c r="AAZ23" s="54"/>
      <c r="ABA23" s="54"/>
      <c r="ABB23" s="54"/>
      <c r="ABC23" s="54"/>
      <c r="ABD23" s="54"/>
      <c r="ABE23" s="54"/>
      <c r="ABF23" s="54"/>
      <c r="ABG23" s="54"/>
      <c r="ABH23" s="54"/>
      <c r="ABI23" s="54"/>
      <c r="ABJ23" s="54"/>
      <c r="ABK23" s="54"/>
      <c r="ABL23" s="54"/>
      <c r="ABM23" s="54"/>
      <c r="ABN23" s="54"/>
      <c r="ABO23" s="54"/>
      <c r="ABP23" s="54"/>
      <c r="ABQ23" s="54"/>
      <c r="ABR23" s="54"/>
      <c r="ABS23" s="54"/>
      <c r="ABT23" s="54"/>
      <c r="ABU23" s="54"/>
      <c r="ABV23" s="54"/>
      <c r="ABW23" s="54"/>
      <c r="ABX23" s="54"/>
      <c r="ABY23" s="54"/>
      <c r="ABZ23" s="54"/>
      <c r="ACA23" s="54"/>
      <c r="ACB23" s="54"/>
      <c r="ACC23" s="54"/>
      <c r="ACD23" s="54"/>
      <c r="ACE23" s="54"/>
      <c r="ACF23" s="54"/>
      <c r="ACG23" s="54"/>
      <c r="ACH23" s="54"/>
      <c r="ACI23" s="54"/>
      <c r="ACJ23" s="54"/>
      <c r="ACK23" s="54"/>
      <c r="ACL23" s="54"/>
      <c r="ACM23" s="54"/>
      <c r="ACN23" s="54"/>
      <c r="ACO23" s="54"/>
      <c r="ACP23" s="54"/>
      <c r="ACQ23" s="54"/>
      <c r="ACR23" s="54"/>
      <c r="ACS23" s="54"/>
      <c r="ACT23" s="54"/>
      <c r="ACU23" s="54"/>
      <c r="ACV23" s="54"/>
      <c r="ACW23" s="54"/>
      <c r="ACX23" s="54"/>
      <c r="ACY23" s="54"/>
      <c r="ACZ23" s="54"/>
      <c r="ADA23" s="54"/>
      <c r="ADB23" s="54"/>
      <c r="ADC23" s="54"/>
      <c r="ADD23" s="54"/>
      <c r="ADE23" s="54"/>
      <c r="ADF23" s="54"/>
      <c r="ADG23" s="54"/>
      <c r="ADH23" s="54"/>
      <c r="ADI23" s="54"/>
      <c r="ADJ23" s="54"/>
      <c r="ADK23" s="54"/>
      <c r="ADL23" s="54"/>
      <c r="ADM23" s="54"/>
      <c r="ADN23" s="54"/>
      <c r="ADO23" s="54"/>
      <c r="ADP23" s="54"/>
      <c r="ADQ23" s="54"/>
      <c r="ADR23" s="54"/>
      <c r="ADS23" s="54"/>
      <c r="ADT23" s="54"/>
      <c r="ADU23" s="54"/>
      <c r="ADV23" s="54"/>
      <c r="ADW23" s="54"/>
      <c r="ADX23" s="54"/>
      <c r="ADY23" s="54"/>
      <c r="ADZ23" s="54"/>
      <c r="AEA23" s="54"/>
      <c r="AEB23" s="54"/>
      <c r="AEC23" s="54"/>
      <c r="AED23" s="54"/>
      <c r="AEE23" s="54"/>
      <c r="AEF23" s="54"/>
      <c r="AEG23" s="54"/>
      <c r="AEH23" s="54"/>
      <c r="AEI23" s="54"/>
      <c r="AEJ23" s="54"/>
      <c r="AEK23" s="54"/>
      <c r="AEL23" s="54"/>
      <c r="AEM23" s="54"/>
      <c r="AEN23" s="54"/>
      <c r="AEO23" s="54"/>
      <c r="AEP23" s="54"/>
      <c r="AEQ23" s="54"/>
      <c r="AER23" s="54"/>
      <c r="AES23" s="54"/>
      <c r="AET23" s="54"/>
      <c r="AEU23" s="54"/>
      <c r="AEV23" s="54"/>
      <c r="AEW23" s="54"/>
      <c r="AEX23" s="54"/>
      <c r="AEY23" s="54"/>
      <c r="AEZ23" s="54"/>
      <c r="AFA23" s="54"/>
      <c r="AFB23" s="54"/>
      <c r="AFC23" s="54"/>
      <c r="AFD23" s="54"/>
      <c r="AFE23" s="54"/>
      <c r="AFF23" s="54"/>
      <c r="AFG23" s="54"/>
      <c r="AFH23" s="54"/>
      <c r="AFI23" s="54"/>
      <c r="AFJ23" s="54"/>
      <c r="AFK23" s="54"/>
      <c r="AFL23" s="54"/>
      <c r="AFM23" s="54"/>
      <c r="AFN23" s="54"/>
      <c r="AFO23" s="54"/>
      <c r="AFP23" s="54"/>
      <c r="AFQ23" s="54"/>
      <c r="AFR23" s="54"/>
      <c r="AFS23" s="54"/>
      <c r="AFT23" s="54"/>
      <c r="AFU23" s="54"/>
      <c r="AFV23" s="54"/>
      <c r="AFW23" s="54"/>
      <c r="AFX23" s="54"/>
      <c r="AFY23" s="54"/>
      <c r="AFZ23" s="54"/>
      <c r="AGA23" s="54"/>
      <c r="AGB23" s="54"/>
      <c r="AGC23" s="54"/>
      <c r="AGD23" s="54"/>
      <c r="AGE23" s="54"/>
      <c r="AGF23" s="54"/>
      <c r="AGG23" s="54"/>
      <c r="AGH23" s="54"/>
      <c r="AGI23" s="54"/>
      <c r="AGJ23" s="54"/>
      <c r="AGK23" s="54"/>
      <c r="AGL23" s="54"/>
      <c r="AGM23" s="54"/>
      <c r="AGN23" s="54"/>
      <c r="AGO23" s="54"/>
      <c r="AGP23" s="54"/>
      <c r="AGQ23" s="54"/>
      <c r="AGR23" s="54"/>
      <c r="AGS23" s="54"/>
      <c r="AGT23" s="54"/>
      <c r="AGU23" s="54"/>
      <c r="AGV23" s="54"/>
      <c r="AGW23" s="54"/>
      <c r="AGX23" s="54"/>
      <c r="AGY23" s="54"/>
      <c r="AGZ23" s="54"/>
      <c r="AHA23" s="54"/>
      <c r="AHB23" s="54"/>
      <c r="AHC23" s="54"/>
      <c r="AHD23" s="54"/>
      <c r="AHE23" s="54"/>
      <c r="AHF23" s="54"/>
      <c r="AHG23" s="54"/>
      <c r="AHH23" s="54"/>
      <c r="AHI23" s="54"/>
      <c r="AHJ23" s="54"/>
      <c r="AHK23" s="54"/>
      <c r="AHL23" s="54"/>
      <c r="AHM23" s="54"/>
      <c r="AHN23" s="54"/>
      <c r="AHO23" s="54"/>
      <c r="AHP23" s="54"/>
      <c r="AHQ23" s="54"/>
      <c r="AHR23" s="54"/>
      <c r="AHS23" s="54"/>
      <c r="AHT23" s="54"/>
      <c r="AHU23" s="54"/>
      <c r="AHV23" s="54"/>
      <c r="AHW23" s="54"/>
      <c r="AHX23" s="54"/>
      <c r="AHY23" s="54"/>
      <c r="AHZ23" s="54"/>
      <c r="AIA23" s="54"/>
      <c r="AIB23" s="54"/>
      <c r="AIC23" s="54"/>
      <c r="AID23" s="54"/>
      <c r="AIE23" s="54"/>
      <c r="AIF23" s="54"/>
      <c r="AIG23" s="54"/>
      <c r="AIH23" s="54"/>
      <c r="AII23" s="54"/>
      <c r="AIJ23" s="54"/>
      <c r="AIK23" s="54"/>
      <c r="AIL23" s="54"/>
      <c r="AIM23" s="54"/>
      <c r="AIN23" s="54"/>
      <c r="AIO23" s="54"/>
      <c r="AIP23" s="54"/>
      <c r="AIQ23" s="54"/>
      <c r="AIR23" s="54"/>
      <c r="AIS23" s="54"/>
      <c r="AIT23" s="54"/>
      <c r="AIU23" s="54"/>
      <c r="AIV23" s="54"/>
      <c r="AIW23" s="54"/>
      <c r="AIX23" s="54"/>
      <c r="AIY23" s="54"/>
      <c r="AIZ23" s="54"/>
      <c r="AJA23" s="54"/>
      <c r="AJB23" s="54"/>
      <c r="AJC23" s="54"/>
      <c r="AJD23" s="54"/>
      <c r="AJE23" s="54"/>
      <c r="AJF23" s="54"/>
      <c r="AJG23" s="54"/>
      <c r="AJH23" s="54"/>
      <c r="AJI23" s="54"/>
      <c r="AJJ23" s="54"/>
      <c r="AJK23" s="54"/>
      <c r="AJL23" s="54"/>
      <c r="AJM23" s="54"/>
      <c r="AJN23" s="54"/>
      <c r="AJO23" s="54"/>
      <c r="AJP23" s="54"/>
      <c r="AJQ23" s="54"/>
      <c r="AJR23" s="54"/>
      <c r="AJS23" s="54"/>
      <c r="AJT23" s="54"/>
      <c r="AJU23" s="54"/>
      <c r="AJV23" s="54"/>
      <c r="AJW23" s="54"/>
      <c r="AJX23" s="54"/>
      <c r="AJY23" s="54"/>
      <c r="AJZ23" s="54"/>
      <c r="AKA23" s="54"/>
      <c r="AKB23" s="54"/>
      <c r="AKC23" s="54"/>
      <c r="AKD23" s="54"/>
      <c r="AKE23" s="54"/>
      <c r="AKF23" s="54"/>
      <c r="AKG23" s="54"/>
      <c r="AKH23" s="54"/>
      <c r="AKI23" s="54"/>
      <c r="AKJ23" s="54"/>
      <c r="AKK23" s="54"/>
      <c r="AKL23" s="54"/>
      <c r="AKM23" s="54"/>
      <c r="AKN23" s="54"/>
      <c r="AKO23" s="54"/>
      <c r="AKP23" s="54"/>
      <c r="AKQ23" s="54"/>
      <c r="AKR23" s="54"/>
      <c r="AKS23" s="54"/>
      <c r="AKT23" s="54"/>
      <c r="AKU23" s="54"/>
      <c r="AKV23" s="54"/>
      <c r="AKW23" s="54"/>
      <c r="AKX23" s="54"/>
      <c r="AKY23" s="54"/>
      <c r="AKZ23" s="54"/>
      <c r="ALA23" s="54"/>
      <c r="ALB23" s="54"/>
      <c r="ALC23" s="54"/>
      <c r="ALD23" s="54"/>
      <c r="ALE23" s="54"/>
      <c r="ALF23" s="54"/>
      <c r="ALG23" s="54"/>
      <c r="ALH23" s="54"/>
      <c r="ALI23" s="54"/>
      <c r="ALJ23" s="54"/>
      <c r="ALK23" s="54"/>
      <c r="ALL23" s="54"/>
      <c r="ALM23" s="54"/>
      <c r="ALN23" s="54"/>
      <c r="ALO23" s="54"/>
      <c r="ALP23" s="54"/>
      <c r="ALQ23" s="54"/>
      <c r="ALR23" s="54"/>
      <c r="ALS23" s="54"/>
      <c r="ALT23" s="54"/>
      <c r="ALU23" s="54"/>
      <c r="ALV23" s="54"/>
      <c r="ALW23" s="54"/>
      <c r="ALX23" s="54"/>
      <c r="ALY23" s="54"/>
      <c r="ALZ23" s="54"/>
      <c r="AMA23" s="54"/>
      <c r="AMB23" s="54"/>
      <c r="AMC23" s="54"/>
      <c r="AMD23" s="54"/>
      <c r="AME23" s="54"/>
      <c r="AMF23" s="54"/>
      <c r="AMG23" s="54"/>
      <c r="AMH23" s="54"/>
      <c r="AMI23" s="54"/>
      <c r="AMJ23" s="54"/>
      <c r="AMK23" s="54"/>
      <c r="AML23" s="54"/>
      <c r="AMM23" s="54"/>
      <c r="AMN23" s="54"/>
      <c r="AMO23" s="54"/>
      <c r="AMP23" s="54"/>
      <c r="AMQ23" s="54"/>
      <c r="AMR23" s="54"/>
      <c r="AMS23" s="54"/>
      <c r="AMT23" s="54"/>
      <c r="AMU23" s="54"/>
      <c r="AMV23" s="54"/>
      <c r="AMW23" s="54"/>
      <c r="AMX23" s="54"/>
      <c r="AMY23" s="54"/>
      <c r="AMZ23" s="54"/>
      <c r="ANA23" s="54"/>
      <c r="ANB23" s="54"/>
      <c r="ANC23" s="54"/>
      <c r="AND23" s="54"/>
      <c r="ANE23" s="54"/>
      <c r="ANF23" s="54"/>
      <c r="ANG23" s="54"/>
      <c r="ANH23" s="54"/>
      <c r="ANI23" s="54"/>
      <c r="ANJ23" s="54"/>
      <c r="ANK23" s="54"/>
      <c r="ANL23" s="54"/>
      <c r="ANM23" s="54"/>
      <c r="ANN23" s="54"/>
      <c r="ANO23" s="54"/>
      <c r="ANP23" s="54"/>
      <c r="ANQ23" s="54"/>
      <c r="ANR23" s="54"/>
      <c r="ANS23" s="54"/>
      <c r="ANT23" s="54"/>
      <c r="ANU23" s="54"/>
      <c r="ANV23" s="54"/>
      <c r="ANW23" s="54"/>
      <c r="ANX23" s="54"/>
      <c r="ANY23" s="54"/>
      <c r="ANZ23" s="54"/>
      <c r="AOA23" s="54"/>
      <c r="AOB23" s="54"/>
      <c r="AOC23" s="54"/>
      <c r="AOD23" s="54"/>
      <c r="AOE23" s="54"/>
      <c r="AOF23" s="54"/>
      <c r="AOG23" s="54"/>
      <c r="AOH23" s="54"/>
      <c r="AOI23" s="54"/>
      <c r="AOJ23" s="54"/>
      <c r="AOK23" s="54"/>
      <c r="AOL23" s="54"/>
      <c r="AOM23" s="54"/>
      <c r="AON23" s="54"/>
      <c r="AOO23" s="54"/>
      <c r="AOP23" s="54"/>
      <c r="AOQ23" s="54"/>
      <c r="AOR23" s="54"/>
      <c r="AOS23" s="54"/>
      <c r="AOT23" s="54"/>
      <c r="AOU23" s="54"/>
      <c r="AOV23" s="54"/>
      <c r="AOW23" s="54"/>
      <c r="AOX23" s="54"/>
      <c r="AOY23" s="54"/>
      <c r="AOZ23" s="54"/>
      <c r="APA23" s="54"/>
      <c r="APB23" s="54"/>
      <c r="APC23" s="54"/>
      <c r="APD23" s="54"/>
      <c r="APE23" s="54"/>
      <c r="APF23" s="54"/>
      <c r="APG23" s="54"/>
      <c r="APH23" s="54"/>
      <c r="API23" s="54"/>
      <c r="APJ23" s="54"/>
      <c r="APK23" s="54"/>
      <c r="APL23" s="54"/>
      <c r="APM23" s="54"/>
      <c r="APN23" s="54"/>
      <c r="APO23" s="54"/>
      <c r="APP23" s="54"/>
      <c r="APQ23" s="54"/>
      <c r="APR23" s="54"/>
      <c r="APS23" s="54"/>
      <c r="APT23" s="54"/>
      <c r="APU23" s="54"/>
      <c r="APV23" s="54"/>
      <c r="APW23" s="54"/>
      <c r="APX23" s="54"/>
      <c r="APY23" s="54"/>
      <c r="APZ23" s="54"/>
      <c r="AQA23" s="54"/>
      <c r="AQB23" s="54"/>
      <c r="AQC23" s="54"/>
      <c r="AQD23" s="54"/>
      <c r="AQE23" s="54"/>
      <c r="AQF23" s="54"/>
      <c r="AQG23" s="54"/>
      <c r="AQH23" s="54"/>
      <c r="AQI23" s="54"/>
      <c r="AQJ23" s="54"/>
      <c r="AQK23" s="54"/>
      <c r="AQL23" s="54"/>
      <c r="AQM23" s="54"/>
      <c r="AQN23" s="54"/>
      <c r="AQO23" s="54"/>
      <c r="AQP23" s="54"/>
      <c r="AQQ23" s="54"/>
      <c r="AQR23" s="54"/>
      <c r="AQS23" s="54"/>
      <c r="AQT23" s="54"/>
      <c r="AQU23" s="54"/>
      <c r="AQV23" s="54"/>
      <c r="AQW23" s="54"/>
      <c r="AQX23" s="54"/>
      <c r="AQY23" s="54"/>
      <c r="AQZ23" s="54"/>
      <c r="ARA23" s="54"/>
      <c r="ARB23" s="54"/>
      <c r="ARC23" s="54"/>
      <c r="ARD23" s="54"/>
      <c r="ARE23" s="54"/>
      <c r="ARF23" s="54"/>
      <c r="ARG23" s="54"/>
      <c r="ARH23" s="54"/>
      <c r="ARI23" s="54"/>
      <c r="ARJ23" s="54"/>
      <c r="ARK23" s="54"/>
      <c r="ARL23" s="54"/>
      <c r="ARM23" s="54"/>
      <c r="ARN23" s="54"/>
      <c r="ARO23" s="54"/>
      <c r="ARP23" s="54"/>
      <c r="ARQ23" s="54"/>
      <c r="ARR23" s="54"/>
      <c r="ARS23" s="54"/>
      <c r="ART23" s="54"/>
      <c r="ARU23" s="54"/>
      <c r="ARV23" s="54"/>
      <c r="ARW23" s="54"/>
      <c r="ARX23" s="54"/>
      <c r="ARY23" s="54"/>
      <c r="ARZ23" s="54"/>
      <c r="ASA23" s="54"/>
      <c r="ASB23" s="54"/>
      <c r="ASC23" s="54"/>
      <c r="ASD23" s="54"/>
      <c r="ASE23" s="54"/>
      <c r="ASF23" s="54"/>
      <c r="ASG23" s="54"/>
      <c r="ASH23" s="54"/>
      <c r="ASI23" s="54"/>
      <c r="ASJ23" s="54"/>
      <c r="ASK23" s="54"/>
      <c r="ASL23" s="54"/>
      <c r="ASM23" s="54"/>
      <c r="ASN23" s="54"/>
      <c r="ASO23" s="54"/>
      <c r="ASP23" s="54"/>
      <c r="ASQ23" s="54"/>
      <c r="ASR23" s="54"/>
      <c r="ASS23" s="54"/>
      <c r="AST23" s="54"/>
      <c r="ASU23" s="54"/>
      <c r="ASV23" s="54"/>
      <c r="ASW23" s="54"/>
      <c r="ASX23" s="54"/>
      <c r="ASY23" s="54"/>
      <c r="ASZ23" s="54"/>
      <c r="ATA23" s="54"/>
      <c r="ATB23" s="54"/>
      <c r="ATC23" s="54"/>
      <c r="ATD23" s="54"/>
      <c r="ATE23" s="54"/>
      <c r="ATF23" s="54"/>
      <c r="ATG23" s="54"/>
      <c r="ATH23" s="54"/>
      <c r="ATI23" s="54"/>
      <c r="ATJ23" s="54"/>
      <c r="ATK23" s="54"/>
      <c r="ATL23" s="54"/>
      <c r="ATM23" s="54"/>
      <c r="ATN23" s="54"/>
      <c r="ATO23" s="54"/>
      <c r="ATP23" s="54"/>
      <c r="ATQ23" s="54"/>
      <c r="ATR23" s="54"/>
      <c r="ATS23" s="54"/>
      <c r="ATT23" s="54"/>
      <c r="ATU23" s="54"/>
      <c r="ATV23" s="54"/>
      <c r="ATW23" s="54"/>
      <c r="ATX23" s="54"/>
      <c r="ATY23" s="54"/>
      <c r="ATZ23" s="54"/>
      <c r="AUA23" s="54"/>
      <c r="AUB23" s="54"/>
      <c r="AUC23" s="54"/>
      <c r="AUD23" s="54"/>
      <c r="AUE23" s="54"/>
      <c r="AUF23" s="54"/>
      <c r="AUG23" s="54"/>
      <c r="AUH23" s="54"/>
      <c r="AUI23" s="54"/>
      <c r="AUJ23" s="54"/>
      <c r="AUK23" s="54"/>
      <c r="AUL23" s="54"/>
      <c r="AUM23" s="54"/>
      <c r="AUN23" s="54"/>
      <c r="AUO23" s="54"/>
      <c r="AUP23" s="54"/>
      <c r="AUQ23" s="54"/>
      <c r="AUR23" s="54"/>
      <c r="AUS23" s="54"/>
      <c r="AUT23" s="54"/>
      <c r="AUU23" s="54"/>
      <c r="AUV23" s="54"/>
      <c r="AUW23" s="54"/>
      <c r="AUX23" s="54"/>
      <c r="AUY23" s="54"/>
      <c r="AUZ23" s="54"/>
      <c r="AVA23" s="54"/>
      <c r="AVB23" s="54"/>
      <c r="AVC23" s="54"/>
      <c r="AVD23" s="54"/>
      <c r="AVE23" s="54"/>
      <c r="AVF23" s="54"/>
      <c r="AVG23" s="54"/>
      <c r="AVH23" s="54"/>
      <c r="AVI23" s="54"/>
      <c r="AVJ23" s="54"/>
      <c r="AVK23" s="54"/>
      <c r="AVL23" s="54"/>
      <c r="AVM23" s="54"/>
      <c r="AVN23" s="54"/>
      <c r="AVO23" s="54"/>
      <c r="AVP23" s="54"/>
      <c r="AVQ23" s="54"/>
      <c r="AVR23" s="54"/>
      <c r="AVS23" s="54"/>
      <c r="AVT23" s="54"/>
      <c r="AVU23" s="54"/>
      <c r="AVV23" s="54"/>
      <c r="AVW23" s="54"/>
      <c r="AVX23" s="54"/>
      <c r="AVY23" s="54"/>
      <c r="AVZ23" s="54"/>
      <c r="AWA23" s="54"/>
      <c r="AWB23" s="54"/>
      <c r="AWC23" s="54"/>
      <c r="AWD23" s="54"/>
      <c r="AWE23" s="54"/>
      <c r="AWF23" s="54"/>
      <c r="AWG23" s="54"/>
      <c r="AWH23" s="54"/>
      <c r="AWI23" s="54"/>
      <c r="AWJ23" s="54"/>
      <c r="AWK23" s="54"/>
      <c r="AWL23" s="54"/>
      <c r="AWM23" s="54"/>
      <c r="AWN23" s="54"/>
      <c r="AWO23" s="54"/>
      <c r="AWP23" s="54"/>
      <c r="AWQ23" s="54"/>
      <c r="AWR23" s="54"/>
      <c r="AWS23" s="54"/>
      <c r="AWT23" s="54"/>
      <c r="AWU23" s="54"/>
      <c r="AWV23" s="54"/>
      <c r="AWW23" s="54"/>
      <c r="AWX23" s="54"/>
      <c r="AWY23" s="54"/>
      <c r="AWZ23" s="54"/>
      <c r="AXA23" s="54"/>
      <c r="AXB23" s="54"/>
      <c r="AXC23" s="54"/>
      <c r="AXD23" s="54"/>
      <c r="AXE23" s="54"/>
      <c r="AXF23" s="54"/>
      <c r="AXG23" s="54"/>
      <c r="AXH23" s="54"/>
      <c r="AXI23" s="54"/>
      <c r="AXJ23" s="54"/>
      <c r="AXK23" s="54"/>
      <c r="AXL23" s="54"/>
      <c r="AXM23" s="54"/>
      <c r="AXN23" s="54"/>
      <c r="AXO23" s="54"/>
      <c r="AXP23" s="54"/>
      <c r="AXQ23" s="54"/>
      <c r="AXR23" s="54"/>
      <c r="AXS23" s="54"/>
      <c r="AXT23" s="54"/>
      <c r="AXU23" s="54"/>
      <c r="AXV23" s="54"/>
      <c r="AXW23" s="54"/>
      <c r="AXX23" s="54"/>
      <c r="AXY23" s="54"/>
      <c r="AXZ23" s="54"/>
      <c r="AYA23" s="54"/>
      <c r="AYB23" s="54"/>
      <c r="AYC23" s="54"/>
      <c r="AYD23" s="54"/>
      <c r="AYE23" s="54"/>
      <c r="AYF23" s="54"/>
      <c r="AYG23" s="54"/>
      <c r="AYH23" s="54"/>
      <c r="AYI23" s="54"/>
      <c r="AYJ23" s="54"/>
      <c r="AYK23" s="54"/>
      <c r="AYL23" s="54"/>
      <c r="AYM23" s="54"/>
      <c r="AYN23" s="54"/>
      <c r="AYO23" s="54"/>
      <c r="AYP23" s="54"/>
      <c r="AYQ23" s="54"/>
      <c r="AYR23" s="54"/>
      <c r="AYS23" s="54"/>
      <c r="AYT23" s="54"/>
      <c r="AYU23" s="54"/>
      <c r="AYV23" s="54"/>
    </row>
    <row r="24" spans="1:1348" s="374" customFormat="1" ht="18" customHeight="1" x14ac:dyDescent="0.2">
      <c r="A24" s="2501"/>
      <c r="B24" s="378"/>
      <c r="C24" s="2507"/>
      <c r="D24" s="2507"/>
      <c r="E24" s="2513"/>
      <c r="F24" s="2513"/>
      <c r="G24" s="2513"/>
      <c r="H24" s="85"/>
      <c r="I24" s="2514"/>
      <c r="J24" s="2514"/>
      <c r="K24" s="383"/>
      <c r="L24" s="85"/>
      <c r="M24" s="2515"/>
      <c r="N24" s="2515"/>
      <c r="O24" s="2515"/>
      <c r="P24" s="2511"/>
      <c r="Q24" s="2512"/>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c r="IW24" s="54"/>
      <c r="IX24" s="54"/>
      <c r="IY24" s="54"/>
      <c r="IZ24" s="54"/>
      <c r="JA24" s="54"/>
      <c r="JB24" s="54"/>
      <c r="JC24" s="54"/>
      <c r="JD24" s="54"/>
      <c r="JE24" s="54"/>
      <c r="JF24" s="54"/>
      <c r="JG24" s="54"/>
      <c r="JH24" s="54"/>
      <c r="JI24" s="54"/>
      <c r="JJ24" s="54"/>
      <c r="JK24" s="54"/>
      <c r="JL24" s="54"/>
      <c r="JM24" s="54"/>
      <c r="JN24" s="54"/>
      <c r="JO24" s="54"/>
      <c r="JP24" s="54"/>
      <c r="JQ24" s="54"/>
      <c r="JR24" s="54"/>
      <c r="JS24" s="54"/>
      <c r="JT24" s="54"/>
      <c r="JU24" s="54"/>
      <c r="JV24" s="54"/>
      <c r="JW24" s="54"/>
      <c r="JX24" s="54"/>
      <c r="JY24" s="54"/>
      <c r="JZ24" s="54"/>
      <c r="KA24" s="54"/>
      <c r="KB24" s="54"/>
      <c r="KC24" s="54"/>
      <c r="KD24" s="54"/>
      <c r="KE24" s="54"/>
      <c r="KF24" s="54"/>
      <c r="KG24" s="54"/>
      <c r="KH24" s="54"/>
      <c r="KI24" s="54"/>
      <c r="KJ24" s="54"/>
      <c r="KK24" s="54"/>
      <c r="KL24" s="54"/>
      <c r="KM24" s="54"/>
      <c r="KN24" s="54"/>
      <c r="KO24" s="54"/>
      <c r="KP24" s="54"/>
      <c r="KQ24" s="54"/>
      <c r="KR24" s="54"/>
      <c r="KS24" s="54"/>
      <c r="KT24" s="54"/>
      <c r="KU24" s="54"/>
      <c r="KV24" s="54"/>
      <c r="KW24" s="54"/>
      <c r="KX24" s="54"/>
      <c r="KY24" s="54"/>
      <c r="KZ24" s="54"/>
      <c r="LA24" s="54"/>
      <c r="LB24" s="54"/>
      <c r="LC24" s="54"/>
      <c r="LD24" s="54"/>
      <c r="LE24" s="54"/>
      <c r="LF24" s="54"/>
      <c r="LG24" s="54"/>
      <c r="LH24" s="54"/>
      <c r="LI24" s="54"/>
      <c r="LJ24" s="54"/>
      <c r="LK24" s="54"/>
      <c r="LL24" s="54"/>
      <c r="LM24" s="54"/>
      <c r="LN24" s="54"/>
      <c r="LO24" s="54"/>
      <c r="LP24" s="54"/>
      <c r="LQ24" s="54"/>
      <c r="LR24" s="54"/>
      <c r="LS24" s="54"/>
      <c r="LT24" s="54"/>
      <c r="LU24" s="54"/>
      <c r="LV24" s="54"/>
      <c r="LW24" s="54"/>
      <c r="LX24" s="54"/>
      <c r="LY24" s="54"/>
      <c r="LZ24" s="54"/>
      <c r="MA24" s="54"/>
      <c r="MB24" s="54"/>
      <c r="MC24" s="54"/>
      <c r="MD24" s="54"/>
      <c r="ME24" s="54"/>
      <c r="MF24" s="54"/>
      <c r="MG24" s="54"/>
      <c r="MH24" s="54"/>
      <c r="MI24" s="54"/>
      <c r="MJ24" s="54"/>
      <c r="MK24" s="54"/>
      <c r="ML24" s="54"/>
      <c r="MM24" s="54"/>
      <c r="MN24" s="54"/>
      <c r="MO24" s="54"/>
      <c r="MP24" s="54"/>
      <c r="MQ24" s="54"/>
      <c r="MR24" s="54"/>
      <c r="MS24" s="54"/>
      <c r="MT24" s="54"/>
      <c r="MU24" s="54"/>
      <c r="MV24" s="54"/>
      <c r="MW24" s="54"/>
      <c r="MX24" s="54"/>
      <c r="MY24" s="54"/>
      <c r="MZ24" s="54"/>
      <c r="NA24" s="54"/>
      <c r="NB24" s="54"/>
      <c r="NC24" s="54"/>
      <c r="ND24" s="54"/>
      <c r="NE24" s="54"/>
      <c r="NF24" s="54"/>
      <c r="NG24" s="54"/>
      <c r="NH24" s="54"/>
      <c r="NI24" s="54"/>
      <c r="NJ24" s="54"/>
      <c r="NK24" s="54"/>
      <c r="NL24" s="54"/>
      <c r="NM24" s="54"/>
      <c r="NN24" s="54"/>
      <c r="NO24" s="54"/>
      <c r="NP24" s="54"/>
      <c r="NQ24" s="54"/>
      <c r="NR24" s="54"/>
      <c r="NS24" s="54"/>
      <c r="NT24" s="54"/>
      <c r="NU24" s="54"/>
      <c r="NV24" s="54"/>
      <c r="NW24" s="54"/>
      <c r="NX24" s="54"/>
      <c r="NY24" s="54"/>
      <c r="NZ24" s="54"/>
      <c r="OA24" s="54"/>
      <c r="OB24" s="54"/>
      <c r="OC24" s="54"/>
      <c r="OD24" s="54"/>
      <c r="OE24" s="54"/>
      <c r="OF24" s="54"/>
      <c r="OG24" s="54"/>
      <c r="OH24" s="54"/>
      <c r="OI24" s="54"/>
      <c r="OJ24" s="54"/>
      <c r="OK24" s="54"/>
      <c r="OL24" s="54"/>
      <c r="OM24" s="54"/>
      <c r="ON24" s="54"/>
      <c r="OO24" s="54"/>
      <c r="OP24" s="54"/>
      <c r="OQ24" s="54"/>
      <c r="OR24" s="54"/>
      <c r="OS24" s="54"/>
      <c r="OT24" s="54"/>
      <c r="OU24" s="54"/>
      <c r="OV24" s="54"/>
      <c r="OW24" s="54"/>
      <c r="OX24" s="54"/>
      <c r="OY24" s="54"/>
      <c r="OZ24" s="54"/>
      <c r="PA24" s="54"/>
      <c r="PB24" s="54"/>
      <c r="PC24" s="54"/>
      <c r="PD24" s="54"/>
      <c r="PE24" s="54"/>
      <c r="PF24" s="54"/>
      <c r="PG24" s="54"/>
      <c r="PH24" s="54"/>
      <c r="PI24" s="54"/>
      <c r="PJ24" s="54"/>
      <c r="PK24" s="54"/>
      <c r="PL24" s="54"/>
      <c r="PM24" s="54"/>
      <c r="PN24" s="54"/>
      <c r="PO24" s="54"/>
      <c r="PP24" s="54"/>
      <c r="PQ24" s="54"/>
      <c r="PR24" s="54"/>
      <c r="PS24" s="54"/>
      <c r="PT24" s="54"/>
      <c r="PU24" s="54"/>
      <c r="PV24" s="54"/>
      <c r="PW24" s="54"/>
      <c r="PX24" s="54"/>
      <c r="PY24" s="54"/>
      <c r="PZ24" s="54"/>
      <c r="QA24" s="54"/>
      <c r="QB24" s="54"/>
      <c r="QC24" s="54"/>
      <c r="QD24" s="54"/>
      <c r="QE24" s="54"/>
      <c r="QF24" s="54"/>
      <c r="QG24" s="54"/>
      <c r="QH24" s="54"/>
      <c r="QI24" s="54"/>
      <c r="QJ24" s="54"/>
      <c r="QK24" s="54"/>
      <c r="QL24" s="54"/>
      <c r="QM24" s="54"/>
      <c r="QN24" s="54"/>
      <c r="QO24" s="54"/>
      <c r="QP24" s="54"/>
      <c r="QQ24" s="54"/>
      <c r="QR24" s="54"/>
      <c r="QS24" s="54"/>
      <c r="QT24" s="54"/>
      <c r="QU24" s="54"/>
      <c r="QV24" s="54"/>
      <c r="QW24" s="54"/>
      <c r="QX24" s="54"/>
      <c r="QY24" s="54"/>
      <c r="QZ24" s="54"/>
      <c r="RA24" s="54"/>
      <c r="RB24" s="54"/>
      <c r="RC24" s="54"/>
      <c r="RD24" s="54"/>
      <c r="RE24" s="54"/>
      <c r="RF24" s="54"/>
      <c r="RG24" s="54"/>
      <c r="RH24" s="54"/>
      <c r="RI24" s="54"/>
      <c r="RJ24" s="54"/>
      <c r="RK24" s="54"/>
      <c r="RL24" s="54"/>
      <c r="RM24" s="54"/>
      <c r="RN24" s="54"/>
      <c r="RO24" s="54"/>
      <c r="RP24" s="54"/>
      <c r="RQ24" s="54"/>
      <c r="RR24" s="54"/>
      <c r="RS24" s="54"/>
      <c r="RT24" s="54"/>
      <c r="RU24" s="54"/>
      <c r="RV24" s="54"/>
      <c r="RW24" s="54"/>
      <c r="RX24" s="54"/>
      <c r="RY24" s="54"/>
      <c r="RZ24" s="54"/>
      <c r="SA24" s="54"/>
      <c r="SB24" s="54"/>
      <c r="SC24" s="54"/>
      <c r="SD24" s="54"/>
      <c r="SE24" s="54"/>
      <c r="SF24" s="54"/>
      <c r="SG24" s="54"/>
      <c r="SH24" s="54"/>
      <c r="SI24" s="54"/>
      <c r="SJ24" s="54"/>
      <c r="SK24" s="54"/>
      <c r="SL24" s="54"/>
      <c r="SM24" s="54"/>
      <c r="SN24" s="54"/>
      <c r="SO24" s="54"/>
      <c r="SP24" s="54"/>
      <c r="SQ24" s="54"/>
      <c r="SR24" s="54"/>
      <c r="SS24" s="54"/>
      <c r="ST24" s="54"/>
      <c r="SU24" s="54"/>
      <c r="SV24" s="54"/>
      <c r="SW24" s="54"/>
      <c r="SX24" s="54"/>
      <c r="SY24" s="54"/>
      <c r="SZ24" s="54"/>
      <c r="TA24" s="54"/>
      <c r="TB24" s="54"/>
      <c r="TC24" s="54"/>
      <c r="TD24" s="54"/>
      <c r="TE24" s="54"/>
      <c r="TF24" s="54"/>
      <c r="TG24" s="54"/>
      <c r="TH24" s="54"/>
      <c r="TI24" s="54"/>
      <c r="TJ24" s="54"/>
      <c r="TK24" s="54"/>
      <c r="TL24" s="54"/>
      <c r="TM24" s="54"/>
      <c r="TN24" s="54"/>
      <c r="TO24" s="54"/>
      <c r="TP24" s="54"/>
      <c r="TQ24" s="54"/>
      <c r="TR24" s="54"/>
      <c r="TS24" s="54"/>
      <c r="TT24" s="54"/>
      <c r="TU24" s="54"/>
      <c r="TV24" s="54"/>
      <c r="TW24" s="54"/>
      <c r="TX24" s="54"/>
      <c r="TY24" s="54"/>
      <c r="TZ24" s="54"/>
      <c r="UA24" s="54"/>
      <c r="UB24" s="54"/>
      <c r="UC24" s="54"/>
      <c r="UD24" s="54"/>
      <c r="UE24" s="54"/>
      <c r="UF24" s="54"/>
      <c r="UG24" s="54"/>
      <c r="UH24" s="54"/>
      <c r="UI24" s="54"/>
      <c r="UJ24" s="54"/>
      <c r="UK24" s="54"/>
      <c r="UL24" s="54"/>
      <c r="UM24" s="54"/>
      <c r="UN24" s="54"/>
      <c r="UO24" s="54"/>
      <c r="UP24" s="54"/>
      <c r="UQ24" s="54"/>
      <c r="UR24" s="54"/>
      <c r="US24" s="54"/>
      <c r="UT24" s="54"/>
      <c r="UU24" s="54"/>
      <c r="UV24" s="54"/>
      <c r="UW24" s="54"/>
      <c r="UX24" s="54"/>
      <c r="UY24" s="54"/>
      <c r="UZ24" s="54"/>
      <c r="VA24" s="54"/>
      <c r="VB24" s="54"/>
      <c r="VC24" s="54"/>
      <c r="VD24" s="54"/>
      <c r="VE24" s="54"/>
      <c r="VF24" s="54"/>
      <c r="VG24" s="54"/>
      <c r="VH24" s="54"/>
      <c r="VI24" s="54"/>
      <c r="VJ24" s="54"/>
      <c r="VK24" s="54"/>
      <c r="VL24" s="54"/>
      <c r="VM24" s="54"/>
      <c r="VN24" s="54"/>
      <c r="VO24" s="54"/>
      <c r="VP24" s="54"/>
      <c r="VQ24" s="54"/>
      <c r="VR24" s="54"/>
      <c r="VS24" s="54"/>
      <c r="VT24" s="54"/>
      <c r="VU24" s="54"/>
      <c r="VV24" s="54"/>
      <c r="VW24" s="54"/>
      <c r="VX24" s="54"/>
      <c r="VY24" s="54"/>
      <c r="VZ24" s="54"/>
      <c r="WA24" s="54"/>
      <c r="WB24" s="54"/>
      <c r="WC24" s="54"/>
      <c r="WD24" s="54"/>
      <c r="WE24" s="54"/>
      <c r="WF24" s="54"/>
      <c r="WG24" s="54"/>
      <c r="WH24" s="54"/>
      <c r="WI24" s="54"/>
      <c r="WJ24" s="54"/>
      <c r="WK24" s="54"/>
      <c r="WL24" s="54"/>
      <c r="WM24" s="54"/>
      <c r="WN24" s="54"/>
      <c r="WO24" s="54"/>
      <c r="WP24" s="54"/>
      <c r="WQ24" s="54"/>
      <c r="WR24" s="54"/>
      <c r="WS24" s="54"/>
      <c r="WT24" s="54"/>
      <c r="WU24" s="54"/>
      <c r="WV24" s="54"/>
      <c r="WW24" s="54"/>
      <c r="WX24" s="54"/>
      <c r="WY24" s="54"/>
      <c r="WZ24" s="54"/>
      <c r="XA24" s="54"/>
      <c r="XB24" s="54"/>
      <c r="XC24" s="54"/>
      <c r="XD24" s="54"/>
      <c r="XE24" s="54"/>
      <c r="XF24" s="54"/>
      <c r="XG24" s="54"/>
      <c r="XH24" s="54"/>
      <c r="XI24" s="54"/>
      <c r="XJ24" s="54"/>
      <c r="XK24" s="54"/>
      <c r="XL24" s="54"/>
      <c r="XM24" s="54"/>
      <c r="XN24" s="54"/>
      <c r="XO24" s="54"/>
      <c r="XP24" s="54"/>
      <c r="XQ24" s="54"/>
      <c r="XR24" s="54"/>
      <c r="XS24" s="54"/>
      <c r="XT24" s="54"/>
      <c r="XU24" s="54"/>
      <c r="XV24" s="54"/>
      <c r="XW24" s="54"/>
      <c r="XX24" s="54"/>
      <c r="XY24" s="54"/>
      <c r="XZ24" s="54"/>
      <c r="YA24" s="54"/>
      <c r="YB24" s="54"/>
      <c r="YC24" s="54"/>
      <c r="YD24" s="54"/>
      <c r="YE24" s="54"/>
      <c r="YF24" s="54"/>
      <c r="YG24" s="54"/>
      <c r="YH24" s="54"/>
      <c r="YI24" s="54"/>
      <c r="YJ24" s="54"/>
      <c r="YK24" s="54"/>
      <c r="YL24" s="54"/>
      <c r="YM24" s="54"/>
      <c r="YN24" s="54"/>
      <c r="YO24" s="54"/>
      <c r="YP24" s="54"/>
      <c r="YQ24" s="54"/>
      <c r="YR24" s="54"/>
      <c r="YS24" s="54"/>
      <c r="YT24" s="54"/>
      <c r="YU24" s="54"/>
      <c r="YV24" s="54"/>
      <c r="YW24" s="54"/>
      <c r="YX24" s="54"/>
      <c r="YY24" s="54"/>
      <c r="YZ24" s="54"/>
      <c r="ZA24" s="54"/>
      <c r="ZB24" s="54"/>
      <c r="ZC24" s="54"/>
      <c r="ZD24" s="54"/>
      <c r="ZE24" s="54"/>
      <c r="ZF24" s="54"/>
      <c r="ZG24" s="54"/>
      <c r="ZH24" s="54"/>
      <c r="ZI24" s="54"/>
      <c r="ZJ24" s="54"/>
      <c r="ZK24" s="54"/>
      <c r="ZL24" s="54"/>
      <c r="ZM24" s="54"/>
      <c r="ZN24" s="54"/>
      <c r="ZO24" s="54"/>
      <c r="ZP24" s="54"/>
      <c r="ZQ24" s="54"/>
      <c r="ZR24" s="54"/>
      <c r="ZS24" s="54"/>
      <c r="ZT24" s="54"/>
      <c r="ZU24" s="54"/>
      <c r="ZV24" s="54"/>
      <c r="ZW24" s="54"/>
      <c r="ZX24" s="54"/>
      <c r="ZY24" s="54"/>
      <c r="ZZ24" s="54"/>
      <c r="AAA24" s="54"/>
      <c r="AAB24" s="54"/>
      <c r="AAC24" s="54"/>
      <c r="AAD24" s="54"/>
      <c r="AAE24" s="54"/>
      <c r="AAF24" s="54"/>
      <c r="AAG24" s="54"/>
      <c r="AAH24" s="54"/>
      <c r="AAI24" s="54"/>
      <c r="AAJ24" s="54"/>
      <c r="AAK24" s="54"/>
      <c r="AAL24" s="54"/>
      <c r="AAM24" s="54"/>
      <c r="AAN24" s="54"/>
      <c r="AAO24" s="54"/>
      <c r="AAP24" s="54"/>
      <c r="AAQ24" s="54"/>
      <c r="AAR24" s="54"/>
      <c r="AAS24" s="54"/>
      <c r="AAT24" s="54"/>
      <c r="AAU24" s="54"/>
      <c r="AAV24" s="54"/>
      <c r="AAW24" s="54"/>
      <c r="AAX24" s="54"/>
      <c r="AAY24" s="54"/>
      <c r="AAZ24" s="54"/>
      <c r="ABA24" s="54"/>
      <c r="ABB24" s="54"/>
      <c r="ABC24" s="54"/>
      <c r="ABD24" s="54"/>
      <c r="ABE24" s="54"/>
      <c r="ABF24" s="54"/>
      <c r="ABG24" s="54"/>
      <c r="ABH24" s="54"/>
      <c r="ABI24" s="54"/>
      <c r="ABJ24" s="54"/>
      <c r="ABK24" s="54"/>
      <c r="ABL24" s="54"/>
      <c r="ABM24" s="54"/>
      <c r="ABN24" s="54"/>
      <c r="ABO24" s="54"/>
      <c r="ABP24" s="54"/>
      <c r="ABQ24" s="54"/>
      <c r="ABR24" s="54"/>
      <c r="ABS24" s="54"/>
      <c r="ABT24" s="54"/>
      <c r="ABU24" s="54"/>
      <c r="ABV24" s="54"/>
      <c r="ABW24" s="54"/>
      <c r="ABX24" s="54"/>
      <c r="ABY24" s="54"/>
      <c r="ABZ24" s="54"/>
      <c r="ACA24" s="54"/>
      <c r="ACB24" s="54"/>
      <c r="ACC24" s="54"/>
      <c r="ACD24" s="54"/>
      <c r="ACE24" s="54"/>
      <c r="ACF24" s="54"/>
      <c r="ACG24" s="54"/>
      <c r="ACH24" s="54"/>
      <c r="ACI24" s="54"/>
      <c r="ACJ24" s="54"/>
      <c r="ACK24" s="54"/>
      <c r="ACL24" s="54"/>
      <c r="ACM24" s="54"/>
      <c r="ACN24" s="54"/>
      <c r="ACO24" s="54"/>
      <c r="ACP24" s="54"/>
      <c r="ACQ24" s="54"/>
      <c r="ACR24" s="54"/>
      <c r="ACS24" s="54"/>
      <c r="ACT24" s="54"/>
      <c r="ACU24" s="54"/>
      <c r="ACV24" s="54"/>
      <c r="ACW24" s="54"/>
      <c r="ACX24" s="54"/>
      <c r="ACY24" s="54"/>
      <c r="ACZ24" s="54"/>
      <c r="ADA24" s="54"/>
      <c r="ADB24" s="54"/>
      <c r="ADC24" s="54"/>
      <c r="ADD24" s="54"/>
      <c r="ADE24" s="54"/>
      <c r="ADF24" s="54"/>
      <c r="ADG24" s="54"/>
      <c r="ADH24" s="54"/>
      <c r="ADI24" s="54"/>
      <c r="ADJ24" s="54"/>
      <c r="ADK24" s="54"/>
      <c r="ADL24" s="54"/>
      <c r="ADM24" s="54"/>
      <c r="ADN24" s="54"/>
      <c r="ADO24" s="54"/>
      <c r="ADP24" s="54"/>
      <c r="ADQ24" s="54"/>
      <c r="ADR24" s="54"/>
      <c r="ADS24" s="54"/>
      <c r="ADT24" s="54"/>
      <c r="ADU24" s="54"/>
      <c r="ADV24" s="54"/>
      <c r="ADW24" s="54"/>
      <c r="ADX24" s="54"/>
      <c r="ADY24" s="54"/>
      <c r="ADZ24" s="54"/>
      <c r="AEA24" s="54"/>
      <c r="AEB24" s="54"/>
      <c r="AEC24" s="54"/>
      <c r="AED24" s="54"/>
      <c r="AEE24" s="54"/>
      <c r="AEF24" s="54"/>
      <c r="AEG24" s="54"/>
      <c r="AEH24" s="54"/>
      <c r="AEI24" s="54"/>
      <c r="AEJ24" s="54"/>
      <c r="AEK24" s="54"/>
      <c r="AEL24" s="54"/>
      <c r="AEM24" s="54"/>
      <c r="AEN24" s="54"/>
      <c r="AEO24" s="54"/>
      <c r="AEP24" s="54"/>
      <c r="AEQ24" s="54"/>
      <c r="AER24" s="54"/>
      <c r="AES24" s="54"/>
      <c r="AET24" s="54"/>
      <c r="AEU24" s="54"/>
      <c r="AEV24" s="54"/>
      <c r="AEW24" s="54"/>
      <c r="AEX24" s="54"/>
      <c r="AEY24" s="54"/>
      <c r="AEZ24" s="54"/>
      <c r="AFA24" s="54"/>
      <c r="AFB24" s="54"/>
      <c r="AFC24" s="54"/>
      <c r="AFD24" s="54"/>
      <c r="AFE24" s="54"/>
      <c r="AFF24" s="54"/>
      <c r="AFG24" s="54"/>
      <c r="AFH24" s="54"/>
      <c r="AFI24" s="54"/>
      <c r="AFJ24" s="54"/>
      <c r="AFK24" s="54"/>
      <c r="AFL24" s="54"/>
      <c r="AFM24" s="54"/>
      <c r="AFN24" s="54"/>
      <c r="AFO24" s="54"/>
      <c r="AFP24" s="54"/>
      <c r="AFQ24" s="54"/>
      <c r="AFR24" s="54"/>
      <c r="AFS24" s="54"/>
      <c r="AFT24" s="54"/>
      <c r="AFU24" s="54"/>
      <c r="AFV24" s="54"/>
      <c r="AFW24" s="54"/>
      <c r="AFX24" s="54"/>
      <c r="AFY24" s="54"/>
      <c r="AFZ24" s="54"/>
      <c r="AGA24" s="54"/>
      <c r="AGB24" s="54"/>
      <c r="AGC24" s="54"/>
      <c r="AGD24" s="54"/>
      <c r="AGE24" s="54"/>
      <c r="AGF24" s="54"/>
      <c r="AGG24" s="54"/>
      <c r="AGH24" s="54"/>
      <c r="AGI24" s="54"/>
      <c r="AGJ24" s="54"/>
      <c r="AGK24" s="54"/>
      <c r="AGL24" s="54"/>
      <c r="AGM24" s="54"/>
      <c r="AGN24" s="54"/>
      <c r="AGO24" s="54"/>
      <c r="AGP24" s="54"/>
      <c r="AGQ24" s="54"/>
      <c r="AGR24" s="54"/>
      <c r="AGS24" s="54"/>
      <c r="AGT24" s="54"/>
      <c r="AGU24" s="54"/>
      <c r="AGV24" s="54"/>
      <c r="AGW24" s="54"/>
      <c r="AGX24" s="54"/>
      <c r="AGY24" s="54"/>
      <c r="AGZ24" s="54"/>
      <c r="AHA24" s="54"/>
      <c r="AHB24" s="54"/>
      <c r="AHC24" s="54"/>
      <c r="AHD24" s="54"/>
      <c r="AHE24" s="54"/>
      <c r="AHF24" s="54"/>
      <c r="AHG24" s="54"/>
      <c r="AHH24" s="54"/>
      <c r="AHI24" s="54"/>
      <c r="AHJ24" s="54"/>
      <c r="AHK24" s="54"/>
      <c r="AHL24" s="54"/>
      <c r="AHM24" s="54"/>
      <c r="AHN24" s="54"/>
      <c r="AHO24" s="54"/>
      <c r="AHP24" s="54"/>
      <c r="AHQ24" s="54"/>
      <c r="AHR24" s="54"/>
      <c r="AHS24" s="54"/>
      <c r="AHT24" s="54"/>
      <c r="AHU24" s="54"/>
      <c r="AHV24" s="54"/>
      <c r="AHW24" s="54"/>
      <c r="AHX24" s="54"/>
      <c r="AHY24" s="54"/>
      <c r="AHZ24" s="54"/>
      <c r="AIA24" s="54"/>
      <c r="AIB24" s="54"/>
      <c r="AIC24" s="54"/>
      <c r="AID24" s="54"/>
      <c r="AIE24" s="54"/>
      <c r="AIF24" s="54"/>
      <c r="AIG24" s="54"/>
      <c r="AIH24" s="54"/>
      <c r="AII24" s="54"/>
      <c r="AIJ24" s="54"/>
      <c r="AIK24" s="54"/>
      <c r="AIL24" s="54"/>
      <c r="AIM24" s="54"/>
      <c r="AIN24" s="54"/>
      <c r="AIO24" s="54"/>
      <c r="AIP24" s="54"/>
      <c r="AIQ24" s="54"/>
      <c r="AIR24" s="54"/>
      <c r="AIS24" s="54"/>
      <c r="AIT24" s="54"/>
      <c r="AIU24" s="54"/>
      <c r="AIV24" s="54"/>
      <c r="AIW24" s="54"/>
      <c r="AIX24" s="54"/>
      <c r="AIY24" s="54"/>
      <c r="AIZ24" s="54"/>
      <c r="AJA24" s="54"/>
      <c r="AJB24" s="54"/>
      <c r="AJC24" s="54"/>
      <c r="AJD24" s="54"/>
      <c r="AJE24" s="54"/>
      <c r="AJF24" s="54"/>
      <c r="AJG24" s="54"/>
      <c r="AJH24" s="54"/>
      <c r="AJI24" s="54"/>
      <c r="AJJ24" s="54"/>
      <c r="AJK24" s="54"/>
      <c r="AJL24" s="54"/>
      <c r="AJM24" s="54"/>
      <c r="AJN24" s="54"/>
      <c r="AJO24" s="54"/>
      <c r="AJP24" s="54"/>
      <c r="AJQ24" s="54"/>
      <c r="AJR24" s="54"/>
      <c r="AJS24" s="54"/>
      <c r="AJT24" s="54"/>
      <c r="AJU24" s="54"/>
      <c r="AJV24" s="54"/>
      <c r="AJW24" s="54"/>
      <c r="AJX24" s="54"/>
      <c r="AJY24" s="54"/>
      <c r="AJZ24" s="54"/>
      <c r="AKA24" s="54"/>
      <c r="AKB24" s="54"/>
      <c r="AKC24" s="54"/>
      <c r="AKD24" s="54"/>
      <c r="AKE24" s="54"/>
      <c r="AKF24" s="54"/>
      <c r="AKG24" s="54"/>
      <c r="AKH24" s="54"/>
      <c r="AKI24" s="54"/>
      <c r="AKJ24" s="54"/>
      <c r="AKK24" s="54"/>
      <c r="AKL24" s="54"/>
      <c r="AKM24" s="54"/>
      <c r="AKN24" s="54"/>
      <c r="AKO24" s="54"/>
      <c r="AKP24" s="54"/>
      <c r="AKQ24" s="54"/>
      <c r="AKR24" s="54"/>
      <c r="AKS24" s="54"/>
      <c r="AKT24" s="54"/>
      <c r="AKU24" s="54"/>
      <c r="AKV24" s="54"/>
      <c r="AKW24" s="54"/>
      <c r="AKX24" s="54"/>
      <c r="AKY24" s="54"/>
      <c r="AKZ24" s="54"/>
      <c r="ALA24" s="54"/>
      <c r="ALB24" s="54"/>
      <c r="ALC24" s="54"/>
      <c r="ALD24" s="54"/>
      <c r="ALE24" s="54"/>
      <c r="ALF24" s="54"/>
      <c r="ALG24" s="54"/>
      <c r="ALH24" s="54"/>
      <c r="ALI24" s="54"/>
      <c r="ALJ24" s="54"/>
      <c r="ALK24" s="54"/>
      <c r="ALL24" s="54"/>
      <c r="ALM24" s="54"/>
      <c r="ALN24" s="54"/>
      <c r="ALO24" s="54"/>
      <c r="ALP24" s="54"/>
      <c r="ALQ24" s="54"/>
      <c r="ALR24" s="54"/>
      <c r="ALS24" s="54"/>
      <c r="ALT24" s="54"/>
      <c r="ALU24" s="54"/>
      <c r="ALV24" s="54"/>
      <c r="ALW24" s="54"/>
      <c r="ALX24" s="54"/>
      <c r="ALY24" s="54"/>
      <c r="ALZ24" s="54"/>
      <c r="AMA24" s="54"/>
      <c r="AMB24" s="54"/>
      <c r="AMC24" s="54"/>
      <c r="AMD24" s="54"/>
      <c r="AME24" s="54"/>
      <c r="AMF24" s="54"/>
      <c r="AMG24" s="54"/>
      <c r="AMH24" s="54"/>
      <c r="AMI24" s="54"/>
      <c r="AMJ24" s="54"/>
      <c r="AMK24" s="54"/>
      <c r="AML24" s="54"/>
      <c r="AMM24" s="54"/>
      <c r="AMN24" s="54"/>
      <c r="AMO24" s="54"/>
      <c r="AMP24" s="54"/>
      <c r="AMQ24" s="54"/>
      <c r="AMR24" s="54"/>
      <c r="AMS24" s="54"/>
      <c r="AMT24" s="54"/>
      <c r="AMU24" s="54"/>
      <c r="AMV24" s="54"/>
      <c r="AMW24" s="54"/>
      <c r="AMX24" s="54"/>
      <c r="AMY24" s="54"/>
      <c r="AMZ24" s="54"/>
      <c r="ANA24" s="54"/>
      <c r="ANB24" s="54"/>
      <c r="ANC24" s="54"/>
      <c r="AND24" s="54"/>
      <c r="ANE24" s="54"/>
      <c r="ANF24" s="54"/>
      <c r="ANG24" s="54"/>
      <c r="ANH24" s="54"/>
      <c r="ANI24" s="54"/>
      <c r="ANJ24" s="54"/>
      <c r="ANK24" s="54"/>
      <c r="ANL24" s="54"/>
      <c r="ANM24" s="54"/>
      <c r="ANN24" s="54"/>
      <c r="ANO24" s="54"/>
      <c r="ANP24" s="54"/>
      <c r="ANQ24" s="54"/>
      <c r="ANR24" s="54"/>
      <c r="ANS24" s="54"/>
      <c r="ANT24" s="54"/>
      <c r="ANU24" s="54"/>
      <c r="ANV24" s="54"/>
      <c r="ANW24" s="54"/>
      <c r="ANX24" s="54"/>
      <c r="ANY24" s="54"/>
      <c r="ANZ24" s="54"/>
      <c r="AOA24" s="54"/>
      <c r="AOB24" s="54"/>
      <c r="AOC24" s="54"/>
      <c r="AOD24" s="54"/>
      <c r="AOE24" s="54"/>
      <c r="AOF24" s="54"/>
      <c r="AOG24" s="54"/>
      <c r="AOH24" s="54"/>
      <c r="AOI24" s="54"/>
      <c r="AOJ24" s="54"/>
      <c r="AOK24" s="54"/>
      <c r="AOL24" s="54"/>
      <c r="AOM24" s="54"/>
      <c r="AON24" s="54"/>
      <c r="AOO24" s="54"/>
      <c r="AOP24" s="54"/>
      <c r="AOQ24" s="54"/>
      <c r="AOR24" s="54"/>
      <c r="AOS24" s="54"/>
      <c r="AOT24" s="54"/>
      <c r="AOU24" s="54"/>
      <c r="AOV24" s="54"/>
      <c r="AOW24" s="54"/>
      <c r="AOX24" s="54"/>
      <c r="AOY24" s="54"/>
      <c r="AOZ24" s="54"/>
      <c r="APA24" s="54"/>
      <c r="APB24" s="54"/>
      <c r="APC24" s="54"/>
      <c r="APD24" s="54"/>
      <c r="APE24" s="54"/>
      <c r="APF24" s="54"/>
      <c r="APG24" s="54"/>
      <c r="APH24" s="54"/>
      <c r="API24" s="54"/>
      <c r="APJ24" s="54"/>
      <c r="APK24" s="54"/>
      <c r="APL24" s="54"/>
      <c r="APM24" s="54"/>
      <c r="APN24" s="54"/>
      <c r="APO24" s="54"/>
      <c r="APP24" s="54"/>
      <c r="APQ24" s="54"/>
      <c r="APR24" s="54"/>
      <c r="APS24" s="54"/>
      <c r="APT24" s="54"/>
      <c r="APU24" s="54"/>
      <c r="APV24" s="54"/>
      <c r="APW24" s="54"/>
      <c r="APX24" s="54"/>
      <c r="APY24" s="54"/>
      <c r="APZ24" s="54"/>
      <c r="AQA24" s="54"/>
      <c r="AQB24" s="54"/>
      <c r="AQC24" s="54"/>
      <c r="AQD24" s="54"/>
      <c r="AQE24" s="54"/>
      <c r="AQF24" s="54"/>
      <c r="AQG24" s="54"/>
      <c r="AQH24" s="54"/>
      <c r="AQI24" s="54"/>
      <c r="AQJ24" s="54"/>
      <c r="AQK24" s="54"/>
      <c r="AQL24" s="54"/>
      <c r="AQM24" s="54"/>
      <c r="AQN24" s="54"/>
      <c r="AQO24" s="54"/>
      <c r="AQP24" s="54"/>
      <c r="AQQ24" s="54"/>
      <c r="AQR24" s="54"/>
      <c r="AQS24" s="54"/>
      <c r="AQT24" s="54"/>
      <c r="AQU24" s="54"/>
      <c r="AQV24" s="54"/>
      <c r="AQW24" s="54"/>
      <c r="AQX24" s="54"/>
      <c r="AQY24" s="54"/>
      <c r="AQZ24" s="54"/>
      <c r="ARA24" s="54"/>
      <c r="ARB24" s="54"/>
      <c r="ARC24" s="54"/>
      <c r="ARD24" s="54"/>
      <c r="ARE24" s="54"/>
      <c r="ARF24" s="54"/>
      <c r="ARG24" s="54"/>
      <c r="ARH24" s="54"/>
      <c r="ARI24" s="54"/>
      <c r="ARJ24" s="54"/>
      <c r="ARK24" s="54"/>
      <c r="ARL24" s="54"/>
      <c r="ARM24" s="54"/>
      <c r="ARN24" s="54"/>
      <c r="ARO24" s="54"/>
      <c r="ARP24" s="54"/>
      <c r="ARQ24" s="54"/>
      <c r="ARR24" s="54"/>
      <c r="ARS24" s="54"/>
      <c r="ART24" s="54"/>
      <c r="ARU24" s="54"/>
      <c r="ARV24" s="54"/>
      <c r="ARW24" s="54"/>
      <c r="ARX24" s="54"/>
      <c r="ARY24" s="54"/>
      <c r="ARZ24" s="54"/>
      <c r="ASA24" s="54"/>
      <c r="ASB24" s="54"/>
      <c r="ASC24" s="54"/>
      <c r="ASD24" s="54"/>
      <c r="ASE24" s="54"/>
      <c r="ASF24" s="54"/>
      <c r="ASG24" s="54"/>
      <c r="ASH24" s="54"/>
      <c r="ASI24" s="54"/>
      <c r="ASJ24" s="54"/>
      <c r="ASK24" s="54"/>
      <c r="ASL24" s="54"/>
      <c r="ASM24" s="54"/>
      <c r="ASN24" s="54"/>
      <c r="ASO24" s="54"/>
      <c r="ASP24" s="54"/>
      <c r="ASQ24" s="54"/>
      <c r="ASR24" s="54"/>
      <c r="ASS24" s="54"/>
      <c r="AST24" s="54"/>
      <c r="ASU24" s="54"/>
      <c r="ASV24" s="54"/>
      <c r="ASW24" s="54"/>
      <c r="ASX24" s="54"/>
      <c r="ASY24" s="54"/>
      <c r="ASZ24" s="54"/>
      <c r="ATA24" s="54"/>
      <c r="ATB24" s="54"/>
      <c r="ATC24" s="54"/>
      <c r="ATD24" s="54"/>
      <c r="ATE24" s="54"/>
      <c r="ATF24" s="54"/>
      <c r="ATG24" s="54"/>
      <c r="ATH24" s="54"/>
      <c r="ATI24" s="54"/>
      <c r="ATJ24" s="54"/>
      <c r="ATK24" s="54"/>
      <c r="ATL24" s="54"/>
      <c r="ATM24" s="54"/>
      <c r="ATN24" s="54"/>
      <c r="ATO24" s="54"/>
      <c r="ATP24" s="54"/>
      <c r="ATQ24" s="54"/>
      <c r="ATR24" s="54"/>
      <c r="ATS24" s="54"/>
      <c r="ATT24" s="54"/>
      <c r="ATU24" s="54"/>
      <c r="ATV24" s="54"/>
      <c r="ATW24" s="54"/>
      <c r="ATX24" s="54"/>
      <c r="ATY24" s="54"/>
      <c r="ATZ24" s="54"/>
      <c r="AUA24" s="54"/>
      <c r="AUB24" s="54"/>
      <c r="AUC24" s="54"/>
      <c r="AUD24" s="54"/>
      <c r="AUE24" s="54"/>
      <c r="AUF24" s="54"/>
      <c r="AUG24" s="54"/>
      <c r="AUH24" s="54"/>
      <c r="AUI24" s="54"/>
      <c r="AUJ24" s="54"/>
      <c r="AUK24" s="54"/>
      <c r="AUL24" s="54"/>
      <c r="AUM24" s="54"/>
      <c r="AUN24" s="54"/>
      <c r="AUO24" s="54"/>
      <c r="AUP24" s="54"/>
      <c r="AUQ24" s="54"/>
      <c r="AUR24" s="54"/>
      <c r="AUS24" s="54"/>
      <c r="AUT24" s="54"/>
      <c r="AUU24" s="54"/>
      <c r="AUV24" s="54"/>
      <c r="AUW24" s="54"/>
      <c r="AUX24" s="54"/>
      <c r="AUY24" s="54"/>
      <c r="AUZ24" s="54"/>
      <c r="AVA24" s="54"/>
      <c r="AVB24" s="54"/>
      <c r="AVC24" s="54"/>
      <c r="AVD24" s="54"/>
      <c r="AVE24" s="54"/>
      <c r="AVF24" s="54"/>
      <c r="AVG24" s="54"/>
      <c r="AVH24" s="54"/>
      <c r="AVI24" s="54"/>
      <c r="AVJ24" s="54"/>
      <c r="AVK24" s="54"/>
      <c r="AVL24" s="54"/>
      <c r="AVM24" s="54"/>
      <c r="AVN24" s="54"/>
      <c r="AVO24" s="54"/>
      <c r="AVP24" s="54"/>
      <c r="AVQ24" s="54"/>
      <c r="AVR24" s="54"/>
      <c r="AVS24" s="54"/>
      <c r="AVT24" s="54"/>
      <c r="AVU24" s="54"/>
      <c r="AVV24" s="54"/>
      <c r="AVW24" s="54"/>
      <c r="AVX24" s="54"/>
      <c r="AVY24" s="54"/>
      <c r="AVZ24" s="54"/>
      <c r="AWA24" s="54"/>
      <c r="AWB24" s="54"/>
      <c r="AWC24" s="54"/>
      <c r="AWD24" s="54"/>
      <c r="AWE24" s="54"/>
      <c r="AWF24" s="54"/>
      <c r="AWG24" s="54"/>
      <c r="AWH24" s="54"/>
      <c r="AWI24" s="54"/>
      <c r="AWJ24" s="54"/>
      <c r="AWK24" s="54"/>
      <c r="AWL24" s="54"/>
      <c r="AWM24" s="54"/>
      <c r="AWN24" s="54"/>
      <c r="AWO24" s="54"/>
      <c r="AWP24" s="54"/>
      <c r="AWQ24" s="54"/>
      <c r="AWR24" s="54"/>
      <c r="AWS24" s="54"/>
      <c r="AWT24" s="54"/>
      <c r="AWU24" s="54"/>
      <c r="AWV24" s="54"/>
      <c r="AWW24" s="54"/>
      <c r="AWX24" s="54"/>
      <c r="AWY24" s="54"/>
      <c r="AWZ24" s="54"/>
      <c r="AXA24" s="54"/>
      <c r="AXB24" s="54"/>
      <c r="AXC24" s="54"/>
      <c r="AXD24" s="54"/>
      <c r="AXE24" s="54"/>
      <c r="AXF24" s="54"/>
      <c r="AXG24" s="54"/>
      <c r="AXH24" s="54"/>
      <c r="AXI24" s="54"/>
      <c r="AXJ24" s="54"/>
      <c r="AXK24" s="54"/>
      <c r="AXL24" s="54"/>
      <c r="AXM24" s="54"/>
      <c r="AXN24" s="54"/>
      <c r="AXO24" s="54"/>
      <c r="AXP24" s="54"/>
      <c r="AXQ24" s="54"/>
      <c r="AXR24" s="54"/>
      <c r="AXS24" s="54"/>
      <c r="AXT24" s="54"/>
      <c r="AXU24" s="54"/>
      <c r="AXV24" s="54"/>
      <c r="AXW24" s="54"/>
      <c r="AXX24" s="54"/>
      <c r="AXY24" s="54"/>
      <c r="AXZ24" s="54"/>
      <c r="AYA24" s="54"/>
      <c r="AYB24" s="54"/>
      <c r="AYC24" s="54"/>
      <c r="AYD24" s="54"/>
      <c r="AYE24" s="54"/>
      <c r="AYF24" s="54"/>
      <c r="AYG24" s="54"/>
      <c r="AYH24" s="54"/>
      <c r="AYI24" s="54"/>
      <c r="AYJ24" s="54"/>
      <c r="AYK24" s="54"/>
      <c r="AYL24" s="54"/>
      <c r="AYM24" s="54"/>
      <c r="AYN24" s="54"/>
      <c r="AYO24" s="54"/>
      <c r="AYP24" s="54"/>
      <c r="AYQ24" s="54"/>
      <c r="AYR24" s="54"/>
      <c r="AYS24" s="54"/>
      <c r="AYT24" s="54"/>
      <c r="AYU24" s="54"/>
      <c r="AYV24" s="54"/>
    </row>
    <row r="25" spans="1:1348" s="374" customFormat="1" ht="7.5" customHeight="1" x14ac:dyDescent="0.2">
      <c r="A25" s="2501"/>
      <c r="B25" s="378"/>
      <c r="C25" s="85"/>
      <c r="D25" s="384"/>
      <c r="E25" s="384"/>
      <c r="F25" s="384"/>
      <c r="G25" s="384"/>
      <c r="H25" s="384"/>
      <c r="I25" s="384"/>
      <c r="J25" s="384"/>
      <c r="K25" s="384"/>
      <c r="L25" s="384"/>
      <c r="M25" s="384"/>
      <c r="N25" s="384"/>
      <c r="O25" s="384"/>
      <c r="P25" s="384"/>
      <c r="Q25" s="1081"/>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c r="IW25" s="54"/>
      <c r="IX25" s="54"/>
      <c r="IY25" s="54"/>
      <c r="IZ25" s="54"/>
      <c r="JA25" s="54"/>
      <c r="JB25" s="54"/>
      <c r="JC25" s="54"/>
      <c r="JD25" s="54"/>
      <c r="JE25" s="54"/>
      <c r="JF25" s="54"/>
      <c r="JG25" s="54"/>
      <c r="JH25" s="54"/>
      <c r="JI25" s="54"/>
      <c r="JJ25" s="54"/>
      <c r="JK25" s="54"/>
      <c r="JL25" s="54"/>
      <c r="JM25" s="54"/>
      <c r="JN25" s="54"/>
      <c r="JO25" s="54"/>
      <c r="JP25" s="54"/>
      <c r="JQ25" s="54"/>
      <c r="JR25" s="54"/>
      <c r="JS25" s="54"/>
      <c r="JT25" s="54"/>
      <c r="JU25" s="54"/>
      <c r="JV25" s="54"/>
      <c r="JW25" s="54"/>
      <c r="JX25" s="54"/>
      <c r="JY25" s="54"/>
      <c r="JZ25" s="54"/>
      <c r="KA25" s="54"/>
      <c r="KB25" s="54"/>
      <c r="KC25" s="54"/>
      <c r="KD25" s="54"/>
      <c r="KE25" s="54"/>
      <c r="KF25" s="54"/>
      <c r="KG25" s="54"/>
      <c r="KH25" s="54"/>
      <c r="KI25" s="54"/>
      <c r="KJ25" s="54"/>
      <c r="KK25" s="54"/>
      <c r="KL25" s="54"/>
      <c r="KM25" s="54"/>
      <c r="KN25" s="54"/>
      <c r="KO25" s="54"/>
      <c r="KP25" s="54"/>
      <c r="KQ25" s="54"/>
      <c r="KR25" s="54"/>
      <c r="KS25" s="54"/>
      <c r="KT25" s="54"/>
      <c r="KU25" s="54"/>
      <c r="KV25" s="54"/>
      <c r="KW25" s="54"/>
      <c r="KX25" s="54"/>
      <c r="KY25" s="54"/>
      <c r="KZ25" s="54"/>
      <c r="LA25" s="54"/>
      <c r="LB25" s="54"/>
      <c r="LC25" s="54"/>
      <c r="LD25" s="54"/>
      <c r="LE25" s="54"/>
      <c r="LF25" s="54"/>
      <c r="LG25" s="54"/>
      <c r="LH25" s="54"/>
      <c r="LI25" s="54"/>
      <c r="LJ25" s="54"/>
      <c r="LK25" s="54"/>
      <c r="LL25" s="54"/>
      <c r="LM25" s="54"/>
      <c r="LN25" s="54"/>
      <c r="LO25" s="54"/>
      <c r="LP25" s="54"/>
      <c r="LQ25" s="54"/>
      <c r="LR25" s="54"/>
      <c r="LS25" s="54"/>
      <c r="LT25" s="54"/>
      <c r="LU25" s="54"/>
      <c r="LV25" s="54"/>
      <c r="LW25" s="54"/>
      <c r="LX25" s="54"/>
      <c r="LY25" s="54"/>
      <c r="LZ25" s="54"/>
      <c r="MA25" s="54"/>
      <c r="MB25" s="54"/>
      <c r="MC25" s="54"/>
      <c r="MD25" s="54"/>
      <c r="ME25" s="54"/>
      <c r="MF25" s="54"/>
      <c r="MG25" s="54"/>
      <c r="MH25" s="54"/>
      <c r="MI25" s="54"/>
      <c r="MJ25" s="54"/>
      <c r="MK25" s="54"/>
      <c r="ML25" s="54"/>
      <c r="MM25" s="54"/>
      <c r="MN25" s="54"/>
      <c r="MO25" s="54"/>
      <c r="MP25" s="54"/>
      <c r="MQ25" s="54"/>
      <c r="MR25" s="54"/>
      <c r="MS25" s="54"/>
      <c r="MT25" s="54"/>
      <c r="MU25" s="54"/>
      <c r="MV25" s="54"/>
      <c r="MW25" s="54"/>
      <c r="MX25" s="54"/>
      <c r="MY25" s="54"/>
      <c r="MZ25" s="54"/>
      <c r="NA25" s="54"/>
      <c r="NB25" s="54"/>
      <c r="NC25" s="54"/>
      <c r="ND25" s="54"/>
      <c r="NE25" s="54"/>
      <c r="NF25" s="54"/>
      <c r="NG25" s="54"/>
      <c r="NH25" s="54"/>
      <c r="NI25" s="54"/>
      <c r="NJ25" s="54"/>
      <c r="NK25" s="54"/>
      <c r="NL25" s="54"/>
      <c r="NM25" s="54"/>
      <c r="NN25" s="54"/>
      <c r="NO25" s="54"/>
      <c r="NP25" s="54"/>
      <c r="NQ25" s="54"/>
      <c r="NR25" s="54"/>
      <c r="NS25" s="54"/>
      <c r="NT25" s="54"/>
      <c r="NU25" s="54"/>
      <c r="NV25" s="54"/>
      <c r="NW25" s="54"/>
      <c r="NX25" s="54"/>
      <c r="NY25" s="54"/>
      <c r="NZ25" s="54"/>
      <c r="OA25" s="54"/>
      <c r="OB25" s="54"/>
      <c r="OC25" s="54"/>
      <c r="OD25" s="54"/>
      <c r="OE25" s="54"/>
      <c r="OF25" s="54"/>
      <c r="OG25" s="54"/>
      <c r="OH25" s="54"/>
      <c r="OI25" s="54"/>
      <c r="OJ25" s="54"/>
      <c r="OK25" s="54"/>
      <c r="OL25" s="54"/>
      <c r="OM25" s="54"/>
      <c r="ON25" s="54"/>
      <c r="OO25" s="54"/>
      <c r="OP25" s="54"/>
      <c r="OQ25" s="54"/>
      <c r="OR25" s="54"/>
      <c r="OS25" s="54"/>
      <c r="OT25" s="54"/>
      <c r="OU25" s="54"/>
      <c r="OV25" s="54"/>
      <c r="OW25" s="54"/>
      <c r="OX25" s="54"/>
      <c r="OY25" s="54"/>
      <c r="OZ25" s="54"/>
      <c r="PA25" s="54"/>
      <c r="PB25" s="54"/>
      <c r="PC25" s="54"/>
      <c r="PD25" s="54"/>
      <c r="PE25" s="54"/>
      <c r="PF25" s="54"/>
      <c r="PG25" s="54"/>
      <c r="PH25" s="54"/>
      <c r="PI25" s="54"/>
      <c r="PJ25" s="54"/>
      <c r="PK25" s="54"/>
      <c r="PL25" s="54"/>
      <c r="PM25" s="54"/>
      <c r="PN25" s="54"/>
      <c r="PO25" s="54"/>
      <c r="PP25" s="54"/>
      <c r="PQ25" s="54"/>
      <c r="PR25" s="54"/>
      <c r="PS25" s="54"/>
      <c r="PT25" s="54"/>
      <c r="PU25" s="54"/>
      <c r="PV25" s="54"/>
      <c r="PW25" s="54"/>
      <c r="PX25" s="54"/>
      <c r="PY25" s="54"/>
      <c r="PZ25" s="54"/>
      <c r="QA25" s="54"/>
      <c r="QB25" s="54"/>
      <c r="QC25" s="54"/>
      <c r="QD25" s="54"/>
      <c r="QE25" s="54"/>
      <c r="QF25" s="54"/>
      <c r="QG25" s="54"/>
      <c r="QH25" s="54"/>
      <c r="QI25" s="54"/>
      <c r="QJ25" s="54"/>
      <c r="QK25" s="54"/>
      <c r="QL25" s="54"/>
      <c r="QM25" s="54"/>
      <c r="QN25" s="54"/>
      <c r="QO25" s="54"/>
      <c r="QP25" s="54"/>
      <c r="QQ25" s="54"/>
      <c r="QR25" s="54"/>
      <c r="QS25" s="54"/>
      <c r="QT25" s="54"/>
      <c r="QU25" s="54"/>
      <c r="QV25" s="54"/>
      <c r="QW25" s="54"/>
      <c r="QX25" s="54"/>
      <c r="QY25" s="54"/>
      <c r="QZ25" s="54"/>
      <c r="RA25" s="54"/>
      <c r="RB25" s="54"/>
      <c r="RC25" s="54"/>
      <c r="RD25" s="54"/>
      <c r="RE25" s="54"/>
      <c r="RF25" s="54"/>
      <c r="RG25" s="54"/>
      <c r="RH25" s="54"/>
      <c r="RI25" s="54"/>
      <c r="RJ25" s="54"/>
      <c r="RK25" s="54"/>
      <c r="RL25" s="54"/>
      <c r="RM25" s="54"/>
      <c r="RN25" s="54"/>
      <c r="RO25" s="54"/>
      <c r="RP25" s="54"/>
      <c r="RQ25" s="54"/>
      <c r="RR25" s="54"/>
      <c r="RS25" s="54"/>
      <c r="RT25" s="54"/>
      <c r="RU25" s="54"/>
      <c r="RV25" s="54"/>
      <c r="RW25" s="54"/>
      <c r="RX25" s="54"/>
      <c r="RY25" s="54"/>
      <c r="RZ25" s="54"/>
      <c r="SA25" s="54"/>
      <c r="SB25" s="54"/>
      <c r="SC25" s="54"/>
      <c r="SD25" s="54"/>
      <c r="SE25" s="54"/>
      <c r="SF25" s="54"/>
      <c r="SG25" s="54"/>
      <c r="SH25" s="54"/>
      <c r="SI25" s="54"/>
      <c r="SJ25" s="54"/>
      <c r="SK25" s="54"/>
      <c r="SL25" s="54"/>
      <c r="SM25" s="54"/>
      <c r="SN25" s="54"/>
      <c r="SO25" s="54"/>
      <c r="SP25" s="54"/>
      <c r="SQ25" s="54"/>
      <c r="SR25" s="54"/>
      <c r="SS25" s="54"/>
      <c r="ST25" s="54"/>
      <c r="SU25" s="54"/>
      <c r="SV25" s="54"/>
      <c r="SW25" s="54"/>
      <c r="SX25" s="54"/>
      <c r="SY25" s="54"/>
      <c r="SZ25" s="54"/>
      <c r="TA25" s="54"/>
      <c r="TB25" s="54"/>
      <c r="TC25" s="54"/>
      <c r="TD25" s="54"/>
      <c r="TE25" s="54"/>
      <c r="TF25" s="54"/>
      <c r="TG25" s="54"/>
      <c r="TH25" s="54"/>
      <c r="TI25" s="54"/>
      <c r="TJ25" s="54"/>
      <c r="TK25" s="54"/>
      <c r="TL25" s="54"/>
      <c r="TM25" s="54"/>
      <c r="TN25" s="54"/>
      <c r="TO25" s="54"/>
      <c r="TP25" s="54"/>
      <c r="TQ25" s="54"/>
      <c r="TR25" s="54"/>
      <c r="TS25" s="54"/>
      <c r="TT25" s="54"/>
      <c r="TU25" s="54"/>
      <c r="TV25" s="54"/>
      <c r="TW25" s="54"/>
      <c r="TX25" s="54"/>
      <c r="TY25" s="54"/>
      <c r="TZ25" s="54"/>
      <c r="UA25" s="54"/>
      <c r="UB25" s="54"/>
      <c r="UC25" s="54"/>
      <c r="UD25" s="54"/>
      <c r="UE25" s="54"/>
      <c r="UF25" s="54"/>
      <c r="UG25" s="54"/>
      <c r="UH25" s="54"/>
      <c r="UI25" s="54"/>
      <c r="UJ25" s="54"/>
      <c r="UK25" s="54"/>
      <c r="UL25" s="54"/>
      <c r="UM25" s="54"/>
      <c r="UN25" s="54"/>
      <c r="UO25" s="54"/>
      <c r="UP25" s="54"/>
      <c r="UQ25" s="54"/>
      <c r="UR25" s="54"/>
      <c r="US25" s="54"/>
      <c r="UT25" s="54"/>
      <c r="UU25" s="54"/>
      <c r="UV25" s="54"/>
      <c r="UW25" s="54"/>
      <c r="UX25" s="54"/>
      <c r="UY25" s="54"/>
      <c r="UZ25" s="54"/>
      <c r="VA25" s="54"/>
      <c r="VB25" s="54"/>
      <c r="VC25" s="54"/>
      <c r="VD25" s="54"/>
      <c r="VE25" s="54"/>
      <c r="VF25" s="54"/>
      <c r="VG25" s="54"/>
      <c r="VH25" s="54"/>
      <c r="VI25" s="54"/>
      <c r="VJ25" s="54"/>
      <c r="VK25" s="54"/>
      <c r="VL25" s="54"/>
      <c r="VM25" s="54"/>
      <c r="VN25" s="54"/>
      <c r="VO25" s="54"/>
      <c r="VP25" s="54"/>
      <c r="VQ25" s="54"/>
      <c r="VR25" s="54"/>
      <c r="VS25" s="54"/>
      <c r="VT25" s="54"/>
      <c r="VU25" s="54"/>
      <c r="VV25" s="54"/>
      <c r="VW25" s="54"/>
      <c r="VX25" s="54"/>
      <c r="VY25" s="54"/>
      <c r="VZ25" s="54"/>
      <c r="WA25" s="54"/>
      <c r="WB25" s="54"/>
      <c r="WC25" s="54"/>
      <c r="WD25" s="54"/>
      <c r="WE25" s="54"/>
      <c r="WF25" s="54"/>
      <c r="WG25" s="54"/>
      <c r="WH25" s="54"/>
      <c r="WI25" s="54"/>
      <c r="WJ25" s="54"/>
      <c r="WK25" s="54"/>
      <c r="WL25" s="54"/>
      <c r="WM25" s="54"/>
      <c r="WN25" s="54"/>
      <c r="WO25" s="54"/>
      <c r="WP25" s="54"/>
      <c r="WQ25" s="54"/>
      <c r="WR25" s="54"/>
      <c r="WS25" s="54"/>
      <c r="WT25" s="54"/>
      <c r="WU25" s="54"/>
      <c r="WV25" s="54"/>
      <c r="WW25" s="54"/>
      <c r="WX25" s="54"/>
      <c r="WY25" s="54"/>
      <c r="WZ25" s="54"/>
      <c r="XA25" s="54"/>
      <c r="XB25" s="54"/>
      <c r="XC25" s="54"/>
      <c r="XD25" s="54"/>
      <c r="XE25" s="54"/>
      <c r="XF25" s="54"/>
      <c r="XG25" s="54"/>
      <c r="XH25" s="54"/>
      <c r="XI25" s="54"/>
      <c r="XJ25" s="54"/>
      <c r="XK25" s="54"/>
      <c r="XL25" s="54"/>
      <c r="XM25" s="54"/>
      <c r="XN25" s="54"/>
      <c r="XO25" s="54"/>
      <c r="XP25" s="54"/>
      <c r="XQ25" s="54"/>
      <c r="XR25" s="54"/>
      <c r="XS25" s="54"/>
      <c r="XT25" s="54"/>
      <c r="XU25" s="54"/>
      <c r="XV25" s="54"/>
      <c r="XW25" s="54"/>
      <c r="XX25" s="54"/>
      <c r="XY25" s="54"/>
      <c r="XZ25" s="54"/>
      <c r="YA25" s="54"/>
      <c r="YB25" s="54"/>
      <c r="YC25" s="54"/>
      <c r="YD25" s="54"/>
      <c r="YE25" s="54"/>
      <c r="YF25" s="54"/>
      <c r="YG25" s="54"/>
      <c r="YH25" s="54"/>
      <c r="YI25" s="54"/>
      <c r="YJ25" s="54"/>
      <c r="YK25" s="54"/>
      <c r="YL25" s="54"/>
      <c r="YM25" s="54"/>
      <c r="YN25" s="54"/>
      <c r="YO25" s="54"/>
      <c r="YP25" s="54"/>
      <c r="YQ25" s="54"/>
      <c r="YR25" s="54"/>
      <c r="YS25" s="54"/>
      <c r="YT25" s="54"/>
      <c r="YU25" s="54"/>
      <c r="YV25" s="54"/>
      <c r="YW25" s="54"/>
      <c r="YX25" s="54"/>
      <c r="YY25" s="54"/>
      <c r="YZ25" s="54"/>
      <c r="ZA25" s="54"/>
      <c r="ZB25" s="54"/>
      <c r="ZC25" s="54"/>
      <c r="ZD25" s="54"/>
      <c r="ZE25" s="54"/>
      <c r="ZF25" s="54"/>
      <c r="ZG25" s="54"/>
      <c r="ZH25" s="54"/>
      <c r="ZI25" s="54"/>
      <c r="ZJ25" s="54"/>
      <c r="ZK25" s="54"/>
      <c r="ZL25" s="54"/>
      <c r="ZM25" s="54"/>
      <c r="ZN25" s="54"/>
      <c r="ZO25" s="54"/>
      <c r="ZP25" s="54"/>
      <c r="ZQ25" s="54"/>
      <c r="ZR25" s="54"/>
      <c r="ZS25" s="54"/>
      <c r="ZT25" s="54"/>
      <c r="ZU25" s="54"/>
      <c r="ZV25" s="54"/>
      <c r="ZW25" s="54"/>
      <c r="ZX25" s="54"/>
      <c r="ZY25" s="54"/>
      <c r="ZZ25" s="54"/>
      <c r="AAA25" s="54"/>
      <c r="AAB25" s="54"/>
      <c r="AAC25" s="54"/>
      <c r="AAD25" s="54"/>
      <c r="AAE25" s="54"/>
      <c r="AAF25" s="54"/>
      <c r="AAG25" s="54"/>
      <c r="AAH25" s="54"/>
      <c r="AAI25" s="54"/>
      <c r="AAJ25" s="54"/>
      <c r="AAK25" s="54"/>
      <c r="AAL25" s="54"/>
      <c r="AAM25" s="54"/>
      <c r="AAN25" s="54"/>
      <c r="AAO25" s="54"/>
      <c r="AAP25" s="54"/>
      <c r="AAQ25" s="54"/>
      <c r="AAR25" s="54"/>
      <c r="AAS25" s="54"/>
      <c r="AAT25" s="54"/>
      <c r="AAU25" s="54"/>
      <c r="AAV25" s="54"/>
      <c r="AAW25" s="54"/>
      <c r="AAX25" s="54"/>
      <c r="AAY25" s="54"/>
      <c r="AAZ25" s="54"/>
      <c r="ABA25" s="54"/>
      <c r="ABB25" s="54"/>
      <c r="ABC25" s="54"/>
      <c r="ABD25" s="54"/>
      <c r="ABE25" s="54"/>
      <c r="ABF25" s="54"/>
      <c r="ABG25" s="54"/>
      <c r="ABH25" s="54"/>
      <c r="ABI25" s="54"/>
      <c r="ABJ25" s="54"/>
      <c r="ABK25" s="54"/>
      <c r="ABL25" s="54"/>
      <c r="ABM25" s="54"/>
      <c r="ABN25" s="54"/>
      <c r="ABO25" s="54"/>
      <c r="ABP25" s="54"/>
      <c r="ABQ25" s="54"/>
      <c r="ABR25" s="54"/>
      <c r="ABS25" s="54"/>
      <c r="ABT25" s="54"/>
      <c r="ABU25" s="54"/>
      <c r="ABV25" s="54"/>
      <c r="ABW25" s="54"/>
      <c r="ABX25" s="54"/>
      <c r="ABY25" s="54"/>
      <c r="ABZ25" s="54"/>
      <c r="ACA25" s="54"/>
      <c r="ACB25" s="54"/>
      <c r="ACC25" s="54"/>
      <c r="ACD25" s="54"/>
      <c r="ACE25" s="54"/>
      <c r="ACF25" s="54"/>
      <c r="ACG25" s="54"/>
      <c r="ACH25" s="54"/>
      <c r="ACI25" s="54"/>
      <c r="ACJ25" s="54"/>
      <c r="ACK25" s="54"/>
      <c r="ACL25" s="54"/>
      <c r="ACM25" s="54"/>
      <c r="ACN25" s="54"/>
      <c r="ACO25" s="54"/>
      <c r="ACP25" s="54"/>
      <c r="ACQ25" s="54"/>
      <c r="ACR25" s="54"/>
      <c r="ACS25" s="54"/>
      <c r="ACT25" s="54"/>
      <c r="ACU25" s="54"/>
      <c r="ACV25" s="54"/>
      <c r="ACW25" s="54"/>
      <c r="ACX25" s="54"/>
      <c r="ACY25" s="54"/>
      <c r="ACZ25" s="54"/>
      <c r="ADA25" s="54"/>
      <c r="ADB25" s="54"/>
      <c r="ADC25" s="54"/>
      <c r="ADD25" s="54"/>
      <c r="ADE25" s="54"/>
      <c r="ADF25" s="54"/>
      <c r="ADG25" s="54"/>
      <c r="ADH25" s="54"/>
      <c r="ADI25" s="54"/>
      <c r="ADJ25" s="54"/>
      <c r="ADK25" s="54"/>
      <c r="ADL25" s="54"/>
      <c r="ADM25" s="54"/>
      <c r="ADN25" s="54"/>
      <c r="ADO25" s="54"/>
      <c r="ADP25" s="54"/>
      <c r="ADQ25" s="54"/>
      <c r="ADR25" s="54"/>
      <c r="ADS25" s="54"/>
      <c r="ADT25" s="54"/>
      <c r="ADU25" s="54"/>
      <c r="ADV25" s="54"/>
      <c r="ADW25" s="54"/>
      <c r="ADX25" s="54"/>
      <c r="ADY25" s="54"/>
      <c r="ADZ25" s="54"/>
      <c r="AEA25" s="54"/>
      <c r="AEB25" s="54"/>
      <c r="AEC25" s="54"/>
      <c r="AED25" s="54"/>
      <c r="AEE25" s="54"/>
      <c r="AEF25" s="54"/>
      <c r="AEG25" s="54"/>
      <c r="AEH25" s="54"/>
      <c r="AEI25" s="54"/>
      <c r="AEJ25" s="54"/>
      <c r="AEK25" s="54"/>
      <c r="AEL25" s="54"/>
      <c r="AEM25" s="54"/>
      <c r="AEN25" s="54"/>
      <c r="AEO25" s="54"/>
      <c r="AEP25" s="54"/>
      <c r="AEQ25" s="54"/>
      <c r="AER25" s="54"/>
      <c r="AES25" s="54"/>
      <c r="AET25" s="54"/>
      <c r="AEU25" s="54"/>
      <c r="AEV25" s="54"/>
      <c r="AEW25" s="54"/>
      <c r="AEX25" s="54"/>
      <c r="AEY25" s="54"/>
      <c r="AEZ25" s="54"/>
      <c r="AFA25" s="54"/>
      <c r="AFB25" s="54"/>
      <c r="AFC25" s="54"/>
      <c r="AFD25" s="54"/>
      <c r="AFE25" s="54"/>
      <c r="AFF25" s="54"/>
      <c r="AFG25" s="54"/>
      <c r="AFH25" s="54"/>
      <c r="AFI25" s="54"/>
      <c r="AFJ25" s="54"/>
      <c r="AFK25" s="54"/>
      <c r="AFL25" s="54"/>
      <c r="AFM25" s="54"/>
      <c r="AFN25" s="54"/>
      <c r="AFO25" s="54"/>
      <c r="AFP25" s="54"/>
      <c r="AFQ25" s="54"/>
      <c r="AFR25" s="54"/>
      <c r="AFS25" s="54"/>
      <c r="AFT25" s="54"/>
      <c r="AFU25" s="54"/>
      <c r="AFV25" s="54"/>
      <c r="AFW25" s="54"/>
      <c r="AFX25" s="54"/>
      <c r="AFY25" s="54"/>
      <c r="AFZ25" s="54"/>
      <c r="AGA25" s="54"/>
      <c r="AGB25" s="54"/>
      <c r="AGC25" s="54"/>
      <c r="AGD25" s="54"/>
      <c r="AGE25" s="54"/>
      <c r="AGF25" s="54"/>
      <c r="AGG25" s="54"/>
      <c r="AGH25" s="54"/>
      <c r="AGI25" s="54"/>
      <c r="AGJ25" s="54"/>
      <c r="AGK25" s="54"/>
      <c r="AGL25" s="54"/>
      <c r="AGM25" s="54"/>
      <c r="AGN25" s="54"/>
      <c r="AGO25" s="54"/>
      <c r="AGP25" s="54"/>
      <c r="AGQ25" s="54"/>
      <c r="AGR25" s="54"/>
      <c r="AGS25" s="54"/>
      <c r="AGT25" s="54"/>
      <c r="AGU25" s="54"/>
      <c r="AGV25" s="54"/>
      <c r="AGW25" s="54"/>
      <c r="AGX25" s="54"/>
      <c r="AGY25" s="54"/>
      <c r="AGZ25" s="54"/>
      <c r="AHA25" s="54"/>
      <c r="AHB25" s="54"/>
      <c r="AHC25" s="54"/>
      <c r="AHD25" s="54"/>
      <c r="AHE25" s="54"/>
      <c r="AHF25" s="54"/>
      <c r="AHG25" s="54"/>
      <c r="AHH25" s="54"/>
      <c r="AHI25" s="54"/>
      <c r="AHJ25" s="54"/>
      <c r="AHK25" s="54"/>
      <c r="AHL25" s="54"/>
      <c r="AHM25" s="54"/>
      <c r="AHN25" s="54"/>
      <c r="AHO25" s="54"/>
      <c r="AHP25" s="54"/>
      <c r="AHQ25" s="54"/>
      <c r="AHR25" s="54"/>
      <c r="AHS25" s="54"/>
      <c r="AHT25" s="54"/>
      <c r="AHU25" s="54"/>
      <c r="AHV25" s="54"/>
      <c r="AHW25" s="54"/>
      <c r="AHX25" s="54"/>
      <c r="AHY25" s="54"/>
      <c r="AHZ25" s="54"/>
      <c r="AIA25" s="54"/>
      <c r="AIB25" s="54"/>
      <c r="AIC25" s="54"/>
      <c r="AID25" s="54"/>
      <c r="AIE25" s="54"/>
      <c r="AIF25" s="54"/>
      <c r="AIG25" s="54"/>
      <c r="AIH25" s="54"/>
      <c r="AII25" s="54"/>
      <c r="AIJ25" s="54"/>
      <c r="AIK25" s="54"/>
      <c r="AIL25" s="54"/>
      <c r="AIM25" s="54"/>
      <c r="AIN25" s="54"/>
      <c r="AIO25" s="54"/>
      <c r="AIP25" s="54"/>
      <c r="AIQ25" s="54"/>
      <c r="AIR25" s="54"/>
      <c r="AIS25" s="54"/>
      <c r="AIT25" s="54"/>
      <c r="AIU25" s="54"/>
      <c r="AIV25" s="54"/>
      <c r="AIW25" s="54"/>
      <c r="AIX25" s="54"/>
      <c r="AIY25" s="54"/>
      <c r="AIZ25" s="54"/>
      <c r="AJA25" s="54"/>
      <c r="AJB25" s="54"/>
      <c r="AJC25" s="54"/>
      <c r="AJD25" s="54"/>
      <c r="AJE25" s="54"/>
      <c r="AJF25" s="54"/>
      <c r="AJG25" s="54"/>
      <c r="AJH25" s="54"/>
      <c r="AJI25" s="54"/>
      <c r="AJJ25" s="54"/>
      <c r="AJK25" s="54"/>
      <c r="AJL25" s="54"/>
      <c r="AJM25" s="54"/>
      <c r="AJN25" s="54"/>
      <c r="AJO25" s="54"/>
      <c r="AJP25" s="54"/>
      <c r="AJQ25" s="54"/>
      <c r="AJR25" s="54"/>
      <c r="AJS25" s="54"/>
      <c r="AJT25" s="54"/>
      <c r="AJU25" s="54"/>
      <c r="AJV25" s="54"/>
      <c r="AJW25" s="54"/>
      <c r="AJX25" s="54"/>
      <c r="AJY25" s="54"/>
      <c r="AJZ25" s="54"/>
      <c r="AKA25" s="54"/>
      <c r="AKB25" s="54"/>
      <c r="AKC25" s="54"/>
      <c r="AKD25" s="54"/>
      <c r="AKE25" s="54"/>
      <c r="AKF25" s="54"/>
      <c r="AKG25" s="54"/>
      <c r="AKH25" s="54"/>
      <c r="AKI25" s="54"/>
      <c r="AKJ25" s="54"/>
      <c r="AKK25" s="54"/>
      <c r="AKL25" s="54"/>
      <c r="AKM25" s="54"/>
      <c r="AKN25" s="54"/>
      <c r="AKO25" s="54"/>
      <c r="AKP25" s="54"/>
      <c r="AKQ25" s="54"/>
      <c r="AKR25" s="54"/>
      <c r="AKS25" s="54"/>
      <c r="AKT25" s="54"/>
      <c r="AKU25" s="54"/>
      <c r="AKV25" s="54"/>
      <c r="AKW25" s="54"/>
      <c r="AKX25" s="54"/>
      <c r="AKY25" s="54"/>
      <c r="AKZ25" s="54"/>
      <c r="ALA25" s="54"/>
      <c r="ALB25" s="54"/>
      <c r="ALC25" s="54"/>
      <c r="ALD25" s="54"/>
      <c r="ALE25" s="54"/>
      <c r="ALF25" s="54"/>
      <c r="ALG25" s="54"/>
      <c r="ALH25" s="54"/>
      <c r="ALI25" s="54"/>
      <c r="ALJ25" s="54"/>
      <c r="ALK25" s="54"/>
      <c r="ALL25" s="54"/>
      <c r="ALM25" s="54"/>
      <c r="ALN25" s="54"/>
      <c r="ALO25" s="54"/>
      <c r="ALP25" s="54"/>
      <c r="ALQ25" s="54"/>
      <c r="ALR25" s="54"/>
      <c r="ALS25" s="54"/>
      <c r="ALT25" s="54"/>
      <c r="ALU25" s="54"/>
      <c r="ALV25" s="54"/>
      <c r="ALW25" s="54"/>
      <c r="ALX25" s="54"/>
      <c r="ALY25" s="54"/>
      <c r="ALZ25" s="54"/>
      <c r="AMA25" s="54"/>
      <c r="AMB25" s="54"/>
      <c r="AMC25" s="54"/>
      <c r="AMD25" s="54"/>
      <c r="AME25" s="54"/>
      <c r="AMF25" s="54"/>
      <c r="AMG25" s="54"/>
      <c r="AMH25" s="54"/>
      <c r="AMI25" s="54"/>
      <c r="AMJ25" s="54"/>
      <c r="AMK25" s="54"/>
      <c r="AML25" s="54"/>
      <c r="AMM25" s="54"/>
      <c r="AMN25" s="54"/>
      <c r="AMO25" s="54"/>
      <c r="AMP25" s="54"/>
      <c r="AMQ25" s="54"/>
      <c r="AMR25" s="54"/>
      <c r="AMS25" s="54"/>
      <c r="AMT25" s="54"/>
      <c r="AMU25" s="54"/>
      <c r="AMV25" s="54"/>
      <c r="AMW25" s="54"/>
      <c r="AMX25" s="54"/>
      <c r="AMY25" s="54"/>
      <c r="AMZ25" s="54"/>
      <c r="ANA25" s="54"/>
      <c r="ANB25" s="54"/>
      <c r="ANC25" s="54"/>
      <c r="AND25" s="54"/>
      <c r="ANE25" s="54"/>
      <c r="ANF25" s="54"/>
      <c r="ANG25" s="54"/>
      <c r="ANH25" s="54"/>
      <c r="ANI25" s="54"/>
      <c r="ANJ25" s="54"/>
      <c r="ANK25" s="54"/>
      <c r="ANL25" s="54"/>
      <c r="ANM25" s="54"/>
      <c r="ANN25" s="54"/>
      <c r="ANO25" s="54"/>
      <c r="ANP25" s="54"/>
      <c r="ANQ25" s="54"/>
      <c r="ANR25" s="54"/>
      <c r="ANS25" s="54"/>
      <c r="ANT25" s="54"/>
      <c r="ANU25" s="54"/>
      <c r="ANV25" s="54"/>
      <c r="ANW25" s="54"/>
      <c r="ANX25" s="54"/>
      <c r="ANY25" s="54"/>
      <c r="ANZ25" s="54"/>
      <c r="AOA25" s="54"/>
      <c r="AOB25" s="54"/>
      <c r="AOC25" s="54"/>
      <c r="AOD25" s="54"/>
      <c r="AOE25" s="54"/>
      <c r="AOF25" s="54"/>
      <c r="AOG25" s="54"/>
      <c r="AOH25" s="54"/>
      <c r="AOI25" s="54"/>
      <c r="AOJ25" s="54"/>
      <c r="AOK25" s="54"/>
      <c r="AOL25" s="54"/>
      <c r="AOM25" s="54"/>
      <c r="AON25" s="54"/>
      <c r="AOO25" s="54"/>
      <c r="AOP25" s="54"/>
      <c r="AOQ25" s="54"/>
      <c r="AOR25" s="54"/>
      <c r="AOS25" s="54"/>
      <c r="AOT25" s="54"/>
      <c r="AOU25" s="54"/>
      <c r="AOV25" s="54"/>
      <c r="AOW25" s="54"/>
      <c r="AOX25" s="54"/>
      <c r="AOY25" s="54"/>
      <c r="AOZ25" s="54"/>
      <c r="APA25" s="54"/>
      <c r="APB25" s="54"/>
      <c r="APC25" s="54"/>
      <c r="APD25" s="54"/>
      <c r="APE25" s="54"/>
      <c r="APF25" s="54"/>
      <c r="APG25" s="54"/>
      <c r="APH25" s="54"/>
      <c r="API25" s="54"/>
      <c r="APJ25" s="54"/>
      <c r="APK25" s="54"/>
      <c r="APL25" s="54"/>
      <c r="APM25" s="54"/>
      <c r="APN25" s="54"/>
      <c r="APO25" s="54"/>
      <c r="APP25" s="54"/>
      <c r="APQ25" s="54"/>
      <c r="APR25" s="54"/>
      <c r="APS25" s="54"/>
      <c r="APT25" s="54"/>
      <c r="APU25" s="54"/>
      <c r="APV25" s="54"/>
      <c r="APW25" s="54"/>
      <c r="APX25" s="54"/>
      <c r="APY25" s="54"/>
      <c r="APZ25" s="54"/>
      <c r="AQA25" s="54"/>
      <c r="AQB25" s="54"/>
      <c r="AQC25" s="54"/>
      <c r="AQD25" s="54"/>
      <c r="AQE25" s="54"/>
      <c r="AQF25" s="54"/>
      <c r="AQG25" s="54"/>
      <c r="AQH25" s="54"/>
      <c r="AQI25" s="54"/>
      <c r="AQJ25" s="54"/>
      <c r="AQK25" s="54"/>
      <c r="AQL25" s="54"/>
      <c r="AQM25" s="54"/>
      <c r="AQN25" s="54"/>
      <c r="AQO25" s="54"/>
      <c r="AQP25" s="54"/>
      <c r="AQQ25" s="54"/>
      <c r="AQR25" s="54"/>
      <c r="AQS25" s="54"/>
      <c r="AQT25" s="54"/>
      <c r="AQU25" s="54"/>
      <c r="AQV25" s="54"/>
      <c r="AQW25" s="54"/>
      <c r="AQX25" s="54"/>
      <c r="AQY25" s="54"/>
      <c r="AQZ25" s="54"/>
      <c r="ARA25" s="54"/>
      <c r="ARB25" s="54"/>
      <c r="ARC25" s="54"/>
      <c r="ARD25" s="54"/>
      <c r="ARE25" s="54"/>
      <c r="ARF25" s="54"/>
      <c r="ARG25" s="54"/>
      <c r="ARH25" s="54"/>
      <c r="ARI25" s="54"/>
      <c r="ARJ25" s="54"/>
      <c r="ARK25" s="54"/>
      <c r="ARL25" s="54"/>
      <c r="ARM25" s="54"/>
      <c r="ARN25" s="54"/>
      <c r="ARO25" s="54"/>
      <c r="ARP25" s="54"/>
      <c r="ARQ25" s="54"/>
      <c r="ARR25" s="54"/>
      <c r="ARS25" s="54"/>
      <c r="ART25" s="54"/>
      <c r="ARU25" s="54"/>
      <c r="ARV25" s="54"/>
      <c r="ARW25" s="54"/>
      <c r="ARX25" s="54"/>
      <c r="ARY25" s="54"/>
      <c r="ARZ25" s="54"/>
      <c r="ASA25" s="54"/>
      <c r="ASB25" s="54"/>
      <c r="ASC25" s="54"/>
      <c r="ASD25" s="54"/>
      <c r="ASE25" s="54"/>
      <c r="ASF25" s="54"/>
      <c r="ASG25" s="54"/>
      <c r="ASH25" s="54"/>
      <c r="ASI25" s="54"/>
      <c r="ASJ25" s="54"/>
      <c r="ASK25" s="54"/>
      <c r="ASL25" s="54"/>
      <c r="ASM25" s="54"/>
      <c r="ASN25" s="54"/>
      <c r="ASO25" s="54"/>
      <c r="ASP25" s="54"/>
      <c r="ASQ25" s="54"/>
      <c r="ASR25" s="54"/>
      <c r="ASS25" s="54"/>
      <c r="AST25" s="54"/>
      <c r="ASU25" s="54"/>
      <c r="ASV25" s="54"/>
      <c r="ASW25" s="54"/>
      <c r="ASX25" s="54"/>
      <c r="ASY25" s="54"/>
      <c r="ASZ25" s="54"/>
      <c r="ATA25" s="54"/>
      <c r="ATB25" s="54"/>
      <c r="ATC25" s="54"/>
      <c r="ATD25" s="54"/>
      <c r="ATE25" s="54"/>
      <c r="ATF25" s="54"/>
      <c r="ATG25" s="54"/>
      <c r="ATH25" s="54"/>
      <c r="ATI25" s="54"/>
      <c r="ATJ25" s="54"/>
      <c r="ATK25" s="54"/>
      <c r="ATL25" s="54"/>
      <c r="ATM25" s="54"/>
      <c r="ATN25" s="54"/>
      <c r="ATO25" s="54"/>
      <c r="ATP25" s="54"/>
      <c r="ATQ25" s="54"/>
      <c r="ATR25" s="54"/>
      <c r="ATS25" s="54"/>
      <c r="ATT25" s="54"/>
      <c r="ATU25" s="54"/>
      <c r="ATV25" s="54"/>
      <c r="ATW25" s="54"/>
      <c r="ATX25" s="54"/>
      <c r="ATY25" s="54"/>
      <c r="ATZ25" s="54"/>
      <c r="AUA25" s="54"/>
      <c r="AUB25" s="54"/>
      <c r="AUC25" s="54"/>
      <c r="AUD25" s="54"/>
      <c r="AUE25" s="54"/>
      <c r="AUF25" s="54"/>
      <c r="AUG25" s="54"/>
      <c r="AUH25" s="54"/>
      <c r="AUI25" s="54"/>
      <c r="AUJ25" s="54"/>
      <c r="AUK25" s="54"/>
      <c r="AUL25" s="54"/>
      <c r="AUM25" s="54"/>
      <c r="AUN25" s="54"/>
      <c r="AUO25" s="54"/>
      <c r="AUP25" s="54"/>
      <c r="AUQ25" s="54"/>
      <c r="AUR25" s="54"/>
      <c r="AUS25" s="54"/>
      <c r="AUT25" s="54"/>
      <c r="AUU25" s="54"/>
      <c r="AUV25" s="54"/>
      <c r="AUW25" s="54"/>
      <c r="AUX25" s="54"/>
      <c r="AUY25" s="54"/>
      <c r="AUZ25" s="54"/>
      <c r="AVA25" s="54"/>
      <c r="AVB25" s="54"/>
      <c r="AVC25" s="54"/>
      <c r="AVD25" s="54"/>
      <c r="AVE25" s="54"/>
      <c r="AVF25" s="54"/>
      <c r="AVG25" s="54"/>
      <c r="AVH25" s="54"/>
      <c r="AVI25" s="54"/>
      <c r="AVJ25" s="54"/>
      <c r="AVK25" s="54"/>
      <c r="AVL25" s="54"/>
      <c r="AVM25" s="54"/>
      <c r="AVN25" s="54"/>
      <c r="AVO25" s="54"/>
      <c r="AVP25" s="54"/>
      <c r="AVQ25" s="54"/>
      <c r="AVR25" s="54"/>
      <c r="AVS25" s="54"/>
      <c r="AVT25" s="54"/>
      <c r="AVU25" s="54"/>
      <c r="AVV25" s="54"/>
      <c r="AVW25" s="54"/>
      <c r="AVX25" s="54"/>
      <c r="AVY25" s="54"/>
      <c r="AVZ25" s="54"/>
      <c r="AWA25" s="54"/>
      <c r="AWB25" s="54"/>
      <c r="AWC25" s="54"/>
      <c r="AWD25" s="54"/>
      <c r="AWE25" s="54"/>
      <c r="AWF25" s="54"/>
      <c r="AWG25" s="54"/>
      <c r="AWH25" s="54"/>
      <c r="AWI25" s="54"/>
      <c r="AWJ25" s="54"/>
      <c r="AWK25" s="54"/>
      <c r="AWL25" s="54"/>
      <c r="AWM25" s="54"/>
      <c r="AWN25" s="54"/>
      <c r="AWO25" s="54"/>
      <c r="AWP25" s="54"/>
      <c r="AWQ25" s="54"/>
      <c r="AWR25" s="54"/>
      <c r="AWS25" s="54"/>
      <c r="AWT25" s="54"/>
      <c r="AWU25" s="54"/>
      <c r="AWV25" s="54"/>
      <c r="AWW25" s="54"/>
      <c r="AWX25" s="54"/>
      <c r="AWY25" s="54"/>
      <c r="AWZ25" s="54"/>
      <c r="AXA25" s="54"/>
      <c r="AXB25" s="54"/>
      <c r="AXC25" s="54"/>
      <c r="AXD25" s="54"/>
      <c r="AXE25" s="54"/>
      <c r="AXF25" s="54"/>
      <c r="AXG25" s="54"/>
      <c r="AXH25" s="54"/>
      <c r="AXI25" s="54"/>
      <c r="AXJ25" s="54"/>
      <c r="AXK25" s="54"/>
      <c r="AXL25" s="54"/>
      <c r="AXM25" s="54"/>
      <c r="AXN25" s="54"/>
      <c r="AXO25" s="54"/>
      <c r="AXP25" s="54"/>
      <c r="AXQ25" s="54"/>
      <c r="AXR25" s="54"/>
      <c r="AXS25" s="54"/>
      <c r="AXT25" s="54"/>
      <c r="AXU25" s="54"/>
      <c r="AXV25" s="54"/>
      <c r="AXW25" s="54"/>
      <c r="AXX25" s="54"/>
      <c r="AXY25" s="54"/>
      <c r="AXZ25" s="54"/>
      <c r="AYA25" s="54"/>
      <c r="AYB25" s="54"/>
      <c r="AYC25" s="54"/>
      <c r="AYD25" s="54"/>
      <c r="AYE25" s="54"/>
      <c r="AYF25" s="54"/>
      <c r="AYG25" s="54"/>
      <c r="AYH25" s="54"/>
      <c r="AYI25" s="54"/>
      <c r="AYJ25" s="54"/>
      <c r="AYK25" s="54"/>
      <c r="AYL25" s="54"/>
      <c r="AYM25" s="54"/>
      <c r="AYN25" s="54"/>
      <c r="AYO25" s="54"/>
      <c r="AYP25" s="54"/>
      <c r="AYQ25" s="54"/>
      <c r="AYR25" s="54"/>
      <c r="AYS25" s="54"/>
      <c r="AYT25" s="54"/>
      <c r="AYU25" s="54"/>
      <c r="AYV25" s="54"/>
    </row>
    <row r="26" spans="1:1348" s="374" customFormat="1" ht="18" customHeight="1" x14ac:dyDescent="0.2">
      <c r="A26" s="2501"/>
      <c r="B26" s="378"/>
      <c r="C26" s="2526" t="s">
        <v>227</v>
      </c>
      <c r="D26" s="2526"/>
      <c r="E26" s="2527">
        <f>E30/E23</f>
        <v>0.33333333333333331</v>
      </c>
      <c r="F26" s="2527"/>
      <c r="G26" s="2527"/>
      <c r="H26" s="85"/>
      <c r="I26" s="2528">
        <f>I30/K23</f>
        <v>7.407407407407407E-2</v>
      </c>
      <c r="J26" s="2528"/>
      <c r="K26" s="2528"/>
      <c r="L26" s="85"/>
      <c r="M26" s="2529">
        <f>M30/M23</f>
        <v>0.25</v>
      </c>
      <c r="N26" s="2529"/>
      <c r="O26" s="2529"/>
      <c r="P26" s="2530" t="s">
        <v>227</v>
      </c>
      <c r="Q26" s="2531"/>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c r="IW26" s="54"/>
      <c r="IX26" s="54"/>
      <c r="IY26" s="54"/>
      <c r="IZ26" s="54"/>
      <c r="JA26" s="54"/>
      <c r="JB26" s="54"/>
      <c r="JC26" s="54"/>
      <c r="JD26" s="54"/>
      <c r="JE26" s="54"/>
      <c r="JF26" s="54"/>
      <c r="JG26" s="54"/>
      <c r="JH26" s="54"/>
      <c r="JI26" s="54"/>
      <c r="JJ26" s="54"/>
      <c r="JK26" s="54"/>
      <c r="JL26" s="54"/>
      <c r="JM26" s="54"/>
      <c r="JN26" s="54"/>
      <c r="JO26" s="54"/>
      <c r="JP26" s="54"/>
      <c r="JQ26" s="54"/>
      <c r="JR26" s="54"/>
      <c r="JS26" s="54"/>
      <c r="JT26" s="54"/>
      <c r="JU26" s="54"/>
      <c r="JV26" s="54"/>
      <c r="JW26" s="54"/>
      <c r="JX26" s="54"/>
      <c r="JY26" s="54"/>
      <c r="JZ26" s="54"/>
      <c r="KA26" s="54"/>
      <c r="KB26" s="54"/>
      <c r="KC26" s="54"/>
      <c r="KD26" s="54"/>
      <c r="KE26" s="54"/>
      <c r="KF26" s="54"/>
      <c r="KG26" s="54"/>
      <c r="KH26" s="54"/>
      <c r="KI26" s="54"/>
      <c r="KJ26" s="54"/>
      <c r="KK26" s="54"/>
      <c r="KL26" s="54"/>
      <c r="KM26" s="54"/>
      <c r="KN26" s="54"/>
      <c r="KO26" s="54"/>
      <c r="KP26" s="54"/>
      <c r="KQ26" s="54"/>
      <c r="KR26" s="54"/>
      <c r="KS26" s="54"/>
      <c r="KT26" s="54"/>
      <c r="KU26" s="54"/>
      <c r="KV26" s="54"/>
      <c r="KW26" s="54"/>
      <c r="KX26" s="54"/>
      <c r="KY26" s="54"/>
      <c r="KZ26" s="54"/>
      <c r="LA26" s="54"/>
      <c r="LB26" s="54"/>
      <c r="LC26" s="54"/>
      <c r="LD26" s="54"/>
      <c r="LE26" s="54"/>
      <c r="LF26" s="54"/>
      <c r="LG26" s="54"/>
      <c r="LH26" s="54"/>
      <c r="LI26" s="54"/>
      <c r="LJ26" s="54"/>
      <c r="LK26" s="54"/>
      <c r="LL26" s="54"/>
      <c r="LM26" s="54"/>
      <c r="LN26" s="54"/>
      <c r="LO26" s="54"/>
      <c r="LP26" s="54"/>
      <c r="LQ26" s="54"/>
      <c r="LR26" s="54"/>
      <c r="LS26" s="54"/>
      <c r="LT26" s="54"/>
      <c r="LU26" s="54"/>
      <c r="LV26" s="54"/>
      <c r="LW26" s="54"/>
      <c r="LX26" s="54"/>
      <c r="LY26" s="54"/>
      <c r="LZ26" s="54"/>
      <c r="MA26" s="54"/>
      <c r="MB26" s="54"/>
      <c r="MC26" s="54"/>
      <c r="MD26" s="54"/>
      <c r="ME26" s="54"/>
      <c r="MF26" s="54"/>
      <c r="MG26" s="54"/>
      <c r="MH26" s="54"/>
      <c r="MI26" s="54"/>
      <c r="MJ26" s="54"/>
      <c r="MK26" s="54"/>
      <c r="ML26" s="54"/>
      <c r="MM26" s="54"/>
      <c r="MN26" s="54"/>
      <c r="MO26" s="54"/>
      <c r="MP26" s="54"/>
      <c r="MQ26" s="54"/>
      <c r="MR26" s="54"/>
      <c r="MS26" s="54"/>
      <c r="MT26" s="54"/>
      <c r="MU26" s="54"/>
      <c r="MV26" s="54"/>
      <c r="MW26" s="54"/>
      <c r="MX26" s="54"/>
      <c r="MY26" s="54"/>
      <c r="MZ26" s="54"/>
      <c r="NA26" s="54"/>
      <c r="NB26" s="54"/>
      <c r="NC26" s="54"/>
      <c r="ND26" s="54"/>
      <c r="NE26" s="54"/>
      <c r="NF26" s="54"/>
      <c r="NG26" s="54"/>
      <c r="NH26" s="54"/>
      <c r="NI26" s="54"/>
      <c r="NJ26" s="54"/>
      <c r="NK26" s="54"/>
      <c r="NL26" s="54"/>
      <c r="NM26" s="54"/>
      <c r="NN26" s="54"/>
      <c r="NO26" s="54"/>
      <c r="NP26" s="54"/>
      <c r="NQ26" s="54"/>
      <c r="NR26" s="54"/>
      <c r="NS26" s="54"/>
      <c r="NT26" s="54"/>
      <c r="NU26" s="54"/>
      <c r="NV26" s="54"/>
      <c r="NW26" s="54"/>
      <c r="NX26" s="54"/>
      <c r="NY26" s="54"/>
      <c r="NZ26" s="54"/>
      <c r="OA26" s="54"/>
      <c r="OB26" s="54"/>
      <c r="OC26" s="54"/>
      <c r="OD26" s="54"/>
      <c r="OE26" s="54"/>
      <c r="OF26" s="54"/>
      <c r="OG26" s="54"/>
      <c r="OH26" s="54"/>
      <c r="OI26" s="54"/>
      <c r="OJ26" s="54"/>
      <c r="OK26" s="54"/>
      <c r="OL26" s="54"/>
      <c r="OM26" s="54"/>
      <c r="ON26" s="54"/>
      <c r="OO26" s="54"/>
      <c r="OP26" s="54"/>
      <c r="OQ26" s="54"/>
      <c r="OR26" s="54"/>
      <c r="OS26" s="54"/>
      <c r="OT26" s="54"/>
      <c r="OU26" s="54"/>
      <c r="OV26" s="54"/>
      <c r="OW26" s="54"/>
      <c r="OX26" s="54"/>
      <c r="OY26" s="54"/>
      <c r="OZ26" s="54"/>
      <c r="PA26" s="54"/>
      <c r="PB26" s="54"/>
      <c r="PC26" s="54"/>
      <c r="PD26" s="54"/>
      <c r="PE26" s="54"/>
      <c r="PF26" s="54"/>
      <c r="PG26" s="54"/>
      <c r="PH26" s="54"/>
      <c r="PI26" s="54"/>
      <c r="PJ26" s="54"/>
      <c r="PK26" s="54"/>
      <c r="PL26" s="54"/>
      <c r="PM26" s="54"/>
      <c r="PN26" s="54"/>
      <c r="PO26" s="54"/>
      <c r="PP26" s="54"/>
      <c r="PQ26" s="54"/>
      <c r="PR26" s="54"/>
      <c r="PS26" s="54"/>
      <c r="PT26" s="54"/>
      <c r="PU26" s="54"/>
      <c r="PV26" s="54"/>
      <c r="PW26" s="54"/>
      <c r="PX26" s="54"/>
      <c r="PY26" s="54"/>
      <c r="PZ26" s="54"/>
      <c r="QA26" s="54"/>
      <c r="QB26" s="54"/>
      <c r="QC26" s="54"/>
      <c r="QD26" s="54"/>
      <c r="QE26" s="54"/>
      <c r="QF26" s="54"/>
      <c r="QG26" s="54"/>
      <c r="QH26" s="54"/>
      <c r="QI26" s="54"/>
      <c r="QJ26" s="54"/>
      <c r="QK26" s="54"/>
      <c r="QL26" s="54"/>
      <c r="QM26" s="54"/>
      <c r="QN26" s="54"/>
      <c r="QO26" s="54"/>
      <c r="QP26" s="54"/>
      <c r="QQ26" s="54"/>
      <c r="QR26" s="54"/>
      <c r="QS26" s="54"/>
      <c r="QT26" s="54"/>
      <c r="QU26" s="54"/>
      <c r="QV26" s="54"/>
      <c r="QW26" s="54"/>
      <c r="QX26" s="54"/>
      <c r="QY26" s="54"/>
      <c r="QZ26" s="54"/>
      <c r="RA26" s="54"/>
      <c r="RB26" s="54"/>
      <c r="RC26" s="54"/>
      <c r="RD26" s="54"/>
      <c r="RE26" s="54"/>
      <c r="RF26" s="54"/>
      <c r="RG26" s="54"/>
      <c r="RH26" s="54"/>
      <c r="RI26" s="54"/>
      <c r="RJ26" s="54"/>
      <c r="RK26" s="54"/>
      <c r="RL26" s="54"/>
      <c r="RM26" s="54"/>
      <c r="RN26" s="54"/>
      <c r="RO26" s="54"/>
      <c r="RP26" s="54"/>
      <c r="RQ26" s="54"/>
      <c r="RR26" s="54"/>
      <c r="RS26" s="54"/>
      <c r="RT26" s="54"/>
      <c r="RU26" s="54"/>
      <c r="RV26" s="54"/>
      <c r="RW26" s="54"/>
      <c r="RX26" s="54"/>
      <c r="RY26" s="54"/>
      <c r="RZ26" s="54"/>
      <c r="SA26" s="54"/>
      <c r="SB26" s="54"/>
      <c r="SC26" s="54"/>
      <c r="SD26" s="54"/>
      <c r="SE26" s="54"/>
      <c r="SF26" s="54"/>
      <c r="SG26" s="54"/>
      <c r="SH26" s="54"/>
      <c r="SI26" s="54"/>
      <c r="SJ26" s="54"/>
      <c r="SK26" s="54"/>
      <c r="SL26" s="54"/>
      <c r="SM26" s="54"/>
      <c r="SN26" s="54"/>
      <c r="SO26" s="54"/>
      <c r="SP26" s="54"/>
      <c r="SQ26" s="54"/>
      <c r="SR26" s="54"/>
      <c r="SS26" s="54"/>
      <c r="ST26" s="54"/>
      <c r="SU26" s="54"/>
      <c r="SV26" s="54"/>
      <c r="SW26" s="54"/>
      <c r="SX26" s="54"/>
      <c r="SY26" s="54"/>
      <c r="SZ26" s="54"/>
      <c r="TA26" s="54"/>
      <c r="TB26" s="54"/>
      <c r="TC26" s="54"/>
      <c r="TD26" s="54"/>
      <c r="TE26" s="54"/>
      <c r="TF26" s="54"/>
      <c r="TG26" s="54"/>
      <c r="TH26" s="54"/>
      <c r="TI26" s="54"/>
      <c r="TJ26" s="54"/>
      <c r="TK26" s="54"/>
      <c r="TL26" s="54"/>
      <c r="TM26" s="54"/>
      <c r="TN26" s="54"/>
      <c r="TO26" s="54"/>
      <c r="TP26" s="54"/>
      <c r="TQ26" s="54"/>
      <c r="TR26" s="54"/>
      <c r="TS26" s="54"/>
      <c r="TT26" s="54"/>
      <c r="TU26" s="54"/>
      <c r="TV26" s="54"/>
      <c r="TW26" s="54"/>
      <c r="TX26" s="54"/>
      <c r="TY26" s="54"/>
      <c r="TZ26" s="54"/>
      <c r="UA26" s="54"/>
      <c r="UB26" s="54"/>
      <c r="UC26" s="54"/>
      <c r="UD26" s="54"/>
      <c r="UE26" s="54"/>
      <c r="UF26" s="54"/>
      <c r="UG26" s="54"/>
      <c r="UH26" s="54"/>
      <c r="UI26" s="54"/>
      <c r="UJ26" s="54"/>
      <c r="UK26" s="54"/>
      <c r="UL26" s="54"/>
      <c r="UM26" s="54"/>
      <c r="UN26" s="54"/>
      <c r="UO26" s="54"/>
      <c r="UP26" s="54"/>
      <c r="UQ26" s="54"/>
      <c r="UR26" s="54"/>
      <c r="US26" s="54"/>
      <c r="UT26" s="54"/>
      <c r="UU26" s="54"/>
      <c r="UV26" s="54"/>
      <c r="UW26" s="54"/>
      <c r="UX26" s="54"/>
      <c r="UY26" s="54"/>
      <c r="UZ26" s="54"/>
      <c r="VA26" s="54"/>
      <c r="VB26" s="54"/>
      <c r="VC26" s="54"/>
      <c r="VD26" s="54"/>
      <c r="VE26" s="54"/>
      <c r="VF26" s="54"/>
      <c r="VG26" s="54"/>
      <c r="VH26" s="54"/>
      <c r="VI26" s="54"/>
      <c r="VJ26" s="54"/>
      <c r="VK26" s="54"/>
      <c r="VL26" s="54"/>
      <c r="VM26" s="54"/>
      <c r="VN26" s="54"/>
      <c r="VO26" s="54"/>
      <c r="VP26" s="54"/>
      <c r="VQ26" s="54"/>
      <c r="VR26" s="54"/>
      <c r="VS26" s="54"/>
      <c r="VT26" s="54"/>
      <c r="VU26" s="54"/>
      <c r="VV26" s="54"/>
      <c r="VW26" s="54"/>
      <c r="VX26" s="54"/>
      <c r="VY26" s="54"/>
      <c r="VZ26" s="54"/>
      <c r="WA26" s="54"/>
      <c r="WB26" s="54"/>
      <c r="WC26" s="54"/>
      <c r="WD26" s="54"/>
      <c r="WE26" s="54"/>
      <c r="WF26" s="54"/>
      <c r="WG26" s="54"/>
      <c r="WH26" s="54"/>
      <c r="WI26" s="54"/>
      <c r="WJ26" s="54"/>
      <c r="WK26" s="54"/>
      <c r="WL26" s="54"/>
      <c r="WM26" s="54"/>
      <c r="WN26" s="54"/>
      <c r="WO26" s="54"/>
      <c r="WP26" s="54"/>
      <c r="WQ26" s="54"/>
      <c r="WR26" s="54"/>
      <c r="WS26" s="54"/>
      <c r="WT26" s="54"/>
      <c r="WU26" s="54"/>
      <c r="WV26" s="54"/>
      <c r="WW26" s="54"/>
      <c r="WX26" s="54"/>
      <c r="WY26" s="54"/>
      <c r="WZ26" s="54"/>
      <c r="XA26" s="54"/>
      <c r="XB26" s="54"/>
      <c r="XC26" s="54"/>
      <c r="XD26" s="54"/>
      <c r="XE26" s="54"/>
      <c r="XF26" s="54"/>
      <c r="XG26" s="54"/>
      <c r="XH26" s="54"/>
      <c r="XI26" s="54"/>
      <c r="XJ26" s="54"/>
      <c r="XK26" s="54"/>
      <c r="XL26" s="54"/>
      <c r="XM26" s="54"/>
      <c r="XN26" s="54"/>
      <c r="XO26" s="54"/>
      <c r="XP26" s="54"/>
      <c r="XQ26" s="54"/>
      <c r="XR26" s="54"/>
      <c r="XS26" s="54"/>
      <c r="XT26" s="54"/>
      <c r="XU26" s="54"/>
      <c r="XV26" s="54"/>
      <c r="XW26" s="54"/>
      <c r="XX26" s="54"/>
      <c r="XY26" s="54"/>
      <c r="XZ26" s="54"/>
      <c r="YA26" s="54"/>
      <c r="YB26" s="54"/>
      <c r="YC26" s="54"/>
      <c r="YD26" s="54"/>
      <c r="YE26" s="54"/>
      <c r="YF26" s="54"/>
      <c r="YG26" s="54"/>
      <c r="YH26" s="54"/>
      <c r="YI26" s="54"/>
      <c r="YJ26" s="54"/>
      <c r="YK26" s="54"/>
      <c r="YL26" s="54"/>
      <c r="YM26" s="54"/>
      <c r="YN26" s="54"/>
      <c r="YO26" s="54"/>
      <c r="YP26" s="54"/>
      <c r="YQ26" s="54"/>
      <c r="YR26" s="54"/>
      <c r="YS26" s="54"/>
      <c r="YT26" s="54"/>
      <c r="YU26" s="54"/>
      <c r="YV26" s="54"/>
      <c r="YW26" s="54"/>
      <c r="YX26" s="54"/>
      <c r="YY26" s="54"/>
      <c r="YZ26" s="54"/>
      <c r="ZA26" s="54"/>
      <c r="ZB26" s="54"/>
      <c r="ZC26" s="54"/>
      <c r="ZD26" s="54"/>
      <c r="ZE26" s="54"/>
      <c r="ZF26" s="54"/>
      <c r="ZG26" s="54"/>
      <c r="ZH26" s="54"/>
      <c r="ZI26" s="54"/>
      <c r="ZJ26" s="54"/>
      <c r="ZK26" s="54"/>
      <c r="ZL26" s="54"/>
      <c r="ZM26" s="54"/>
      <c r="ZN26" s="54"/>
      <c r="ZO26" s="54"/>
      <c r="ZP26" s="54"/>
      <c r="ZQ26" s="54"/>
      <c r="ZR26" s="54"/>
      <c r="ZS26" s="54"/>
      <c r="ZT26" s="54"/>
      <c r="ZU26" s="54"/>
      <c r="ZV26" s="54"/>
      <c r="ZW26" s="54"/>
      <c r="ZX26" s="54"/>
      <c r="ZY26" s="54"/>
      <c r="ZZ26" s="54"/>
      <c r="AAA26" s="54"/>
      <c r="AAB26" s="54"/>
      <c r="AAC26" s="54"/>
      <c r="AAD26" s="54"/>
      <c r="AAE26" s="54"/>
      <c r="AAF26" s="54"/>
      <c r="AAG26" s="54"/>
      <c r="AAH26" s="54"/>
      <c r="AAI26" s="54"/>
      <c r="AAJ26" s="54"/>
      <c r="AAK26" s="54"/>
      <c r="AAL26" s="54"/>
      <c r="AAM26" s="54"/>
      <c r="AAN26" s="54"/>
      <c r="AAO26" s="54"/>
      <c r="AAP26" s="54"/>
      <c r="AAQ26" s="54"/>
      <c r="AAR26" s="54"/>
      <c r="AAS26" s="54"/>
      <c r="AAT26" s="54"/>
      <c r="AAU26" s="54"/>
      <c r="AAV26" s="54"/>
      <c r="AAW26" s="54"/>
      <c r="AAX26" s="54"/>
      <c r="AAY26" s="54"/>
      <c r="AAZ26" s="54"/>
      <c r="ABA26" s="54"/>
      <c r="ABB26" s="54"/>
      <c r="ABC26" s="54"/>
      <c r="ABD26" s="54"/>
      <c r="ABE26" s="54"/>
      <c r="ABF26" s="54"/>
      <c r="ABG26" s="54"/>
      <c r="ABH26" s="54"/>
      <c r="ABI26" s="54"/>
      <c r="ABJ26" s="54"/>
      <c r="ABK26" s="54"/>
      <c r="ABL26" s="54"/>
      <c r="ABM26" s="54"/>
      <c r="ABN26" s="54"/>
      <c r="ABO26" s="54"/>
      <c r="ABP26" s="54"/>
      <c r="ABQ26" s="54"/>
      <c r="ABR26" s="54"/>
      <c r="ABS26" s="54"/>
      <c r="ABT26" s="54"/>
      <c r="ABU26" s="54"/>
      <c r="ABV26" s="54"/>
      <c r="ABW26" s="54"/>
      <c r="ABX26" s="54"/>
      <c r="ABY26" s="54"/>
      <c r="ABZ26" s="54"/>
      <c r="ACA26" s="54"/>
      <c r="ACB26" s="54"/>
      <c r="ACC26" s="54"/>
      <c r="ACD26" s="54"/>
      <c r="ACE26" s="54"/>
      <c r="ACF26" s="54"/>
      <c r="ACG26" s="54"/>
      <c r="ACH26" s="54"/>
      <c r="ACI26" s="54"/>
      <c r="ACJ26" s="54"/>
      <c r="ACK26" s="54"/>
      <c r="ACL26" s="54"/>
      <c r="ACM26" s="54"/>
      <c r="ACN26" s="54"/>
      <c r="ACO26" s="54"/>
      <c r="ACP26" s="54"/>
      <c r="ACQ26" s="54"/>
      <c r="ACR26" s="54"/>
      <c r="ACS26" s="54"/>
      <c r="ACT26" s="54"/>
      <c r="ACU26" s="54"/>
      <c r="ACV26" s="54"/>
      <c r="ACW26" s="54"/>
      <c r="ACX26" s="54"/>
      <c r="ACY26" s="54"/>
      <c r="ACZ26" s="54"/>
      <c r="ADA26" s="54"/>
      <c r="ADB26" s="54"/>
      <c r="ADC26" s="54"/>
      <c r="ADD26" s="54"/>
      <c r="ADE26" s="54"/>
      <c r="ADF26" s="54"/>
      <c r="ADG26" s="54"/>
      <c r="ADH26" s="54"/>
      <c r="ADI26" s="54"/>
      <c r="ADJ26" s="54"/>
      <c r="ADK26" s="54"/>
      <c r="ADL26" s="54"/>
      <c r="ADM26" s="54"/>
      <c r="ADN26" s="54"/>
      <c r="ADO26" s="54"/>
      <c r="ADP26" s="54"/>
      <c r="ADQ26" s="54"/>
      <c r="ADR26" s="54"/>
      <c r="ADS26" s="54"/>
      <c r="ADT26" s="54"/>
      <c r="ADU26" s="54"/>
      <c r="ADV26" s="54"/>
      <c r="ADW26" s="54"/>
      <c r="ADX26" s="54"/>
      <c r="ADY26" s="54"/>
      <c r="ADZ26" s="54"/>
      <c r="AEA26" s="54"/>
      <c r="AEB26" s="54"/>
      <c r="AEC26" s="54"/>
      <c r="AED26" s="54"/>
      <c r="AEE26" s="54"/>
      <c r="AEF26" s="54"/>
      <c r="AEG26" s="54"/>
      <c r="AEH26" s="54"/>
      <c r="AEI26" s="54"/>
      <c r="AEJ26" s="54"/>
      <c r="AEK26" s="54"/>
      <c r="AEL26" s="54"/>
      <c r="AEM26" s="54"/>
      <c r="AEN26" s="54"/>
      <c r="AEO26" s="54"/>
      <c r="AEP26" s="54"/>
      <c r="AEQ26" s="54"/>
      <c r="AER26" s="54"/>
      <c r="AES26" s="54"/>
      <c r="AET26" s="54"/>
      <c r="AEU26" s="54"/>
      <c r="AEV26" s="54"/>
      <c r="AEW26" s="54"/>
      <c r="AEX26" s="54"/>
      <c r="AEY26" s="54"/>
      <c r="AEZ26" s="54"/>
      <c r="AFA26" s="54"/>
      <c r="AFB26" s="54"/>
      <c r="AFC26" s="54"/>
      <c r="AFD26" s="54"/>
      <c r="AFE26" s="54"/>
      <c r="AFF26" s="54"/>
      <c r="AFG26" s="54"/>
      <c r="AFH26" s="54"/>
      <c r="AFI26" s="54"/>
      <c r="AFJ26" s="54"/>
      <c r="AFK26" s="54"/>
      <c r="AFL26" s="54"/>
      <c r="AFM26" s="54"/>
      <c r="AFN26" s="54"/>
      <c r="AFO26" s="54"/>
      <c r="AFP26" s="54"/>
      <c r="AFQ26" s="54"/>
      <c r="AFR26" s="54"/>
      <c r="AFS26" s="54"/>
      <c r="AFT26" s="54"/>
      <c r="AFU26" s="54"/>
      <c r="AFV26" s="54"/>
      <c r="AFW26" s="54"/>
      <c r="AFX26" s="54"/>
      <c r="AFY26" s="54"/>
      <c r="AFZ26" s="54"/>
      <c r="AGA26" s="54"/>
      <c r="AGB26" s="54"/>
      <c r="AGC26" s="54"/>
      <c r="AGD26" s="54"/>
      <c r="AGE26" s="54"/>
      <c r="AGF26" s="54"/>
      <c r="AGG26" s="54"/>
      <c r="AGH26" s="54"/>
      <c r="AGI26" s="54"/>
      <c r="AGJ26" s="54"/>
      <c r="AGK26" s="54"/>
      <c r="AGL26" s="54"/>
      <c r="AGM26" s="54"/>
      <c r="AGN26" s="54"/>
      <c r="AGO26" s="54"/>
      <c r="AGP26" s="54"/>
      <c r="AGQ26" s="54"/>
      <c r="AGR26" s="54"/>
      <c r="AGS26" s="54"/>
      <c r="AGT26" s="54"/>
      <c r="AGU26" s="54"/>
      <c r="AGV26" s="54"/>
      <c r="AGW26" s="54"/>
      <c r="AGX26" s="54"/>
      <c r="AGY26" s="54"/>
      <c r="AGZ26" s="54"/>
      <c r="AHA26" s="54"/>
      <c r="AHB26" s="54"/>
      <c r="AHC26" s="54"/>
      <c r="AHD26" s="54"/>
      <c r="AHE26" s="54"/>
      <c r="AHF26" s="54"/>
      <c r="AHG26" s="54"/>
      <c r="AHH26" s="54"/>
      <c r="AHI26" s="54"/>
      <c r="AHJ26" s="54"/>
      <c r="AHK26" s="54"/>
      <c r="AHL26" s="54"/>
      <c r="AHM26" s="54"/>
      <c r="AHN26" s="54"/>
      <c r="AHO26" s="54"/>
      <c r="AHP26" s="54"/>
      <c r="AHQ26" s="54"/>
      <c r="AHR26" s="54"/>
      <c r="AHS26" s="54"/>
      <c r="AHT26" s="54"/>
      <c r="AHU26" s="54"/>
      <c r="AHV26" s="54"/>
      <c r="AHW26" s="54"/>
      <c r="AHX26" s="54"/>
      <c r="AHY26" s="54"/>
      <c r="AHZ26" s="54"/>
      <c r="AIA26" s="54"/>
      <c r="AIB26" s="54"/>
      <c r="AIC26" s="54"/>
      <c r="AID26" s="54"/>
      <c r="AIE26" s="54"/>
      <c r="AIF26" s="54"/>
      <c r="AIG26" s="54"/>
      <c r="AIH26" s="54"/>
      <c r="AII26" s="54"/>
      <c r="AIJ26" s="54"/>
      <c r="AIK26" s="54"/>
      <c r="AIL26" s="54"/>
      <c r="AIM26" s="54"/>
      <c r="AIN26" s="54"/>
      <c r="AIO26" s="54"/>
      <c r="AIP26" s="54"/>
      <c r="AIQ26" s="54"/>
      <c r="AIR26" s="54"/>
      <c r="AIS26" s="54"/>
      <c r="AIT26" s="54"/>
      <c r="AIU26" s="54"/>
      <c r="AIV26" s="54"/>
      <c r="AIW26" s="54"/>
      <c r="AIX26" s="54"/>
      <c r="AIY26" s="54"/>
      <c r="AIZ26" s="54"/>
      <c r="AJA26" s="54"/>
      <c r="AJB26" s="54"/>
      <c r="AJC26" s="54"/>
      <c r="AJD26" s="54"/>
      <c r="AJE26" s="54"/>
      <c r="AJF26" s="54"/>
      <c r="AJG26" s="54"/>
      <c r="AJH26" s="54"/>
      <c r="AJI26" s="54"/>
      <c r="AJJ26" s="54"/>
      <c r="AJK26" s="54"/>
      <c r="AJL26" s="54"/>
      <c r="AJM26" s="54"/>
      <c r="AJN26" s="54"/>
      <c r="AJO26" s="54"/>
      <c r="AJP26" s="54"/>
      <c r="AJQ26" s="54"/>
      <c r="AJR26" s="54"/>
      <c r="AJS26" s="54"/>
      <c r="AJT26" s="54"/>
      <c r="AJU26" s="54"/>
      <c r="AJV26" s="54"/>
      <c r="AJW26" s="54"/>
      <c r="AJX26" s="54"/>
      <c r="AJY26" s="54"/>
      <c r="AJZ26" s="54"/>
      <c r="AKA26" s="54"/>
      <c r="AKB26" s="54"/>
      <c r="AKC26" s="54"/>
      <c r="AKD26" s="54"/>
      <c r="AKE26" s="54"/>
      <c r="AKF26" s="54"/>
      <c r="AKG26" s="54"/>
      <c r="AKH26" s="54"/>
      <c r="AKI26" s="54"/>
      <c r="AKJ26" s="54"/>
      <c r="AKK26" s="54"/>
      <c r="AKL26" s="54"/>
      <c r="AKM26" s="54"/>
      <c r="AKN26" s="54"/>
      <c r="AKO26" s="54"/>
      <c r="AKP26" s="54"/>
      <c r="AKQ26" s="54"/>
      <c r="AKR26" s="54"/>
      <c r="AKS26" s="54"/>
      <c r="AKT26" s="54"/>
      <c r="AKU26" s="54"/>
      <c r="AKV26" s="54"/>
      <c r="AKW26" s="54"/>
      <c r="AKX26" s="54"/>
      <c r="AKY26" s="54"/>
      <c r="AKZ26" s="54"/>
      <c r="ALA26" s="54"/>
      <c r="ALB26" s="54"/>
      <c r="ALC26" s="54"/>
      <c r="ALD26" s="54"/>
      <c r="ALE26" s="54"/>
      <c r="ALF26" s="54"/>
      <c r="ALG26" s="54"/>
      <c r="ALH26" s="54"/>
      <c r="ALI26" s="54"/>
      <c r="ALJ26" s="54"/>
      <c r="ALK26" s="54"/>
      <c r="ALL26" s="54"/>
      <c r="ALM26" s="54"/>
      <c r="ALN26" s="54"/>
      <c r="ALO26" s="54"/>
      <c r="ALP26" s="54"/>
      <c r="ALQ26" s="54"/>
      <c r="ALR26" s="54"/>
      <c r="ALS26" s="54"/>
      <c r="ALT26" s="54"/>
      <c r="ALU26" s="54"/>
      <c r="ALV26" s="54"/>
      <c r="ALW26" s="54"/>
      <c r="ALX26" s="54"/>
      <c r="ALY26" s="54"/>
      <c r="ALZ26" s="54"/>
      <c r="AMA26" s="54"/>
      <c r="AMB26" s="54"/>
      <c r="AMC26" s="54"/>
      <c r="AMD26" s="54"/>
      <c r="AME26" s="54"/>
      <c r="AMF26" s="54"/>
      <c r="AMG26" s="54"/>
      <c r="AMH26" s="54"/>
      <c r="AMI26" s="54"/>
      <c r="AMJ26" s="54"/>
      <c r="AMK26" s="54"/>
      <c r="AML26" s="54"/>
      <c r="AMM26" s="54"/>
      <c r="AMN26" s="54"/>
      <c r="AMO26" s="54"/>
      <c r="AMP26" s="54"/>
      <c r="AMQ26" s="54"/>
      <c r="AMR26" s="54"/>
      <c r="AMS26" s="54"/>
      <c r="AMT26" s="54"/>
      <c r="AMU26" s="54"/>
      <c r="AMV26" s="54"/>
      <c r="AMW26" s="54"/>
      <c r="AMX26" s="54"/>
      <c r="AMY26" s="54"/>
      <c r="AMZ26" s="54"/>
      <c r="ANA26" s="54"/>
      <c r="ANB26" s="54"/>
      <c r="ANC26" s="54"/>
      <c r="AND26" s="54"/>
      <c r="ANE26" s="54"/>
      <c r="ANF26" s="54"/>
      <c r="ANG26" s="54"/>
      <c r="ANH26" s="54"/>
      <c r="ANI26" s="54"/>
      <c r="ANJ26" s="54"/>
      <c r="ANK26" s="54"/>
      <c r="ANL26" s="54"/>
      <c r="ANM26" s="54"/>
      <c r="ANN26" s="54"/>
      <c r="ANO26" s="54"/>
      <c r="ANP26" s="54"/>
      <c r="ANQ26" s="54"/>
      <c r="ANR26" s="54"/>
      <c r="ANS26" s="54"/>
      <c r="ANT26" s="54"/>
      <c r="ANU26" s="54"/>
      <c r="ANV26" s="54"/>
      <c r="ANW26" s="54"/>
      <c r="ANX26" s="54"/>
      <c r="ANY26" s="54"/>
      <c r="ANZ26" s="54"/>
      <c r="AOA26" s="54"/>
      <c r="AOB26" s="54"/>
      <c r="AOC26" s="54"/>
      <c r="AOD26" s="54"/>
      <c r="AOE26" s="54"/>
      <c r="AOF26" s="54"/>
      <c r="AOG26" s="54"/>
      <c r="AOH26" s="54"/>
      <c r="AOI26" s="54"/>
      <c r="AOJ26" s="54"/>
      <c r="AOK26" s="54"/>
      <c r="AOL26" s="54"/>
      <c r="AOM26" s="54"/>
      <c r="AON26" s="54"/>
      <c r="AOO26" s="54"/>
      <c r="AOP26" s="54"/>
      <c r="AOQ26" s="54"/>
      <c r="AOR26" s="54"/>
      <c r="AOS26" s="54"/>
      <c r="AOT26" s="54"/>
      <c r="AOU26" s="54"/>
      <c r="AOV26" s="54"/>
      <c r="AOW26" s="54"/>
      <c r="AOX26" s="54"/>
      <c r="AOY26" s="54"/>
      <c r="AOZ26" s="54"/>
      <c r="APA26" s="54"/>
      <c r="APB26" s="54"/>
      <c r="APC26" s="54"/>
      <c r="APD26" s="54"/>
      <c r="APE26" s="54"/>
      <c r="APF26" s="54"/>
      <c r="APG26" s="54"/>
      <c r="APH26" s="54"/>
      <c r="API26" s="54"/>
      <c r="APJ26" s="54"/>
      <c r="APK26" s="54"/>
      <c r="APL26" s="54"/>
      <c r="APM26" s="54"/>
      <c r="APN26" s="54"/>
      <c r="APO26" s="54"/>
      <c r="APP26" s="54"/>
      <c r="APQ26" s="54"/>
      <c r="APR26" s="54"/>
      <c r="APS26" s="54"/>
      <c r="APT26" s="54"/>
      <c r="APU26" s="54"/>
      <c r="APV26" s="54"/>
      <c r="APW26" s="54"/>
      <c r="APX26" s="54"/>
      <c r="APY26" s="54"/>
      <c r="APZ26" s="54"/>
      <c r="AQA26" s="54"/>
      <c r="AQB26" s="54"/>
      <c r="AQC26" s="54"/>
      <c r="AQD26" s="54"/>
      <c r="AQE26" s="54"/>
      <c r="AQF26" s="54"/>
      <c r="AQG26" s="54"/>
      <c r="AQH26" s="54"/>
      <c r="AQI26" s="54"/>
      <c r="AQJ26" s="54"/>
      <c r="AQK26" s="54"/>
      <c r="AQL26" s="54"/>
      <c r="AQM26" s="54"/>
      <c r="AQN26" s="54"/>
      <c r="AQO26" s="54"/>
      <c r="AQP26" s="54"/>
      <c r="AQQ26" s="54"/>
      <c r="AQR26" s="54"/>
      <c r="AQS26" s="54"/>
      <c r="AQT26" s="54"/>
      <c r="AQU26" s="54"/>
      <c r="AQV26" s="54"/>
      <c r="AQW26" s="54"/>
      <c r="AQX26" s="54"/>
      <c r="AQY26" s="54"/>
      <c r="AQZ26" s="54"/>
      <c r="ARA26" s="54"/>
      <c r="ARB26" s="54"/>
      <c r="ARC26" s="54"/>
      <c r="ARD26" s="54"/>
      <c r="ARE26" s="54"/>
      <c r="ARF26" s="54"/>
      <c r="ARG26" s="54"/>
      <c r="ARH26" s="54"/>
      <c r="ARI26" s="54"/>
      <c r="ARJ26" s="54"/>
      <c r="ARK26" s="54"/>
      <c r="ARL26" s="54"/>
      <c r="ARM26" s="54"/>
      <c r="ARN26" s="54"/>
      <c r="ARO26" s="54"/>
      <c r="ARP26" s="54"/>
      <c r="ARQ26" s="54"/>
      <c r="ARR26" s="54"/>
      <c r="ARS26" s="54"/>
      <c r="ART26" s="54"/>
      <c r="ARU26" s="54"/>
      <c r="ARV26" s="54"/>
      <c r="ARW26" s="54"/>
      <c r="ARX26" s="54"/>
      <c r="ARY26" s="54"/>
      <c r="ARZ26" s="54"/>
      <c r="ASA26" s="54"/>
      <c r="ASB26" s="54"/>
      <c r="ASC26" s="54"/>
      <c r="ASD26" s="54"/>
      <c r="ASE26" s="54"/>
      <c r="ASF26" s="54"/>
      <c r="ASG26" s="54"/>
      <c r="ASH26" s="54"/>
      <c r="ASI26" s="54"/>
      <c r="ASJ26" s="54"/>
      <c r="ASK26" s="54"/>
      <c r="ASL26" s="54"/>
      <c r="ASM26" s="54"/>
      <c r="ASN26" s="54"/>
      <c r="ASO26" s="54"/>
      <c r="ASP26" s="54"/>
      <c r="ASQ26" s="54"/>
      <c r="ASR26" s="54"/>
      <c r="ASS26" s="54"/>
      <c r="AST26" s="54"/>
      <c r="ASU26" s="54"/>
      <c r="ASV26" s="54"/>
      <c r="ASW26" s="54"/>
      <c r="ASX26" s="54"/>
      <c r="ASY26" s="54"/>
      <c r="ASZ26" s="54"/>
      <c r="ATA26" s="54"/>
      <c r="ATB26" s="54"/>
      <c r="ATC26" s="54"/>
      <c r="ATD26" s="54"/>
      <c r="ATE26" s="54"/>
      <c r="ATF26" s="54"/>
      <c r="ATG26" s="54"/>
      <c r="ATH26" s="54"/>
      <c r="ATI26" s="54"/>
      <c r="ATJ26" s="54"/>
      <c r="ATK26" s="54"/>
      <c r="ATL26" s="54"/>
      <c r="ATM26" s="54"/>
      <c r="ATN26" s="54"/>
      <c r="ATO26" s="54"/>
      <c r="ATP26" s="54"/>
      <c r="ATQ26" s="54"/>
      <c r="ATR26" s="54"/>
      <c r="ATS26" s="54"/>
      <c r="ATT26" s="54"/>
      <c r="ATU26" s="54"/>
      <c r="ATV26" s="54"/>
      <c r="ATW26" s="54"/>
      <c r="ATX26" s="54"/>
      <c r="ATY26" s="54"/>
      <c r="ATZ26" s="54"/>
      <c r="AUA26" s="54"/>
      <c r="AUB26" s="54"/>
      <c r="AUC26" s="54"/>
      <c r="AUD26" s="54"/>
      <c r="AUE26" s="54"/>
      <c r="AUF26" s="54"/>
      <c r="AUG26" s="54"/>
      <c r="AUH26" s="54"/>
      <c r="AUI26" s="54"/>
      <c r="AUJ26" s="54"/>
      <c r="AUK26" s="54"/>
      <c r="AUL26" s="54"/>
      <c r="AUM26" s="54"/>
      <c r="AUN26" s="54"/>
      <c r="AUO26" s="54"/>
      <c r="AUP26" s="54"/>
      <c r="AUQ26" s="54"/>
      <c r="AUR26" s="54"/>
      <c r="AUS26" s="54"/>
      <c r="AUT26" s="54"/>
      <c r="AUU26" s="54"/>
      <c r="AUV26" s="54"/>
      <c r="AUW26" s="54"/>
      <c r="AUX26" s="54"/>
      <c r="AUY26" s="54"/>
      <c r="AUZ26" s="54"/>
      <c r="AVA26" s="54"/>
      <c r="AVB26" s="54"/>
      <c r="AVC26" s="54"/>
      <c r="AVD26" s="54"/>
      <c r="AVE26" s="54"/>
      <c r="AVF26" s="54"/>
      <c r="AVG26" s="54"/>
      <c r="AVH26" s="54"/>
      <c r="AVI26" s="54"/>
      <c r="AVJ26" s="54"/>
      <c r="AVK26" s="54"/>
      <c r="AVL26" s="54"/>
      <c r="AVM26" s="54"/>
      <c r="AVN26" s="54"/>
      <c r="AVO26" s="54"/>
      <c r="AVP26" s="54"/>
      <c r="AVQ26" s="54"/>
      <c r="AVR26" s="54"/>
      <c r="AVS26" s="54"/>
      <c r="AVT26" s="54"/>
      <c r="AVU26" s="54"/>
      <c r="AVV26" s="54"/>
      <c r="AVW26" s="54"/>
      <c r="AVX26" s="54"/>
      <c r="AVY26" s="54"/>
      <c r="AVZ26" s="54"/>
      <c r="AWA26" s="54"/>
      <c r="AWB26" s="54"/>
      <c r="AWC26" s="54"/>
      <c r="AWD26" s="54"/>
      <c r="AWE26" s="54"/>
      <c r="AWF26" s="54"/>
      <c r="AWG26" s="54"/>
      <c r="AWH26" s="54"/>
      <c r="AWI26" s="54"/>
      <c r="AWJ26" s="54"/>
      <c r="AWK26" s="54"/>
      <c r="AWL26" s="54"/>
      <c r="AWM26" s="54"/>
      <c r="AWN26" s="54"/>
      <c r="AWO26" s="54"/>
      <c r="AWP26" s="54"/>
      <c r="AWQ26" s="54"/>
      <c r="AWR26" s="54"/>
      <c r="AWS26" s="54"/>
      <c r="AWT26" s="54"/>
      <c r="AWU26" s="54"/>
      <c r="AWV26" s="54"/>
      <c r="AWW26" s="54"/>
      <c r="AWX26" s="54"/>
      <c r="AWY26" s="54"/>
      <c r="AWZ26" s="54"/>
      <c r="AXA26" s="54"/>
      <c r="AXB26" s="54"/>
      <c r="AXC26" s="54"/>
      <c r="AXD26" s="54"/>
      <c r="AXE26" s="54"/>
      <c r="AXF26" s="54"/>
      <c r="AXG26" s="54"/>
      <c r="AXH26" s="54"/>
      <c r="AXI26" s="54"/>
      <c r="AXJ26" s="54"/>
      <c r="AXK26" s="54"/>
      <c r="AXL26" s="54"/>
      <c r="AXM26" s="54"/>
      <c r="AXN26" s="54"/>
      <c r="AXO26" s="54"/>
      <c r="AXP26" s="54"/>
      <c r="AXQ26" s="54"/>
      <c r="AXR26" s="54"/>
      <c r="AXS26" s="54"/>
      <c r="AXT26" s="54"/>
      <c r="AXU26" s="54"/>
      <c r="AXV26" s="54"/>
      <c r="AXW26" s="54"/>
      <c r="AXX26" s="54"/>
      <c r="AXY26" s="54"/>
      <c r="AXZ26" s="54"/>
      <c r="AYA26" s="54"/>
      <c r="AYB26" s="54"/>
      <c r="AYC26" s="54"/>
      <c r="AYD26" s="54"/>
      <c r="AYE26" s="54"/>
      <c r="AYF26" s="54"/>
      <c r="AYG26" s="54"/>
      <c r="AYH26" s="54"/>
      <c r="AYI26" s="54"/>
      <c r="AYJ26" s="54"/>
      <c r="AYK26" s="54"/>
      <c r="AYL26" s="54"/>
      <c r="AYM26" s="54"/>
      <c r="AYN26" s="54"/>
      <c r="AYO26" s="54"/>
      <c r="AYP26" s="54"/>
      <c r="AYQ26" s="54"/>
      <c r="AYR26" s="54"/>
      <c r="AYS26" s="54"/>
      <c r="AYT26" s="54"/>
      <c r="AYU26" s="54"/>
      <c r="AYV26" s="54"/>
    </row>
    <row r="27" spans="1:1348" s="374" customFormat="1" ht="18" customHeight="1" x14ac:dyDescent="0.2">
      <c r="A27" s="2501"/>
      <c r="B27" s="378"/>
      <c r="C27" s="2526"/>
      <c r="D27" s="2526"/>
      <c r="E27" s="2527"/>
      <c r="F27" s="2527"/>
      <c r="G27" s="2527"/>
      <c r="H27" s="85"/>
      <c r="I27" s="2528"/>
      <c r="J27" s="2528"/>
      <c r="K27" s="2528"/>
      <c r="L27" s="85"/>
      <c r="M27" s="2529"/>
      <c r="N27" s="2529"/>
      <c r="O27" s="2529"/>
      <c r="P27" s="2530"/>
      <c r="Q27" s="2531"/>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c r="IX27" s="54"/>
      <c r="IY27" s="54"/>
      <c r="IZ27" s="54"/>
      <c r="JA27" s="54"/>
      <c r="JB27" s="54"/>
      <c r="JC27" s="54"/>
      <c r="JD27" s="54"/>
      <c r="JE27" s="54"/>
      <c r="JF27" s="54"/>
      <c r="JG27" s="54"/>
      <c r="JH27" s="54"/>
      <c r="JI27" s="54"/>
      <c r="JJ27" s="54"/>
      <c r="JK27" s="54"/>
      <c r="JL27" s="54"/>
      <c r="JM27" s="54"/>
      <c r="JN27" s="54"/>
      <c r="JO27" s="54"/>
      <c r="JP27" s="54"/>
      <c r="JQ27" s="54"/>
      <c r="JR27" s="54"/>
      <c r="JS27" s="54"/>
      <c r="JT27" s="54"/>
      <c r="JU27" s="54"/>
      <c r="JV27" s="54"/>
      <c r="JW27" s="54"/>
      <c r="JX27" s="54"/>
      <c r="JY27" s="54"/>
      <c r="JZ27" s="54"/>
      <c r="KA27" s="54"/>
      <c r="KB27" s="54"/>
      <c r="KC27" s="54"/>
      <c r="KD27" s="54"/>
      <c r="KE27" s="54"/>
      <c r="KF27" s="54"/>
      <c r="KG27" s="54"/>
      <c r="KH27" s="54"/>
      <c r="KI27" s="54"/>
      <c r="KJ27" s="54"/>
      <c r="KK27" s="54"/>
      <c r="KL27" s="54"/>
      <c r="KM27" s="54"/>
      <c r="KN27" s="54"/>
      <c r="KO27" s="54"/>
      <c r="KP27" s="54"/>
      <c r="KQ27" s="54"/>
      <c r="KR27" s="54"/>
      <c r="KS27" s="54"/>
      <c r="KT27" s="54"/>
      <c r="KU27" s="54"/>
      <c r="KV27" s="54"/>
      <c r="KW27" s="54"/>
      <c r="KX27" s="54"/>
      <c r="KY27" s="54"/>
      <c r="KZ27" s="54"/>
      <c r="LA27" s="54"/>
      <c r="LB27" s="54"/>
      <c r="LC27" s="54"/>
      <c r="LD27" s="54"/>
      <c r="LE27" s="54"/>
      <c r="LF27" s="54"/>
      <c r="LG27" s="54"/>
      <c r="LH27" s="54"/>
      <c r="LI27" s="54"/>
      <c r="LJ27" s="54"/>
      <c r="LK27" s="54"/>
      <c r="LL27" s="54"/>
      <c r="LM27" s="54"/>
      <c r="LN27" s="54"/>
      <c r="LO27" s="54"/>
      <c r="LP27" s="54"/>
      <c r="LQ27" s="54"/>
      <c r="LR27" s="54"/>
      <c r="LS27" s="54"/>
      <c r="LT27" s="54"/>
      <c r="LU27" s="54"/>
      <c r="LV27" s="54"/>
      <c r="LW27" s="54"/>
      <c r="LX27" s="54"/>
      <c r="LY27" s="54"/>
      <c r="LZ27" s="54"/>
      <c r="MA27" s="54"/>
      <c r="MB27" s="54"/>
      <c r="MC27" s="54"/>
      <c r="MD27" s="54"/>
      <c r="ME27" s="54"/>
      <c r="MF27" s="54"/>
      <c r="MG27" s="54"/>
      <c r="MH27" s="54"/>
      <c r="MI27" s="54"/>
      <c r="MJ27" s="54"/>
      <c r="MK27" s="54"/>
      <c r="ML27" s="54"/>
      <c r="MM27" s="54"/>
      <c r="MN27" s="54"/>
      <c r="MO27" s="54"/>
      <c r="MP27" s="54"/>
      <c r="MQ27" s="54"/>
      <c r="MR27" s="54"/>
      <c r="MS27" s="54"/>
      <c r="MT27" s="54"/>
      <c r="MU27" s="54"/>
      <c r="MV27" s="54"/>
      <c r="MW27" s="54"/>
      <c r="MX27" s="54"/>
      <c r="MY27" s="54"/>
      <c r="MZ27" s="54"/>
      <c r="NA27" s="54"/>
      <c r="NB27" s="54"/>
      <c r="NC27" s="54"/>
      <c r="ND27" s="54"/>
      <c r="NE27" s="54"/>
      <c r="NF27" s="54"/>
      <c r="NG27" s="54"/>
      <c r="NH27" s="54"/>
      <c r="NI27" s="54"/>
      <c r="NJ27" s="54"/>
      <c r="NK27" s="54"/>
      <c r="NL27" s="54"/>
      <c r="NM27" s="54"/>
      <c r="NN27" s="54"/>
      <c r="NO27" s="54"/>
      <c r="NP27" s="54"/>
      <c r="NQ27" s="54"/>
      <c r="NR27" s="54"/>
      <c r="NS27" s="54"/>
      <c r="NT27" s="54"/>
      <c r="NU27" s="54"/>
      <c r="NV27" s="54"/>
      <c r="NW27" s="54"/>
      <c r="NX27" s="54"/>
      <c r="NY27" s="54"/>
      <c r="NZ27" s="54"/>
      <c r="OA27" s="54"/>
      <c r="OB27" s="54"/>
      <c r="OC27" s="54"/>
      <c r="OD27" s="54"/>
      <c r="OE27" s="54"/>
      <c r="OF27" s="54"/>
      <c r="OG27" s="54"/>
      <c r="OH27" s="54"/>
      <c r="OI27" s="54"/>
      <c r="OJ27" s="54"/>
      <c r="OK27" s="54"/>
      <c r="OL27" s="54"/>
      <c r="OM27" s="54"/>
      <c r="ON27" s="54"/>
      <c r="OO27" s="54"/>
      <c r="OP27" s="54"/>
      <c r="OQ27" s="54"/>
      <c r="OR27" s="54"/>
      <c r="OS27" s="54"/>
      <c r="OT27" s="54"/>
      <c r="OU27" s="54"/>
      <c r="OV27" s="54"/>
      <c r="OW27" s="54"/>
      <c r="OX27" s="54"/>
      <c r="OY27" s="54"/>
      <c r="OZ27" s="54"/>
      <c r="PA27" s="54"/>
      <c r="PB27" s="54"/>
      <c r="PC27" s="54"/>
      <c r="PD27" s="54"/>
      <c r="PE27" s="54"/>
      <c r="PF27" s="54"/>
      <c r="PG27" s="54"/>
      <c r="PH27" s="54"/>
      <c r="PI27" s="54"/>
      <c r="PJ27" s="54"/>
      <c r="PK27" s="54"/>
      <c r="PL27" s="54"/>
      <c r="PM27" s="54"/>
      <c r="PN27" s="54"/>
      <c r="PO27" s="54"/>
      <c r="PP27" s="54"/>
      <c r="PQ27" s="54"/>
      <c r="PR27" s="54"/>
      <c r="PS27" s="54"/>
      <c r="PT27" s="54"/>
      <c r="PU27" s="54"/>
      <c r="PV27" s="54"/>
      <c r="PW27" s="54"/>
      <c r="PX27" s="54"/>
      <c r="PY27" s="54"/>
      <c r="PZ27" s="54"/>
      <c r="QA27" s="54"/>
      <c r="QB27" s="54"/>
      <c r="QC27" s="54"/>
      <c r="QD27" s="54"/>
      <c r="QE27" s="54"/>
      <c r="QF27" s="54"/>
      <c r="QG27" s="54"/>
      <c r="QH27" s="54"/>
      <c r="QI27" s="54"/>
      <c r="QJ27" s="54"/>
      <c r="QK27" s="54"/>
      <c r="QL27" s="54"/>
      <c r="QM27" s="54"/>
      <c r="QN27" s="54"/>
      <c r="QO27" s="54"/>
      <c r="QP27" s="54"/>
      <c r="QQ27" s="54"/>
      <c r="QR27" s="54"/>
      <c r="QS27" s="54"/>
      <c r="QT27" s="54"/>
      <c r="QU27" s="54"/>
      <c r="QV27" s="54"/>
      <c r="QW27" s="54"/>
      <c r="QX27" s="54"/>
      <c r="QY27" s="54"/>
      <c r="QZ27" s="54"/>
      <c r="RA27" s="54"/>
      <c r="RB27" s="54"/>
      <c r="RC27" s="54"/>
      <c r="RD27" s="54"/>
      <c r="RE27" s="54"/>
      <c r="RF27" s="54"/>
      <c r="RG27" s="54"/>
      <c r="RH27" s="54"/>
      <c r="RI27" s="54"/>
      <c r="RJ27" s="54"/>
      <c r="RK27" s="54"/>
      <c r="RL27" s="54"/>
      <c r="RM27" s="54"/>
      <c r="RN27" s="54"/>
      <c r="RO27" s="54"/>
      <c r="RP27" s="54"/>
      <c r="RQ27" s="54"/>
      <c r="RR27" s="54"/>
      <c r="RS27" s="54"/>
      <c r="RT27" s="54"/>
      <c r="RU27" s="54"/>
      <c r="RV27" s="54"/>
      <c r="RW27" s="54"/>
      <c r="RX27" s="54"/>
      <c r="RY27" s="54"/>
      <c r="RZ27" s="54"/>
      <c r="SA27" s="54"/>
      <c r="SB27" s="54"/>
      <c r="SC27" s="54"/>
      <c r="SD27" s="54"/>
      <c r="SE27" s="54"/>
      <c r="SF27" s="54"/>
      <c r="SG27" s="54"/>
      <c r="SH27" s="54"/>
      <c r="SI27" s="54"/>
      <c r="SJ27" s="54"/>
      <c r="SK27" s="54"/>
      <c r="SL27" s="54"/>
      <c r="SM27" s="54"/>
      <c r="SN27" s="54"/>
      <c r="SO27" s="54"/>
      <c r="SP27" s="54"/>
      <c r="SQ27" s="54"/>
      <c r="SR27" s="54"/>
      <c r="SS27" s="54"/>
      <c r="ST27" s="54"/>
      <c r="SU27" s="54"/>
      <c r="SV27" s="54"/>
      <c r="SW27" s="54"/>
      <c r="SX27" s="54"/>
      <c r="SY27" s="54"/>
      <c r="SZ27" s="54"/>
      <c r="TA27" s="54"/>
      <c r="TB27" s="54"/>
      <c r="TC27" s="54"/>
      <c r="TD27" s="54"/>
      <c r="TE27" s="54"/>
      <c r="TF27" s="54"/>
      <c r="TG27" s="54"/>
      <c r="TH27" s="54"/>
      <c r="TI27" s="54"/>
      <c r="TJ27" s="54"/>
      <c r="TK27" s="54"/>
      <c r="TL27" s="54"/>
      <c r="TM27" s="54"/>
      <c r="TN27" s="54"/>
      <c r="TO27" s="54"/>
      <c r="TP27" s="54"/>
      <c r="TQ27" s="54"/>
      <c r="TR27" s="54"/>
      <c r="TS27" s="54"/>
      <c r="TT27" s="54"/>
      <c r="TU27" s="54"/>
      <c r="TV27" s="54"/>
      <c r="TW27" s="54"/>
      <c r="TX27" s="54"/>
      <c r="TY27" s="54"/>
      <c r="TZ27" s="54"/>
      <c r="UA27" s="54"/>
      <c r="UB27" s="54"/>
      <c r="UC27" s="54"/>
      <c r="UD27" s="54"/>
      <c r="UE27" s="54"/>
      <c r="UF27" s="54"/>
      <c r="UG27" s="54"/>
      <c r="UH27" s="54"/>
      <c r="UI27" s="54"/>
      <c r="UJ27" s="54"/>
      <c r="UK27" s="54"/>
      <c r="UL27" s="54"/>
      <c r="UM27" s="54"/>
      <c r="UN27" s="54"/>
      <c r="UO27" s="54"/>
      <c r="UP27" s="54"/>
      <c r="UQ27" s="54"/>
      <c r="UR27" s="54"/>
      <c r="US27" s="54"/>
      <c r="UT27" s="54"/>
      <c r="UU27" s="54"/>
      <c r="UV27" s="54"/>
      <c r="UW27" s="54"/>
      <c r="UX27" s="54"/>
      <c r="UY27" s="54"/>
      <c r="UZ27" s="54"/>
      <c r="VA27" s="54"/>
      <c r="VB27" s="54"/>
      <c r="VC27" s="54"/>
      <c r="VD27" s="54"/>
      <c r="VE27" s="54"/>
      <c r="VF27" s="54"/>
      <c r="VG27" s="54"/>
      <c r="VH27" s="54"/>
      <c r="VI27" s="54"/>
      <c r="VJ27" s="54"/>
      <c r="VK27" s="54"/>
      <c r="VL27" s="54"/>
      <c r="VM27" s="54"/>
      <c r="VN27" s="54"/>
      <c r="VO27" s="54"/>
      <c r="VP27" s="54"/>
      <c r="VQ27" s="54"/>
      <c r="VR27" s="54"/>
      <c r="VS27" s="54"/>
      <c r="VT27" s="54"/>
      <c r="VU27" s="54"/>
      <c r="VV27" s="54"/>
      <c r="VW27" s="54"/>
      <c r="VX27" s="54"/>
      <c r="VY27" s="54"/>
      <c r="VZ27" s="54"/>
      <c r="WA27" s="54"/>
      <c r="WB27" s="54"/>
      <c r="WC27" s="54"/>
      <c r="WD27" s="54"/>
      <c r="WE27" s="54"/>
      <c r="WF27" s="54"/>
      <c r="WG27" s="54"/>
      <c r="WH27" s="54"/>
      <c r="WI27" s="54"/>
      <c r="WJ27" s="54"/>
      <c r="WK27" s="54"/>
      <c r="WL27" s="54"/>
      <c r="WM27" s="54"/>
      <c r="WN27" s="54"/>
      <c r="WO27" s="54"/>
      <c r="WP27" s="54"/>
      <c r="WQ27" s="54"/>
      <c r="WR27" s="54"/>
      <c r="WS27" s="54"/>
      <c r="WT27" s="54"/>
      <c r="WU27" s="54"/>
      <c r="WV27" s="54"/>
      <c r="WW27" s="54"/>
      <c r="WX27" s="54"/>
      <c r="WY27" s="54"/>
      <c r="WZ27" s="54"/>
      <c r="XA27" s="54"/>
      <c r="XB27" s="54"/>
      <c r="XC27" s="54"/>
      <c r="XD27" s="54"/>
      <c r="XE27" s="54"/>
      <c r="XF27" s="54"/>
      <c r="XG27" s="54"/>
      <c r="XH27" s="54"/>
      <c r="XI27" s="54"/>
      <c r="XJ27" s="54"/>
      <c r="XK27" s="54"/>
      <c r="XL27" s="54"/>
      <c r="XM27" s="54"/>
      <c r="XN27" s="54"/>
      <c r="XO27" s="54"/>
      <c r="XP27" s="54"/>
      <c r="XQ27" s="54"/>
      <c r="XR27" s="54"/>
      <c r="XS27" s="54"/>
      <c r="XT27" s="54"/>
      <c r="XU27" s="54"/>
      <c r="XV27" s="54"/>
      <c r="XW27" s="54"/>
      <c r="XX27" s="54"/>
      <c r="XY27" s="54"/>
      <c r="XZ27" s="54"/>
      <c r="YA27" s="54"/>
      <c r="YB27" s="54"/>
      <c r="YC27" s="54"/>
      <c r="YD27" s="54"/>
      <c r="YE27" s="54"/>
      <c r="YF27" s="54"/>
      <c r="YG27" s="54"/>
      <c r="YH27" s="54"/>
      <c r="YI27" s="54"/>
      <c r="YJ27" s="54"/>
      <c r="YK27" s="54"/>
      <c r="YL27" s="54"/>
      <c r="YM27" s="54"/>
      <c r="YN27" s="54"/>
      <c r="YO27" s="54"/>
      <c r="YP27" s="54"/>
      <c r="YQ27" s="54"/>
      <c r="YR27" s="54"/>
      <c r="YS27" s="54"/>
      <c r="YT27" s="54"/>
      <c r="YU27" s="54"/>
      <c r="YV27" s="54"/>
      <c r="YW27" s="54"/>
      <c r="YX27" s="54"/>
      <c r="YY27" s="54"/>
      <c r="YZ27" s="54"/>
      <c r="ZA27" s="54"/>
      <c r="ZB27" s="54"/>
      <c r="ZC27" s="54"/>
      <c r="ZD27" s="54"/>
      <c r="ZE27" s="54"/>
      <c r="ZF27" s="54"/>
      <c r="ZG27" s="54"/>
      <c r="ZH27" s="54"/>
      <c r="ZI27" s="54"/>
      <c r="ZJ27" s="54"/>
      <c r="ZK27" s="54"/>
      <c r="ZL27" s="54"/>
      <c r="ZM27" s="54"/>
      <c r="ZN27" s="54"/>
      <c r="ZO27" s="54"/>
      <c r="ZP27" s="54"/>
      <c r="ZQ27" s="54"/>
      <c r="ZR27" s="54"/>
      <c r="ZS27" s="54"/>
      <c r="ZT27" s="54"/>
      <c r="ZU27" s="54"/>
      <c r="ZV27" s="54"/>
      <c r="ZW27" s="54"/>
      <c r="ZX27" s="54"/>
      <c r="ZY27" s="54"/>
      <c r="ZZ27" s="54"/>
      <c r="AAA27" s="54"/>
      <c r="AAB27" s="54"/>
      <c r="AAC27" s="54"/>
      <c r="AAD27" s="54"/>
      <c r="AAE27" s="54"/>
      <c r="AAF27" s="54"/>
      <c r="AAG27" s="54"/>
      <c r="AAH27" s="54"/>
      <c r="AAI27" s="54"/>
      <c r="AAJ27" s="54"/>
      <c r="AAK27" s="54"/>
      <c r="AAL27" s="54"/>
      <c r="AAM27" s="54"/>
      <c r="AAN27" s="54"/>
      <c r="AAO27" s="54"/>
      <c r="AAP27" s="54"/>
      <c r="AAQ27" s="54"/>
      <c r="AAR27" s="54"/>
      <c r="AAS27" s="54"/>
      <c r="AAT27" s="54"/>
      <c r="AAU27" s="54"/>
      <c r="AAV27" s="54"/>
      <c r="AAW27" s="54"/>
      <c r="AAX27" s="54"/>
      <c r="AAY27" s="54"/>
      <c r="AAZ27" s="54"/>
      <c r="ABA27" s="54"/>
      <c r="ABB27" s="54"/>
      <c r="ABC27" s="54"/>
      <c r="ABD27" s="54"/>
      <c r="ABE27" s="54"/>
      <c r="ABF27" s="54"/>
      <c r="ABG27" s="54"/>
      <c r="ABH27" s="54"/>
      <c r="ABI27" s="54"/>
      <c r="ABJ27" s="54"/>
      <c r="ABK27" s="54"/>
      <c r="ABL27" s="54"/>
      <c r="ABM27" s="54"/>
      <c r="ABN27" s="54"/>
      <c r="ABO27" s="54"/>
      <c r="ABP27" s="54"/>
      <c r="ABQ27" s="54"/>
      <c r="ABR27" s="54"/>
      <c r="ABS27" s="54"/>
      <c r="ABT27" s="54"/>
      <c r="ABU27" s="54"/>
      <c r="ABV27" s="54"/>
      <c r="ABW27" s="54"/>
      <c r="ABX27" s="54"/>
      <c r="ABY27" s="54"/>
      <c r="ABZ27" s="54"/>
      <c r="ACA27" s="54"/>
      <c r="ACB27" s="54"/>
      <c r="ACC27" s="54"/>
      <c r="ACD27" s="54"/>
      <c r="ACE27" s="54"/>
      <c r="ACF27" s="54"/>
      <c r="ACG27" s="54"/>
      <c r="ACH27" s="54"/>
      <c r="ACI27" s="54"/>
      <c r="ACJ27" s="54"/>
      <c r="ACK27" s="54"/>
      <c r="ACL27" s="54"/>
      <c r="ACM27" s="54"/>
      <c r="ACN27" s="54"/>
      <c r="ACO27" s="54"/>
      <c r="ACP27" s="54"/>
      <c r="ACQ27" s="54"/>
      <c r="ACR27" s="54"/>
      <c r="ACS27" s="54"/>
      <c r="ACT27" s="54"/>
      <c r="ACU27" s="54"/>
      <c r="ACV27" s="54"/>
      <c r="ACW27" s="54"/>
      <c r="ACX27" s="54"/>
      <c r="ACY27" s="54"/>
      <c r="ACZ27" s="54"/>
      <c r="ADA27" s="54"/>
      <c r="ADB27" s="54"/>
      <c r="ADC27" s="54"/>
      <c r="ADD27" s="54"/>
      <c r="ADE27" s="54"/>
      <c r="ADF27" s="54"/>
      <c r="ADG27" s="54"/>
      <c r="ADH27" s="54"/>
      <c r="ADI27" s="54"/>
      <c r="ADJ27" s="54"/>
      <c r="ADK27" s="54"/>
      <c r="ADL27" s="54"/>
      <c r="ADM27" s="54"/>
      <c r="ADN27" s="54"/>
      <c r="ADO27" s="54"/>
      <c r="ADP27" s="54"/>
      <c r="ADQ27" s="54"/>
      <c r="ADR27" s="54"/>
      <c r="ADS27" s="54"/>
      <c r="ADT27" s="54"/>
      <c r="ADU27" s="54"/>
      <c r="ADV27" s="54"/>
      <c r="ADW27" s="54"/>
      <c r="ADX27" s="54"/>
      <c r="ADY27" s="54"/>
      <c r="ADZ27" s="54"/>
      <c r="AEA27" s="54"/>
      <c r="AEB27" s="54"/>
      <c r="AEC27" s="54"/>
      <c r="AED27" s="54"/>
      <c r="AEE27" s="54"/>
      <c r="AEF27" s="54"/>
      <c r="AEG27" s="54"/>
      <c r="AEH27" s="54"/>
      <c r="AEI27" s="54"/>
      <c r="AEJ27" s="54"/>
      <c r="AEK27" s="54"/>
      <c r="AEL27" s="54"/>
      <c r="AEM27" s="54"/>
      <c r="AEN27" s="54"/>
      <c r="AEO27" s="54"/>
      <c r="AEP27" s="54"/>
      <c r="AEQ27" s="54"/>
      <c r="AER27" s="54"/>
      <c r="AES27" s="54"/>
      <c r="AET27" s="54"/>
      <c r="AEU27" s="54"/>
      <c r="AEV27" s="54"/>
      <c r="AEW27" s="54"/>
      <c r="AEX27" s="54"/>
      <c r="AEY27" s="54"/>
      <c r="AEZ27" s="54"/>
      <c r="AFA27" s="54"/>
      <c r="AFB27" s="54"/>
      <c r="AFC27" s="54"/>
      <c r="AFD27" s="54"/>
      <c r="AFE27" s="54"/>
      <c r="AFF27" s="54"/>
      <c r="AFG27" s="54"/>
      <c r="AFH27" s="54"/>
      <c r="AFI27" s="54"/>
      <c r="AFJ27" s="54"/>
      <c r="AFK27" s="54"/>
      <c r="AFL27" s="54"/>
      <c r="AFM27" s="54"/>
      <c r="AFN27" s="54"/>
      <c r="AFO27" s="54"/>
      <c r="AFP27" s="54"/>
      <c r="AFQ27" s="54"/>
      <c r="AFR27" s="54"/>
      <c r="AFS27" s="54"/>
      <c r="AFT27" s="54"/>
      <c r="AFU27" s="54"/>
      <c r="AFV27" s="54"/>
      <c r="AFW27" s="54"/>
      <c r="AFX27" s="54"/>
      <c r="AFY27" s="54"/>
      <c r="AFZ27" s="54"/>
      <c r="AGA27" s="54"/>
      <c r="AGB27" s="54"/>
      <c r="AGC27" s="54"/>
      <c r="AGD27" s="54"/>
      <c r="AGE27" s="54"/>
      <c r="AGF27" s="54"/>
      <c r="AGG27" s="54"/>
      <c r="AGH27" s="54"/>
      <c r="AGI27" s="54"/>
      <c r="AGJ27" s="54"/>
      <c r="AGK27" s="54"/>
      <c r="AGL27" s="54"/>
      <c r="AGM27" s="54"/>
      <c r="AGN27" s="54"/>
      <c r="AGO27" s="54"/>
      <c r="AGP27" s="54"/>
      <c r="AGQ27" s="54"/>
      <c r="AGR27" s="54"/>
      <c r="AGS27" s="54"/>
      <c r="AGT27" s="54"/>
      <c r="AGU27" s="54"/>
      <c r="AGV27" s="54"/>
      <c r="AGW27" s="54"/>
      <c r="AGX27" s="54"/>
      <c r="AGY27" s="54"/>
      <c r="AGZ27" s="54"/>
      <c r="AHA27" s="54"/>
      <c r="AHB27" s="54"/>
      <c r="AHC27" s="54"/>
      <c r="AHD27" s="54"/>
      <c r="AHE27" s="54"/>
      <c r="AHF27" s="54"/>
      <c r="AHG27" s="54"/>
      <c r="AHH27" s="54"/>
      <c r="AHI27" s="54"/>
      <c r="AHJ27" s="54"/>
      <c r="AHK27" s="54"/>
      <c r="AHL27" s="54"/>
      <c r="AHM27" s="54"/>
      <c r="AHN27" s="54"/>
      <c r="AHO27" s="54"/>
      <c r="AHP27" s="54"/>
      <c r="AHQ27" s="54"/>
      <c r="AHR27" s="54"/>
      <c r="AHS27" s="54"/>
      <c r="AHT27" s="54"/>
      <c r="AHU27" s="54"/>
      <c r="AHV27" s="54"/>
      <c r="AHW27" s="54"/>
      <c r="AHX27" s="54"/>
      <c r="AHY27" s="54"/>
      <c r="AHZ27" s="54"/>
      <c r="AIA27" s="54"/>
      <c r="AIB27" s="54"/>
      <c r="AIC27" s="54"/>
      <c r="AID27" s="54"/>
      <c r="AIE27" s="54"/>
      <c r="AIF27" s="54"/>
      <c r="AIG27" s="54"/>
      <c r="AIH27" s="54"/>
      <c r="AII27" s="54"/>
      <c r="AIJ27" s="54"/>
      <c r="AIK27" s="54"/>
      <c r="AIL27" s="54"/>
      <c r="AIM27" s="54"/>
      <c r="AIN27" s="54"/>
      <c r="AIO27" s="54"/>
      <c r="AIP27" s="54"/>
      <c r="AIQ27" s="54"/>
      <c r="AIR27" s="54"/>
      <c r="AIS27" s="54"/>
      <c r="AIT27" s="54"/>
      <c r="AIU27" s="54"/>
      <c r="AIV27" s="54"/>
      <c r="AIW27" s="54"/>
      <c r="AIX27" s="54"/>
      <c r="AIY27" s="54"/>
      <c r="AIZ27" s="54"/>
      <c r="AJA27" s="54"/>
      <c r="AJB27" s="54"/>
      <c r="AJC27" s="54"/>
      <c r="AJD27" s="54"/>
      <c r="AJE27" s="54"/>
      <c r="AJF27" s="54"/>
      <c r="AJG27" s="54"/>
      <c r="AJH27" s="54"/>
      <c r="AJI27" s="54"/>
      <c r="AJJ27" s="54"/>
      <c r="AJK27" s="54"/>
      <c r="AJL27" s="54"/>
      <c r="AJM27" s="54"/>
      <c r="AJN27" s="54"/>
      <c r="AJO27" s="54"/>
      <c r="AJP27" s="54"/>
      <c r="AJQ27" s="54"/>
      <c r="AJR27" s="54"/>
      <c r="AJS27" s="54"/>
      <c r="AJT27" s="54"/>
      <c r="AJU27" s="54"/>
      <c r="AJV27" s="54"/>
      <c r="AJW27" s="54"/>
      <c r="AJX27" s="54"/>
      <c r="AJY27" s="54"/>
      <c r="AJZ27" s="54"/>
      <c r="AKA27" s="54"/>
      <c r="AKB27" s="54"/>
      <c r="AKC27" s="54"/>
      <c r="AKD27" s="54"/>
      <c r="AKE27" s="54"/>
      <c r="AKF27" s="54"/>
      <c r="AKG27" s="54"/>
      <c r="AKH27" s="54"/>
      <c r="AKI27" s="54"/>
      <c r="AKJ27" s="54"/>
      <c r="AKK27" s="54"/>
      <c r="AKL27" s="54"/>
      <c r="AKM27" s="54"/>
      <c r="AKN27" s="54"/>
      <c r="AKO27" s="54"/>
      <c r="AKP27" s="54"/>
      <c r="AKQ27" s="54"/>
      <c r="AKR27" s="54"/>
      <c r="AKS27" s="54"/>
      <c r="AKT27" s="54"/>
      <c r="AKU27" s="54"/>
      <c r="AKV27" s="54"/>
      <c r="AKW27" s="54"/>
      <c r="AKX27" s="54"/>
      <c r="AKY27" s="54"/>
      <c r="AKZ27" s="54"/>
      <c r="ALA27" s="54"/>
      <c r="ALB27" s="54"/>
      <c r="ALC27" s="54"/>
      <c r="ALD27" s="54"/>
      <c r="ALE27" s="54"/>
      <c r="ALF27" s="54"/>
      <c r="ALG27" s="54"/>
      <c r="ALH27" s="54"/>
      <c r="ALI27" s="54"/>
      <c r="ALJ27" s="54"/>
      <c r="ALK27" s="54"/>
      <c r="ALL27" s="54"/>
      <c r="ALM27" s="54"/>
      <c r="ALN27" s="54"/>
      <c r="ALO27" s="54"/>
      <c r="ALP27" s="54"/>
      <c r="ALQ27" s="54"/>
      <c r="ALR27" s="54"/>
      <c r="ALS27" s="54"/>
      <c r="ALT27" s="54"/>
      <c r="ALU27" s="54"/>
      <c r="ALV27" s="54"/>
      <c r="ALW27" s="54"/>
      <c r="ALX27" s="54"/>
      <c r="ALY27" s="54"/>
      <c r="ALZ27" s="54"/>
      <c r="AMA27" s="54"/>
      <c r="AMB27" s="54"/>
      <c r="AMC27" s="54"/>
      <c r="AMD27" s="54"/>
      <c r="AME27" s="54"/>
      <c r="AMF27" s="54"/>
      <c r="AMG27" s="54"/>
      <c r="AMH27" s="54"/>
      <c r="AMI27" s="54"/>
      <c r="AMJ27" s="54"/>
      <c r="AMK27" s="54"/>
      <c r="AML27" s="54"/>
      <c r="AMM27" s="54"/>
      <c r="AMN27" s="54"/>
      <c r="AMO27" s="54"/>
      <c r="AMP27" s="54"/>
      <c r="AMQ27" s="54"/>
      <c r="AMR27" s="54"/>
      <c r="AMS27" s="54"/>
      <c r="AMT27" s="54"/>
      <c r="AMU27" s="54"/>
      <c r="AMV27" s="54"/>
      <c r="AMW27" s="54"/>
      <c r="AMX27" s="54"/>
      <c r="AMY27" s="54"/>
      <c r="AMZ27" s="54"/>
      <c r="ANA27" s="54"/>
      <c r="ANB27" s="54"/>
      <c r="ANC27" s="54"/>
      <c r="AND27" s="54"/>
      <c r="ANE27" s="54"/>
      <c r="ANF27" s="54"/>
      <c r="ANG27" s="54"/>
      <c r="ANH27" s="54"/>
      <c r="ANI27" s="54"/>
      <c r="ANJ27" s="54"/>
      <c r="ANK27" s="54"/>
      <c r="ANL27" s="54"/>
      <c r="ANM27" s="54"/>
      <c r="ANN27" s="54"/>
      <c r="ANO27" s="54"/>
      <c r="ANP27" s="54"/>
      <c r="ANQ27" s="54"/>
      <c r="ANR27" s="54"/>
      <c r="ANS27" s="54"/>
      <c r="ANT27" s="54"/>
      <c r="ANU27" s="54"/>
      <c r="ANV27" s="54"/>
      <c r="ANW27" s="54"/>
      <c r="ANX27" s="54"/>
      <c r="ANY27" s="54"/>
      <c r="ANZ27" s="54"/>
      <c r="AOA27" s="54"/>
      <c r="AOB27" s="54"/>
      <c r="AOC27" s="54"/>
      <c r="AOD27" s="54"/>
      <c r="AOE27" s="54"/>
      <c r="AOF27" s="54"/>
      <c r="AOG27" s="54"/>
      <c r="AOH27" s="54"/>
      <c r="AOI27" s="54"/>
      <c r="AOJ27" s="54"/>
      <c r="AOK27" s="54"/>
      <c r="AOL27" s="54"/>
      <c r="AOM27" s="54"/>
      <c r="AON27" s="54"/>
      <c r="AOO27" s="54"/>
      <c r="AOP27" s="54"/>
      <c r="AOQ27" s="54"/>
      <c r="AOR27" s="54"/>
      <c r="AOS27" s="54"/>
      <c r="AOT27" s="54"/>
      <c r="AOU27" s="54"/>
      <c r="AOV27" s="54"/>
      <c r="AOW27" s="54"/>
      <c r="AOX27" s="54"/>
      <c r="AOY27" s="54"/>
      <c r="AOZ27" s="54"/>
      <c r="APA27" s="54"/>
      <c r="APB27" s="54"/>
      <c r="APC27" s="54"/>
      <c r="APD27" s="54"/>
      <c r="APE27" s="54"/>
      <c r="APF27" s="54"/>
      <c r="APG27" s="54"/>
      <c r="APH27" s="54"/>
      <c r="API27" s="54"/>
      <c r="APJ27" s="54"/>
      <c r="APK27" s="54"/>
      <c r="APL27" s="54"/>
      <c r="APM27" s="54"/>
      <c r="APN27" s="54"/>
      <c r="APO27" s="54"/>
      <c r="APP27" s="54"/>
      <c r="APQ27" s="54"/>
      <c r="APR27" s="54"/>
      <c r="APS27" s="54"/>
      <c r="APT27" s="54"/>
      <c r="APU27" s="54"/>
      <c r="APV27" s="54"/>
      <c r="APW27" s="54"/>
      <c r="APX27" s="54"/>
      <c r="APY27" s="54"/>
      <c r="APZ27" s="54"/>
      <c r="AQA27" s="54"/>
      <c r="AQB27" s="54"/>
      <c r="AQC27" s="54"/>
      <c r="AQD27" s="54"/>
      <c r="AQE27" s="54"/>
      <c r="AQF27" s="54"/>
      <c r="AQG27" s="54"/>
      <c r="AQH27" s="54"/>
      <c r="AQI27" s="54"/>
      <c r="AQJ27" s="54"/>
      <c r="AQK27" s="54"/>
      <c r="AQL27" s="54"/>
      <c r="AQM27" s="54"/>
      <c r="AQN27" s="54"/>
      <c r="AQO27" s="54"/>
      <c r="AQP27" s="54"/>
      <c r="AQQ27" s="54"/>
      <c r="AQR27" s="54"/>
      <c r="AQS27" s="54"/>
      <c r="AQT27" s="54"/>
      <c r="AQU27" s="54"/>
      <c r="AQV27" s="54"/>
      <c r="AQW27" s="54"/>
      <c r="AQX27" s="54"/>
      <c r="AQY27" s="54"/>
      <c r="AQZ27" s="54"/>
      <c r="ARA27" s="54"/>
      <c r="ARB27" s="54"/>
      <c r="ARC27" s="54"/>
      <c r="ARD27" s="54"/>
      <c r="ARE27" s="54"/>
      <c r="ARF27" s="54"/>
      <c r="ARG27" s="54"/>
      <c r="ARH27" s="54"/>
      <c r="ARI27" s="54"/>
      <c r="ARJ27" s="54"/>
      <c r="ARK27" s="54"/>
      <c r="ARL27" s="54"/>
      <c r="ARM27" s="54"/>
      <c r="ARN27" s="54"/>
      <c r="ARO27" s="54"/>
      <c r="ARP27" s="54"/>
      <c r="ARQ27" s="54"/>
      <c r="ARR27" s="54"/>
      <c r="ARS27" s="54"/>
      <c r="ART27" s="54"/>
      <c r="ARU27" s="54"/>
      <c r="ARV27" s="54"/>
      <c r="ARW27" s="54"/>
      <c r="ARX27" s="54"/>
      <c r="ARY27" s="54"/>
      <c r="ARZ27" s="54"/>
      <c r="ASA27" s="54"/>
      <c r="ASB27" s="54"/>
      <c r="ASC27" s="54"/>
      <c r="ASD27" s="54"/>
      <c r="ASE27" s="54"/>
      <c r="ASF27" s="54"/>
      <c r="ASG27" s="54"/>
      <c r="ASH27" s="54"/>
      <c r="ASI27" s="54"/>
      <c r="ASJ27" s="54"/>
      <c r="ASK27" s="54"/>
      <c r="ASL27" s="54"/>
      <c r="ASM27" s="54"/>
      <c r="ASN27" s="54"/>
      <c r="ASO27" s="54"/>
      <c r="ASP27" s="54"/>
      <c r="ASQ27" s="54"/>
      <c r="ASR27" s="54"/>
      <c r="ASS27" s="54"/>
      <c r="AST27" s="54"/>
      <c r="ASU27" s="54"/>
      <c r="ASV27" s="54"/>
      <c r="ASW27" s="54"/>
      <c r="ASX27" s="54"/>
      <c r="ASY27" s="54"/>
      <c r="ASZ27" s="54"/>
      <c r="ATA27" s="54"/>
      <c r="ATB27" s="54"/>
      <c r="ATC27" s="54"/>
      <c r="ATD27" s="54"/>
      <c r="ATE27" s="54"/>
      <c r="ATF27" s="54"/>
      <c r="ATG27" s="54"/>
      <c r="ATH27" s="54"/>
      <c r="ATI27" s="54"/>
      <c r="ATJ27" s="54"/>
      <c r="ATK27" s="54"/>
      <c r="ATL27" s="54"/>
      <c r="ATM27" s="54"/>
      <c r="ATN27" s="54"/>
      <c r="ATO27" s="54"/>
      <c r="ATP27" s="54"/>
      <c r="ATQ27" s="54"/>
      <c r="ATR27" s="54"/>
      <c r="ATS27" s="54"/>
      <c r="ATT27" s="54"/>
      <c r="ATU27" s="54"/>
      <c r="ATV27" s="54"/>
      <c r="ATW27" s="54"/>
      <c r="ATX27" s="54"/>
      <c r="ATY27" s="54"/>
      <c r="ATZ27" s="54"/>
      <c r="AUA27" s="54"/>
      <c r="AUB27" s="54"/>
      <c r="AUC27" s="54"/>
      <c r="AUD27" s="54"/>
      <c r="AUE27" s="54"/>
      <c r="AUF27" s="54"/>
      <c r="AUG27" s="54"/>
      <c r="AUH27" s="54"/>
      <c r="AUI27" s="54"/>
      <c r="AUJ27" s="54"/>
      <c r="AUK27" s="54"/>
      <c r="AUL27" s="54"/>
      <c r="AUM27" s="54"/>
      <c r="AUN27" s="54"/>
      <c r="AUO27" s="54"/>
      <c r="AUP27" s="54"/>
      <c r="AUQ27" s="54"/>
      <c r="AUR27" s="54"/>
      <c r="AUS27" s="54"/>
      <c r="AUT27" s="54"/>
      <c r="AUU27" s="54"/>
      <c r="AUV27" s="54"/>
      <c r="AUW27" s="54"/>
      <c r="AUX27" s="54"/>
      <c r="AUY27" s="54"/>
      <c r="AUZ27" s="54"/>
      <c r="AVA27" s="54"/>
      <c r="AVB27" s="54"/>
      <c r="AVC27" s="54"/>
      <c r="AVD27" s="54"/>
      <c r="AVE27" s="54"/>
      <c r="AVF27" s="54"/>
      <c r="AVG27" s="54"/>
      <c r="AVH27" s="54"/>
      <c r="AVI27" s="54"/>
      <c r="AVJ27" s="54"/>
      <c r="AVK27" s="54"/>
      <c r="AVL27" s="54"/>
      <c r="AVM27" s="54"/>
      <c r="AVN27" s="54"/>
      <c r="AVO27" s="54"/>
      <c r="AVP27" s="54"/>
      <c r="AVQ27" s="54"/>
      <c r="AVR27" s="54"/>
      <c r="AVS27" s="54"/>
      <c r="AVT27" s="54"/>
      <c r="AVU27" s="54"/>
      <c r="AVV27" s="54"/>
      <c r="AVW27" s="54"/>
      <c r="AVX27" s="54"/>
      <c r="AVY27" s="54"/>
      <c r="AVZ27" s="54"/>
      <c r="AWA27" s="54"/>
      <c r="AWB27" s="54"/>
      <c r="AWC27" s="54"/>
      <c r="AWD27" s="54"/>
      <c r="AWE27" s="54"/>
      <c r="AWF27" s="54"/>
      <c r="AWG27" s="54"/>
      <c r="AWH27" s="54"/>
      <c r="AWI27" s="54"/>
      <c r="AWJ27" s="54"/>
      <c r="AWK27" s="54"/>
      <c r="AWL27" s="54"/>
      <c r="AWM27" s="54"/>
      <c r="AWN27" s="54"/>
      <c r="AWO27" s="54"/>
      <c r="AWP27" s="54"/>
      <c r="AWQ27" s="54"/>
      <c r="AWR27" s="54"/>
      <c r="AWS27" s="54"/>
      <c r="AWT27" s="54"/>
      <c r="AWU27" s="54"/>
      <c r="AWV27" s="54"/>
      <c r="AWW27" s="54"/>
      <c r="AWX27" s="54"/>
      <c r="AWY27" s="54"/>
      <c r="AWZ27" s="54"/>
      <c r="AXA27" s="54"/>
      <c r="AXB27" s="54"/>
      <c r="AXC27" s="54"/>
      <c r="AXD27" s="54"/>
      <c r="AXE27" s="54"/>
      <c r="AXF27" s="54"/>
      <c r="AXG27" s="54"/>
      <c r="AXH27" s="54"/>
      <c r="AXI27" s="54"/>
      <c r="AXJ27" s="54"/>
      <c r="AXK27" s="54"/>
      <c r="AXL27" s="54"/>
      <c r="AXM27" s="54"/>
      <c r="AXN27" s="54"/>
      <c r="AXO27" s="54"/>
      <c r="AXP27" s="54"/>
      <c r="AXQ27" s="54"/>
      <c r="AXR27" s="54"/>
      <c r="AXS27" s="54"/>
      <c r="AXT27" s="54"/>
      <c r="AXU27" s="54"/>
      <c r="AXV27" s="54"/>
      <c r="AXW27" s="54"/>
      <c r="AXX27" s="54"/>
      <c r="AXY27" s="54"/>
      <c r="AXZ27" s="54"/>
      <c r="AYA27" s="54"/>
      <c r="AYB27" s="54"/>
      <c r="AYC27" s="54"/>
      <c r="AYD27" s="54"/>
      <c r="AYE27" s="54"/>
      <c r="AYF27" s="54"/>
      <c r="AYG27" s="54"/>
      <c r="AYH27" s="54"/>
      <c r="AYI27" s="54"/>
      <c r="AYJ27" s="54"/>
      <c r="AYK27" s="54"/>
      <c r="AYL27" s="54"/>
      <c r="AYM27" s="54"/>
      <c r="AYN27" s="54"/>
      <c r="AYO27" s="54"/>
      <c r="AYP27" s="54"/>
      <c r="AYQ27" s="54"/>
      <c r="AYR27" s="54"/>
      <c r="AYS27" s="54"/>
      <c r="AYT27" s="54"/>
      <c r="AYU27" s="54"/>
      <c r="AYV27" s="54"/>
    </row>
    <row r="28" spans="1:1348" s="374" customFormat="1" ht="18" customHeight="1" x14ac:dyDescent="0.2">
      <c r="A28" s="2501"/>
      <c r="B28" s="378"/>
      <c r="C28" s="385"/>
      <c r="D28" s="386" t="s">
        <v>219</v>
      </c>
      <c r="E28" s="2523">
        <f>E33*E26</f>
        <v>0.33333333333333331</v>
      </c>
      <c r="F28" s="2523"/>
      <c r="G28" s="2523"/>
      <c r="H28" s="85"/>
      <c r="I28" s="2524">
        <f>I33*I26</f>
        <v>7.407407407407407E-2</v>
      </c>
      <c r="J28" s="2524"/>
      <c r="K28" s="2524"/>
      <c r="L28" s="85"/>
      <c r="M28" s="2525">
        <f>M33*M26</f>
        <v>0.25</v>
      </c>
      <c r="N28" s="2525"/>
      <c r="O28" s="2525"/>
      <c r="P28" s="387" t="s">
        <v>219</v>
      </c>
      <c r="Q28" s="1082"/>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c r="IW28" s="54"/>
      <c r="IX28" s="54"/>
      <c r="IY28" s="54"/>
      <c r="IZ28" s="54"/>
      <c r="JA28" s="54"/>
      <c r="JB28" s="54"/>
      <c r="JC28" s="54"/>
      <c r="JD28" s="54"/>
      <c r="JE28" s="54"/>
      <c r="JF28" s="54"/>
      <c r="JG28" s="54"/>
      <c r="JH28" s="54"/>
      <c r="JI28" s="54"/>
      <c r="JJ28" s="54"/>
      <c r="JK28" s="54"/>
      <c r="JL28" s="54"/>
      <c r="JM28" s="54"/>
      <c r="JN28" s="54"/>
      <c r="JO28" s="54"/>
      <c r="JP28" s="54"/>
      <c r="JQ28" s="54"/>
      <c r="JR28" s="54"/>
      <c r="JS28" s="54"/>
      <c r="JT28" s="54"/>
      <c r="JU28" s="54"/>
      <c r="JV28" s="54"/>
      <c r="JW28" s="54"/>
      <c r="JX28" s="54"/>
      <c r="JY28" s="54"/>
      <c r="JZ28" s="54"/>
      <c r="KA28" s="54"/>
      <c r="KB28" s="54"/>
      <c r="KC28" s="54"/>
      <c r="KD28" s="54"/>
      <c r="KE28" s="54"/>
      <c r="KF28" s="54"/>
      <c r="KG28" s="54"/>
      <c r="KH28" s="54"/>
      <c r="KI28" s="54"/>
      <c r="KJ28" s="54"/>
      <c r="KK28" s="54"/>
      <c r="KL28" s="54"/>
      <c r="KM28" s="54"/>
      <c r="KN28" s="54"/>
      <c r="KO28" s="54"/>
      <c r="KP28" s="54"/>
      <c r="KQ28" s="54"/>
      <c r="KR28" s="54"/>
      <c r="KS28" s="54"/>
      <c r="KT28" s="54"/>
      <c r="KU28" s="54"/>
      <c r="KV28" s="54"/>
      <c r="KW28" s="54"/>
      <c r="KX28" s="54"/>
      <c r="KY28" s="54"/>
      <c r="KZ28" s="54"/>
      <c r="LA28" s="54"/>
      <c r="LB28" s="54"/>
      <c r="LC28" s="54"/>
      <c r="LD28" s="54"/>
      <c r="LE28" s="54"/>
      <c r="LF28" s="54"/>
      <c r="LG28" s="54"/>
      <c r="LH28" s="54"/>
      <c r="LI28" s="54"/>
      <c r="LJ28" s="54"/>
      <c r="LK28" s="54"/>
      <c r="LL28" s="54"/>
      <c r="LM28" s="54"/>
      <c r="LN28" s="54"/>
      <c r="LO28" s="54"/>
      <c r="LP28" s="54"/>
      <c r="LQ28" s="54"/>
      <c r="LR28" s="54"/>
      <c r="LS28" s="54"/>
      <c r="LT28" s="54"/>
      <c r="LU28" s="54"/>
      <c r="LV28" s="54"/>
      <c r="LW28" s="54"/>
      <c r="LX28" s="54"/>
      <c r="LY28" s="54"/>
      <c r="LZ28" s="54"/>
      <c r="MA28" s="54"/>
      <c r="MB28" s="54"/>
      <c r="MC28" s="54"/>
      <c r="MD28" s="54"/>
      <c r="ME28" s="54"/>
      <c r="MF28" s="54"/>
      <c r="MG28" s="54"/>
      <c r="MH28" s="54"/>
      <c r="MI28" s="54"/>
      <c r="MJ28" s="54"/>
      <c r="MK28" s="54"/>
      <c r="ML28" s="54"/>
      <c r="MM28" s="54"/>
      <c r="MN28" s="54"/>
      <c r="MO28" s="54"/>
      <c r="MP28" s="54"/>
      <c r="MQ28" s="54"/>
      <c r="MR28" s="54"/>
      <c r="MS28" s="54"/>
      <c r="MT28" s="54"/>
      <c r="MU28" s="54"/>
      <c r="MV28" s="54"/>
      <c r="MW28" s="54"/>
      <c r="MX28" s="54"/>
      <c r="MY28" s="54"/>
      <c r="MZ28" s="54"/>
      <c r="NA28" s="54"/>
      <c r="NB28" s="54"/>
      <c r="NC28" s="54"/>
      <c r="ND28" s="54"/>
      <c r="NE28" s="54"/>
      <c r="NF28" s="54"/>
      <c r="NG28" s="54"/>
      <c r="NH28" s="54"/>
      <c r="NI28" s="54"/>
      <c r="NJ28" s="54"/>
      <c r="NK28" s="54"/>
      <c r="NL28" s="54"/>
      <c r="NM28" s="54"/>
      <c r="NN28" s="54"/>
      <c r="NO28" s="54"/>
      <c r="NP28" s="54"/>
      <c r="NQ28" s="54"/>
      <c r="NR28" s="54"/>
      <c r="NS28" s="54"/>
      <c r="NT28" s="54"/>
      <c r="NU28" s="54"/>
      <c r="NV28" s="54"/>
      <c r="NW28" s="54"/>
      <c r="NX28" s="54"/>
      <c r="NY28" s="54"/>
      <c r="NZ28" s="54"/>
      <c r="OA28" s="54"/>
      <c r="OB28" s="54"/>
      <c r="OC28" s="54"/>
      <c r="OD28" s="54"/>
      <c r="OE28" s="54"/>
      <c r="OF28" s="54"/>
      <c r="OG28" s="54"/>
      <c r="OH28" s="54"/>
      <c r="OI28" s="54"/>
      <c r="OJ28" s="54"/>
      <c r="OK28" s="54"/>
      <c r="OL28" s="54"/>
      <c r="OM28" s="54"/>
      <c r="ON28" s="54"/>
      <c r="OO28" s="54"/>
      <c r="OP28" s="54"/>
      <c r="OQ28" s="54"/>
      <c r="OR28" s="54"/>
      <c r="OS28" s="54"/>
      <c r="OT28" s="54"/>
      <c r="OU28" s="54"/>
      <c r="OV28" s="54"/>
      <c r="OW28" s="54"/>
      <c r="OX28" s="54"/>
      <c r="OY28" s="54"/>
      <c r="OZ28" s="54"/>
      <c r="PA28" s="54"/>
      <c r="PB28" s="54"/>
      <c r="PC28" s="54"/>
      <c r="PD28" s="54"/>
      <c r="PE28" s="54"/>
      <c r="PF28" s="54"/>
      <c r="PG28" s="54"/>
      <c r="PH28" s="54"/>
      <c r="PI28" s="54"/>
      <c r="PJ28" s="54"/>
      <c r="PK28" s="54"/>
      <c r="PL28" s="54"/>
      <c r="PM28" s="54"/>
      <c r="PN28" s="54"/>
      <c r="PO28" s="54"/>
      <c r="PP28" s="54"/>
      <c r="PQ28" s="54"/>
      <c r="PR28" s="54"/>
      <c r="PS28" s="54"/>
      <c r="PT28" s="54"/>
      <c r="PU28" s="54"/>
      <c r="PV28" s="54"/>
      <c r="PW28" s="54"/>
      <c r="PX28" s="54"/>
      <c r="PY28" s="54"/>
      <c r="PZ28" s="54"/>
      <c r="QA28" s="54"/>
      <c r="QB28" s="54"/>
      <c r="QC28" s="54"/>
      <c r="QD28" s="54"/>
      <c r="QE28" s="54"/>
      <c r="QF28" s="54"/>
      <c r="QG28" s="54"/>
      <c r="QH28" s="54"/>
      <c r="QI28" s="54"/>
      <c r="QJ28" s="54"/>
      <c r="QK28" s="54"/>
      <c r="QL28" s="54"/>
      <c r="QM28" s="54"/>
      <c r="QN28" s="54"/>
      <c r="QO28" s="54"/>
      <c r="QP28" s="54"/>
      <c r="QQ28" s="54"/>
      <c r="QR28" s="54"/>
      <c r="QS28" s="54"/>
      <c r="QT28" s="54"/>
      <c r="QU28" s="54"/>
      <c r="QV28" s="54"/>
      <c r="QW28" s="54"/>
      <c r="QX28" s="54"/>
      <c r="QY28" s="54"/>
      <c r="QZ28" s="54"/>
      <c r="RA28" s="54"/>
      <c r="RB28" s="54"/>
      <c r="RC28" s="54"/>
      <c r="RD28" s="54"/>
      <c r="RE28" s="54"/>
      <c r="RF28" s="54"/>
      <c r="RG28" s="54"/>
      <c r="RH28" s="54"/>
      <c r="RI28" s="54"/>
      <c r="RJ28" s="54"/>
      <c r="RK28" s="54"/>
      <c r="RL28" s="54"/>
      <c r="RM28" s="54"/>
      <c r="RN28" s="54"/>
      <c r="RO28" s="54"/>
      <c r="RP28" s="54"/>
      <c r="RQ28" s="54"/>
      <c r="RR28" s="54"/>
      <c r="RS28" s="54"/>
      <c r="RT28" s="54"/>
      <c r="RU28" s="54"/>
      <c r="RV28" s="54"/>
      <c r="RW28" s="54"/>
      <c r="RX28" s="54"/>
      <c r="RY28" s="54"/>
      <c r="RZ28" s="54"/>
      <c r="SA28" s="54"/>
      <c r="SB28" s="54"/>
      <c r="SC28" s="54"/>
      <c r="SD28" s="54"/>
      <c r="SE28" s="54"/>
      <c r="SF28" s="54"/>
      <c r="SG28" s="54"/>
      <c r="SH28" s="54"/>
      <c r="SI28" s="54"/>
      <c r="SJ28" s="54"/>
      <c r="SK28" s="54"/>
      <c r="SL28" s="54"/>
      <c r="SM28" s="54"/>
      <c r="SN28" s="54"/>
      <c r="SO28" s="54"/>
      <c r="SP28" s="54"/>
      <c r="SQ28" s="54"/>
      <c r="SR28" s="54"/>
      <c r="SS28" s="54"/>
      <c r="ST28" s="54"/>
      <c r="SU28" s="54"/>
      <c r="SV28" s="54"/>
      <c r="SW28" s="54"/>
      <c r="SX28" s="54"/>
      <c r="SY28" s="54"/>
      <c r="SZ28" s="54"/>
      <c r="TA28" s="54"/>
      <c r="TB28" s="54"/>
      <c r="TC28" s="54"/>
      <c r="TD28" s="54"/>
      <c r="TE28" s="54"/>
      <c r="TF28" s="54"/>
      <c r="TG28" s="54"/>
      <c r="TH28" s="54"/>
      <c r="TI28" s="54"/>
      <c r="TJ28" s="54"/>
      <c r="TK28" s="54"/>
      <c r="TL28" s="54"/>
      <c r="TM28" s="54"/>
      <c r="TN28" s="54"/>
      <c r="TO28" s="54"/>
      <c r="TP28" s="54"/>
      <c r="TQ28" s="54"/>
      <c r="TR28" s="54"/>
      <c r="TS28" s="54"/>
      <c r="TT28" s="54"/>
      <c r="TU28" s="54"/>
      <c r="TV28" s="54"/>
      <c r="TW28" s="54"/>
      <c r="TX28" s="54"/>
      <c r="TY28" s="54"/>
      <c r="TZ28" s="54"/>
      <c r="UA28" s="54"/>
      <c r="UB28" s="54"/>
      <c r="UC28" s="54"/>
      <c r="UD28" s="54"/>
      <c r="UE28" s="54"/>
      <c r="UF28" s="54"/>
      <c r="UG28" s="54"/>
      <c r="UH28" s="54"/>
      <c r="UI28" s="54"/>
      <c r="UJ28" s="54"/>
      <c r="UK28" s="54"/>
      <c r="UL28" s="54"/>
      <c r="UM28" s="54"/>
      <c r="UN28" s="54"/>
      <c r="UO28" s="54"/>
      <c r="UP28" s="54"/>
      <c r="UQ28" s="54"/>
      <c r="UR28" s="54"/>
      <c r="US28" s="54"/>
      <c r="UT28" s="54"/>
      <c r="UU28" s="54"/>
      <c r="UV28" s="54"/>
      <c r="UW28" s="54"/>
      <c r="UX28" s="54"/>
      <c r="UY28" s="54"/>
      <c r="UZ28" s="54"/>
      <c r="VA28" s="54"/>
      <c r="VB28" s="54"/>
      <c r="VC28" s="54"/>
      <c r="VD28" s="54"/>
      <c r="VE28" s="54"/>
      <c r="VF28" s="54"/>
      <c r="VG28" s="54"/>
      <c r="VH28" s="54"/>
      <c r="VI28" s="54"/>
      <c r="VJ28" s="54"/>
      <c r="VK28" s="54"/>
      <c r="VL28" s="54"/>
      <c r="VM28" s="54"/>
      <c r="VN28" s="54"/>
      <c r="VO28" s="54"/>
      <c r="VP28" s="54"/>
      <c r="VQ28" s="54"/>
      <c r="VR28" s="54"/>
      <c r="VS28" s="54"/>
      <c r="VT28" s="54"/>
      <c r="VU28" s="54"/>
      <c r="VV28" s="54"/>
      <c r="VW28" s="54"/>
      <c r="VX28" s="54"/>
      <c r="VY28" s="54"/>
      <c r="VZ28" s="54"/>
      <c r="WA28" s="54"/>
      <c r="WB28" s="54"/>
      <c r="WC28" s="54"/>
      <c r="WD28" s="54"/>
      <c r="WE28" s="54"/>
      <c r="WF28" s="54"/>
      <c r="WG28" s="54"/>
      <c r="WH28" s="54"/>
      <c r="WI28" s="54"/>
      <c r="WJ28" s="54"/>
      <c r="WK28" s="54"/>
      <c r="WL28" s="54"/>
      <c r="WM28" s="54"/>
      <c r="WN28" s="54"/>
      <c r="WO28" s="54"/>
      <c r="WP28" s="54"/>
      <c r="WQ28" s="54"/>
      <c r="WR28" s="54"/>
      <c r="WS28" s="54"/>
      <c r="WT28" s="54"/>
      <c r="WU28" s="54"/>
      <c r="WV28" s="54"/>
      <c r="WW28" s="54"/>
      <c r="WX28" s="54"/>
      <c r="WY28" s="54"/>
      <c r="WZ28" s="54"/>
      <c r="XA28" s="54"/>
      <c r="XB28" s="54"/>
      <c r="XC28" s="54"/>
      <c r="XD28" s="54"/>
      <c r="XE28" s="54"/>
      <c r="XF28" s="54"/>
      <c r="XG28" s="54"/>
      <c r="XH28" s="54"/>
      <c r="XI28" s="54"/>
      <c r="XJ28" s="54"/>
      <c r="XK28" s="54"/>
      <c r="XL28" s="54"/>
      <c r="XM28" s="54"/>
      <c r="XN28" s="54"/>
      <c r="XO28" s="54"/>
      <c r="XP28" s="54"/>
      <c r="XQ28" s="54"/>
      <c r="XR28" s="54"/>
      <c r="XS28" s="54"/>
      <c r="XT28" s="54"/>
      <c r="XU28" s="54"/>
      <c r="XV28" s="54"/>
      <c r="XW28" s="54"/>
      <c r="XX28" s="54"/>
      <c r="XY28" s="54"/>
      <c r="XZ28" s="54"/>
      <c r="YA28" s="54"/>
      <c r="YB28" s="54"/>
      <c r="YC28" s="54"/>
      <c r="YD28" s="54"/>
      <c r="YE28" s="54"/>
      <c r="YF28" s="54"/>
      <c r="YG28" s="54"/>
      <c r="YH28" s="54"/>
      <c r="YI28" s="54"/>
      <c r="YJ28" s="54"/>
      <c r="YK28" s="54"/>
      <c r="YL28" s="54"/>
      <c r="YM28" s="54"/>
      <c r="YN28" s="54"/>
      <c r="YO28" s="54"/>
      <c r="YP28" s="54"/>
      <c r="YQ28" s="54"/>
      <c r="YR28" s="54"/>
      <c r="YS28" s="54"/>
      <c r="YT28" s="54"/>
      <c r="YU28" s="54"/>
      <c r="YV28" s="54"/>
      <c r="YW28" s="54"/>
      <c r="YX28" s="54"/>
      <c r="YY28" s="54"/>
      <c r="YZ28" s="54"/>
      <c r="ZA28" s="54"/>
      <c r="ZB28" s="54"/>
      <c r="ZC28" s="54"/>
      <c r="ZD28" s="54"/>
      <c r="ZE28" s="54"/>
      <c r="ZF28" s="54"/>
      <c r="ZG28" s="54"/>
      <c r="ZH28" s="54"/>
      <c r="ZI28" s="54"/>
      <c r="ZJ28" s="54"/>
      <c r="ZK28" s="54"/>
      <c r="ZL28" s="54"/>
      <c r="ZM28" s="54"/>
      <c r="ZN28" s="54"/>
      <c r="ZO28" s="54"/>
      <c r="ZP28" s="54"/>
      <c r="ZQ28" s="54"/>
      <c r="ZR28" s="54"/>
      <c r="ZS28" s="54"/>
      <c r="ZT28" s="54"/>
      <c r="ZU28" s="54"/>
      <c r="ZV28" s="54"/>
      <c r="ZW28" s="54"/>
      <c r="ZX28" s="54"/>
      <c r="ZY28" s="54"/>
      <c r="ZZ28" s="54"/>
      <c r="AAA28" s="54"/>
      <c r="AAB28" s="54"/>
      <c r="AAC28" s="54"/>
      <c r="AAD28" s="54"/>
      <c r="AAE28" s="54"/>
      <c r="AAF28" s="54"/>
      <c r="AAG28" s="54"/>
      <c r="AAH28" s="54"/>
      <c r="AAI28" s="54"/>
      <c r="AAJ28" s="54"/>
      <c r="AAK28" s="54"/>
      <c r="AAL28" s="54"/>
      <c r="AAM28" s="54"/>
      <c r="AAN28" s="54"/>
      <c r="AAO28" s="54"/>
      <c r="AAP28" s="54"/>
      <c r="AAQ28" s="54"/>
      <c r="AAR28" s="54"/>
      <c r="AAS28" s="54"/>
      <c r="AAT28" s="54"/>
      <c r="AAU28" s="54"/>
      <c r="AAV28" s="54"/>
      <c r="AAW28" s="54"/>
      <c r="AAX28" s="54"/>
      <c r="AAY28" s="54"/>
      <c r="AAZ28" s="54"/>
      <c r="ABA28" s="54"/>
      <c r="ABB28" s="54"/>
      <c r="ABC28" s="54"/>
      <c r="ABD28" s="54"/>
      <c r="ABE28" s="54"/>
      <c r="ABF28" s="54"/>
      <c r="ABG28" s="54"/>
      <c r="ABH28" s="54"/>
      <c r="ABI28" s="54"/>
      <c r="ABJ28" s="54"/>
      <c r="ABK28" s="54"/>
      <c r="ABL28" s="54"/>
      <c r="ABM28" s="54"/>
      <c r="ABN28" s="54"/>
      <c r="ABO28" s="54"/>
      <c r="ABP28" s="54"/>
      <c r="ABQ28" s="54"/>
      <c r="ABR28" s="54"/>
      <c r="ABS28" s="54"/>
      <c r="ABT28" s="54"/>
      <c r="ABU28" s="54"/>
      <c r="ABV28" s="54"/>
      <c r="ABW28" s="54"/>
      <c r="ABX28" s="54"/>
      <c r="ABY28" s="54"/>
      <c r="ABZ28" s="54"/>
      <c r="ACA28" s="54"/>
      <c r="ACB28" s="54"/>
      <c r="ACC28" s="54"/>
      <c r="ACD28" s="54"/>
      <c r="ACE28" s="54"/>
      <c r="ACF28" s="54"/>
      <c r="ACG28" s="54"/>
      <c r="ACH28" s="54"/>
      <c r="ACI28" s="54"/>
      <c r="ACJ28" s="54"/>
      <c r="ACK28" s="54"/>
      <c r="ACL28" s="54"/>
      <c r="ACM28" s="54"/>
      <c r="ACN28" s="54"/>
      <c r="ACO28" s="54"/>
      <c r="ACP28" s="54"/>
      <c r="ACQ28" s="54"/>
      <c r="ACR28" s="54"/>
      <c r="ACS28" s="54"/>
      <c r="ACT28" s="54"/>
      <c r="ACU28" s="54"/>
      <c r="ACV28" s="54"/>
      <c r="ACW28" s="54"/>
      <c r="ACX28" s="54"/>
      <c r="ACY28" s="54"/>
      <c r="ACZ28" s="54"/>
      <c r="ADA28" s="54"/>
      <c r="ADB28" s="54"/>
      <c r="ADC28" s="54"/>
      <c r="ADD28" s="54"/>
      <c r="ADE28" s="54"/>
      <c r="ADF28" s="54"/>
      <c r="ADG28" s="54"/>
      <c r="ADH28" s="54"/>
      <c r="ADI28" s="54"/>
      <c r="ADJ28" s="54"/>
      <c r="ADK28" s="54"/>
      <c r="ADL28" s="54"/>
      <c r="ADM28" s="54"/>
      <c r="ADN28" s="54"/>
      <c r="ADO28" s="54"/>
      <c r="ADP28" s="54"/>
      <c r="ADQ28" s="54"/>
      <c r="ADR28" s="54"/>
      <c r="ADS28" s="54"/>
      <c r="ADT28" s="54"/>
      <c r="ADU28" s="54"/>
      <c r="ADV28" s="54"/>
      <c r="ADW28" s="54"/>
      <c r="ADX28" s="54"/>
      <c r="ADY28" s="54"/>
      <c r="ADZ28" s="54"/>
      <c r="AEA28" s="54"/>
      <c r="AEB28" s="54"/>
      <c r="AEC28" s="54"/>
      <c r="AED28" s="54"/>
      <c r="AEE28" s="54"/>
      <c r="AEF28" s="54"/>
      <c r="AEG28" s="54"/>
      <c r="AEH28" s="54"/>
      <c r="AEI28" s="54"/>
      <c r="AEJ28" s="54"/>
      <c r="AEK28" s="54"/>
      <c r="AEL28" s="54"/>
      <c r="AEM28" s="54"/>
      <c r="AEN28" s="54"/>
      <c r="AEO28" s="54"/>
      <c r="AEP28" s="54"/>
      <c r="AEQ28" s="54"/>
      <c r="AER28" s="54"/>
      <c r="AES28" s="54"/>
      <c r="AET28" s="54"/>
      <c r="AEU28" s="54"/>
      <c r="AEV28" s="54"/>
      <c r="AEW28" s="54"/>
      <c r="AEX28" s="54"/>
      <c r="AEY28" s="54"/>
      <c r="AEZ28" s="54"/>
      <c r="AFA28" s="54"/>
      <c r="AFB28" s="54"/>
      <c r="AFC28" s="54"/>
      <c r="AFD28" s="54"/>
      <c r="AFE28" s="54"/>
      <c r="AFF28" s="54"/>
      <c r="AFG28" s="54"/>
      <c r="AFH28" s="54"/>
      <c r="AFI28" s="54"/>
      <c r="AFJ28" s="54"/>
      <c r="AFK28" s="54"/>
      <c r="AFL28" s="54"/>
      <c r="AFM28" s="54"/>
      <c r="AFN28" s="54"/>
      <c r="AFO28" s="54"/>
      <c r="AFP28" s="54"/>
      <c r="AFQ28" s="54"/>
      <c r="AFR28" s="54"/>
      <c r="AFS28" s="54"/>
      <c r="AFT28" s="54"/>
      <c r="AFU28" s="54"/>
      <c r="AFV28" s="54"/>
      <c r="AFW28" s="54"/>
      <c r="AFX28" s="54"/>
      <c r="AFY28" s="54"/>
      <c r="AFZ28" s="54"/>
      <c r="AGA28" s="54"/>
      <c r="AGB28" s="54"/>
      <c r="AGC28" s="54"/>
      <c r="AGD28" s="54"/>
      <c r="AGE28" s="54"/>
      <c r="AGF28" s="54"/>
      <c r="AGG28" s="54"/>
      <c r="AGH28" s="54"/>
      <c r="AGI28" s="54"/>
      <c r="AGJ28" s="54"/>
      <c r="AGK28" s="54"/>
      <c r="AGL28" s="54"/>
      <c r="AGM28" s="54"/>
      <c r="AGN28" s="54"/>
      <c r="AGO28" s="54"/>
      <c r="AGP28" s="54"/>
      <c r="AGQ28" s="54"/>
      <c r="AGR28" s="54"/>
      <c r="AGS28" s="54"/>
      <c r="AGT28" s="54"/>
      <c r="AGU28" s="54"/>
      <c r="AGV28" s="54"/>
      <c r="AGW28" s="54"/>
      <c r="AGX28" s="54"/>
      <c r="AGY28" s="54"/>
      <c r="AGZ28" s="54"/>
      <c r="AHA28" s="54"/>
      <c r="AHB28" s="54"/>
      <c r="AHC28" s="54"/>
      <c r="AHD28" s="54"/>
      <c r="AHE28" s="54"/>
      <c r="AHF28" s="54"/>
      <c r="AHG28" s="54"/>
      <c r="AHH28" s="54"/>
      <c r="AHI28" s="54"/>
      <c r="AHJ28" s="54"/>
      <c r="AHK28" s="54"/>
      <c r="AHL28" s="54"/>
      <c r="AHM28" s="54"/>
      <c r="AHN28" s="54"/>
      <c r="AHO28" s="54"/>
      <c r="AHP28" s="54"/>
      <c r="AHQ28" s="54"/>
      <c r="AHR28" s="54"/>
      <c r="AHS28" s="54"/>
      <c r="AHT28" s="54"/>
      <c r="AHU28" s="54"/>
      <c r="AHV28" s="54"/>
      <c r="AHW28" s="54"/>
      <c r="AHX28" s="54"/>
      <c r="AHY28" s="54"/>
      <c r="AHZ28" s="54"/>
      <c r="AIA28" s="54"/>
      <c r="AIB28" s="54"/>
      <c r="AIC28" s="54"/>
      <c r="AID28" s="54"/>
      <c r="AIE28" s="54"/>
      <c r="AIF28" s="54"/>
      <c r="AIG28" s="54"/>
      <c r="AIH28" s="54"/>
      <c r="AII28" s="54"/>
      <c r="AIJ28" s="54"/>
      <c r="AIK28" s="54"/>
      <c r="AIL28" s="54"/>
      <c r="AIM28" s="54"/>
      <c r="AIN28" s="54"/>
      <c r="AIO28" s="54"/>
      <c r="AIP28" s="54"/>
      <c r="AIQ28" s="54"/>
      <c r="AIR28" s="54"/>
      <c r="AIS28" s="54"/>
      <c r="AIT28" s="54"/>
      <c r="AIU28" s="54"/>
      <c r="AIV28" s="54"/>
      <c r="AIW28" s="54"/>
      <c r="AIX28" s="54"/>
      <c r="AIY28" s="54"/>
      <c r="AIZ28" s="54"/>
      <c r="AJA28" s="54"/>
      <c r="AJB28" s="54"/>
      <c r="AJC28" s="54"/>
      <c r="AJD28" s="54"/>
      <c r="AJE28" s="54"/>
      <c r="AJF28" s="54"/>
      <c r="AJG28" s="54"/>
      <c r="AJH28" s="54"/>
      <c r="AJI28" s="54"/>
      <c r="AJJ28" s="54"/>
      <c r="AJK28" s="54"/>
      <c r="AJL28" s="54"/>
      <c r="AJM28" s="54"/>
      <c r="AJN28" s="54"/>
      <c r="AJO28" s="54"/>
      <c r="AJP28" s="54"/>
      <c r="AJQ28" s="54"/>
      <c r="AJR28" s="54"/>
      <c r="AJS28" s="54"/>
      <c r="AJT28" s="54"/>
      <c r="AJU28" s="54"/>
      <c r="AJV28" s="54"/>
      <c r="AJW28" s="54"/>
      <c r="AJX28" s="54"/>
      <c r="AJY28" s="54"/>
      <c r="AJZ28" s="54"/>
      <c r="AKA28" s="54"/>
      <c r="AKB28" s="54"/>
      <c r="AKC28" s="54"/>
      <c r="AKD28" s="54"/>
      <c r="AKE28" s="54"/>
      <c r="AKF28" s="54"/>
      <c r="AKG28" s="54"/>
      <c r="AKH28" s="54"/>
      <c r="AKI28" s="54"/>
      <c r="AKJ28" s="54"/>
      <c r="AKK28" s="54"/>
      <c r="AKL28" s="54"/>
      <c r="AKM28" s="54"/>
      <c r="AKN28" s="54"/>
      <c r="AKO28" s="54"/>
      <c r="AKP28" s="54"/>
      <c r="AKQ28" s="54"/>
      <c r="AKR28" s="54"/>
      <c r="AKS28" s="54"/>
      <c r="AKT28" s="54"/>
      <c r="AKU28" s="54"/>
      <c r="AKV28" s="54"/>
      <c r="AKW28" s="54"/>
      <c r="AKX28" s="54"/>
      <c r="AKY28" s="54"/>
      <c r="AKZ28" s="54"/>
      <c r="ALA28" s="54"/>
      <c r="ALB28" s="54"/>
      <c r="ALC28" s="54"/>
      <c r="ALD28" s="54"/>
      <c r="ALE28" s="54"/>
      <c r="ALF28" s="54"/>
      <c r="ALG28" s="54"/>
      <c r="ALH28" s="54"/>
      <c r="ALI28" s="54"/>
      <c r="ALJ28" s="54"/>
      <c r="ALK28" s="54"/>
      <c r="ALL28" s="54"/>
      <c r="ALM28" s="54"/>
      <c r="ALN28" s="54"/>
      <c r="ALO28" s="54"/>
      <c r="ALP28" s="54"/>
      <c r="ALQ28" s="54"/>
      <c r="ALR28" s="54"/>
      <c r="ALS28" s="54"/>
      <c r="ALT28" s="54"/>
      <c r="ALU28" s="54"/>
      <c r="ALV28" s="54"/>
      <c r="ALW28" s="54"/>
      <c r="ALX28" s="54"/>
      <c r="ALY28" s="54"/>
      <c r="ALZ28" s="54"/>
      <c r="AMA28" s="54"/>
      <c r="AMB28" s="54"/>
      <c r="AMC28" s="54"/>
      <c r="AMD28" s="54"/>
      <c r="AME28" s="54"/>
      <c r="AMF28" s="54"/>
      <c r="AMG28" s="54"/>
      <c r="AMH28" s="54"/>
      <c r="AMI28" s="54"/>
      <c r="AMJ28" s="54"/>
      <c r="AMK28" s="54"/>
      <c r="AML28" s="54"/>
      <c r="AMM28" s="54"/>
      <c r="AMN28" s="54"/>
      <c r="AMO28" s="54"/>
      <c r="AMP28" s="54"/>
      <c r="AMQ28" s="54"/>
      <c r="AMR28" s="54"/>
      <c r="AMS28" s="54"/>
      <c r="AMT28" s="54"/>
      <c r="AMU28" s="54"/>
      <c r="AMV28" s="54"/>
      <c r="AMW28" s="54"/>
      <c r="AMX28" s="54"/>
      <c r="AMY28" s="54"/>
      <c r="AMZ28" s="54"/>
      <c r="ANA28" s="54"/>
      <c r="ANB28" s="54"/>
      <c r="ANC28" s="54"/>
      <c r="AND28" s="54"/>
      <c r="ANE28" s="54"/>
      <c r="ANF28" s="54"/>
      <c r="ANG28" s="54"/>
      <c r="ANH28" s="54"/>
      <c r="ANI28" s="54"/>
      <c r="ANJ28" s="54"/>
      <c r="ANK28" s="54"/>
      <c r="ANL28" s="54"/>
      <c r="ANM28" s="54"/>
      <c r="ANN28" s="54"/>
      <c r="ANO28" s="54"/>
      <c r="ANP28" s="54"/>
      <c r="ANQ28" s="54"/>
      <c r="ANR28" s="54"/>
      <c r="ANS28" s="54"/>
      <c r="ANT28" s="54"/>
      <c r="ANU28" s="54"/>
      <c r="ANV28" s="54"/>
      <c r="ANW28" s="54"/>
      <c r="ANX28" s="54"/>
      <c r="ANY28" s="54"/>
      <c r="ANZ28" s="54"/>
      <c r="AOA28" s="54"/>
      <c r="AOB28" s="54"/>
      <c r="AOC28" s="54"/>
      <c r="AOD28" s="54"/>
      <c r="AOE28" s="54"/>
      <c r="AOF28" s="54"/>
      <c r="AOG28" s="54"/>
      <c r="AOH28" s="54"/>
      <c r="AOI28" s="54"/>
      <c r="AOJ28" s="54"/>
      <c r="AOK28" s="54"/>
      <c r="AOL28" s="54"/>
      <c r="AOM28" s="54"/>
      <c r="AON28" s="54"/>
      <c r="AOO28" s="54"/>
      <c r="AOP28" s="54"/>
      <c r="AOQ28" s="54"/>
      <c r="AOR28" s="54"/>
      <c r="AOS28" s="54"/>
      <c r="AOT28" s="54"/>
      <c r="AOU28" s="54"/>
      <c r="AOV28" s="54"/>
      <c r="AOW28" s="54"/>
      <c r="AOX28" s="54"/>
      <c r="AOY28" s="54"/>
      <c r="AOZ28" s="54"/>
      <c r="APA28" s="54"/>
      <c r="APB28" s="54"/>
      <c r="APC28" s="54"/>
      <c r="APD28" s="54"/>
      <c r="APE28" s="54"/>
      <c r="APF28" s="54"/>
      <c r="APG28" s="54"/>
      <c r="APH28" s="54"/>
      <c r="API28" s="54"/>
      <c r="APJ28" s="54"/>
      <c r="APK28" s="54"/>
      <c r="APL28" s="54"/>
      <c r="APM28" s="54"/>
      <c r="APN28" s="54"/>
      <c r="APO28" s="54"/>
      <c r="APP28" s="54"/>
      <c r="APQ28" s="54"/>
      <c r="APR28" s="54"/>
      <c r="APS28" s="54"/>
      <c r="APT28" s="54"/>
      <c r="APU28" s="54"/>
      <c r="APV28" s="54"/>
      <c r="APW28" s="54"/>
      <c r="APX28" s="54"/>
      <c r="APY28" s="54"/>
      <c r="APZ28" s="54"/>
      <c r="AQA28" s="54"/>
      <c r="AQB28" s="54"/>
      <c r="AQC28" s="54"/>
      <c r="AQD28" s="54"/>
      <c r="AQE28" s="54"/>
      <c r="AQF28" s="54"/>
      <c r="AQG28" s="54"/>
      <c r="AQH28" s="54"/>
      <c r="AQI28" s="54"/>
      <c r="AQJ28" s="54"/>
      <c r="AQK28" s="54"/>
      <c r="AQL28" s="54"/>
      <c r="AQM28" s="54"/>
      <c r="AQN28" s="54"/>
      <c r="AQO28" s="54"/>
      <c r="AQP28" s="54"/>
      <c r="AQQ28" s="54"/>
      <c r="AQR28" s="54"/>
      <c r="AQS28" s="54"/>
      <c r="AQT28" s="54"/>
      <c r="AQU28" s="54"/>
      <c r="AQV28" s="54"/>
      <c r="AQW28" s="54"/>
      <c r="AQX28" s="54"/>
      <c r="AQY28" s="54"/>
      <c r="AQZ28" s="54"/>
      <c r="ARA28" s="54"/>
      <c r="ARB28" s="54"/>
      <c r="ARC28" s="54"/>
      <c r="ARD28" s="54"/>
      <c r="ARE28" s="54"/>
      <c r="ARF28" s="54"/>
      <c r="ARG28" s="54"/>
      <c r="ARH28" s="54"/>
      <c r="ARI28" s="54"/>
      <c r="ARJ28" s="54"/>
      <c r="ARK28" s="54"/>
      <c r="ARL28" s="54"/>
      <c r="ARM28" s="54"/>
      <c r="ARN28" s="54"/>
      <c r="ARO28" s="54"/>
      <c r="ARP28" s="54"/>
      <c r="ARQ28" s="54"/>
      <c r="ARR28" s="54"/>
      <c r="ARS28" s="54"/>
      <c r="ART28" s="54"/>
      <c r="ARU28" s="54"/>
      <c r="ARV28" s="54"/>
      <c r="ARW28" s="54"/>
      <c r="ARX28" s="54"/>
      <c r="ARY28" s="54"/>
      <c r="ARZ28" s="54"/>
      <c r="ASA28" s="54"/>
      <c r="ASB28" s="54"/>
      <c r="ASC28" s="54"/>
      <c r="ASD28" s="54"/>
      <c r="ASE28" s="54"/>
      <c r="ASF28" s="54"/>
      <c r="ASG28" s="54"/>
      <c r="ASH28" s="54"/>
      <c r="ASI28" s="54"/>
      <c r="ASJ28" s="54"/>
      <c r="ASK28" s="54"/>
      <c r="ASL28" s="54"/>
      <c r="ASM28" s="54"/>
      <c r="ASN28" s="54"/>
      <c r="ASO28" s="54"/>
      <c r="ASP28" s="54"/>
      <c r="ASQ28" s="54"/>
      <c r="ASR28" s="54"/>
      <c r="ASS28" s="54"/>
      <c r="AST28" s="54"/>
      <c r="ASU28" s="54"/>
      <c r="ASV28" s="54"/>
      <c r="ASW28" s="54"/>
      <c r="ASX28" s="54"/>
      <c r="ASY28" s="54"/>
      <c r="ASZ28" s="54"/>
      <c r="ATA28" s="54"/>
      <c r="ATB28" s="54"/>
      <c r="ATC28" s="54"/>
      <c r="ATD28" s="54"/>
      <c r="ATE28" s="54"/>
      <c r="ATF28" s="54"/>
      <c r="ATG28" s="54"/>
      <c r="ATH28" s="54"/>
      <c r="ATI28" s="54"/>
      <c r="ATJ28" s="54"/>
      <c r="ATK28" s="54"/>
      <c r="ATL28" s="54"/>
      <c r="ATM28" s="54"/>
      <c r="ATN28" s="54"/>
      <c r="ATO28" s="54"/>
      <c r="ATP28" s="54"/>
      <c r="ATQ28" s="54"/>
      <c r="ATR28" s="54"/>
      <c r="ATS28" s="54"/>
      <c r="ATT28" s="54"/>
      <c r="ATU28" s="54"/>
      <c r="ATV28" s="54"/>
      <c r="ATW28" s="54"/>
      <c r="ATX28" s="54"/>
      <c r="ATY28" s="54"/>
      <c r="ATZ28" s="54"/>
      <c r="AUA28" s="54"/>
      <c r="AUB28" s="54"/>
      <c r="AUC28" s="54"/>
      <c r="AUD28" s="54"/>
      <c r="AUE28" s="54"/>
      <c r="AUF28" s="54"/>
      <c r="AUG28" s="54"/>
      <c r="AUH28" s="54"/>
      <c r="AUI28" s="54"/>
      <c r="AUJ28" s="54"/>
      <c r="AUK28" s="54"/>
      <c r="AUL28" s="54"/>
      <c r="AUM28" s="54"/>
      <c r="AUN28" s="54"/>
      <c r="AUO28" s="54"/>
      <c r="AUP28" s="54"/>
      <c r="AUQ28" s="54"/>
      <c r="AUR28" s="54"/>
      <c r="AUS28" s="54"/>
      <c r="AUT28" s="54"/>
      <c r="AUU28" s="54"/>
      <c r="AUV28" s="54"/>
      <c r="AUW28" s="54"/>
      <c r="AUX28" s="54"/>
      <c r="AUY28" s="54"/>
      <c r="AUZ28" s="54"/>
      <c r="AVA28" s="54"/>
      <c r="AVB28" s="54"/>
      <c r="AVC28" s="54"/>
      <c r="AVD28" s="54"/>
      <c r="AVE28" s="54"/>
      <c r="AVF28" s="54"/>
      <c r="AVG28" s="54"/>
      <c r="AVH28" s="54"/>
      <c r="AVI28" s="54"/>
      <c r="AVJ28" s="54"/>
      <c r="AVK28" s="54"/>
      <c r="AVL28" s="54"/>
      <c r="AVM28" s="54"/>
      <c r="AVN28" s="54"/>
      <c r="AVO28" s="54"/>
      <c r="AVP28" s="54"/>
      <c r="AVQ28" s="54"/>
      <c r="AVR28" s="54"/>
      <c r="AVS28" s="54"/>
      <c r="AVT28" s="54"/>
      <c r="AVU28" s="54"/>
      <c r="AVV28" s="54"/>
      <c r="AVW28" s="54"/>
      <c r="AVX28" s="54"/>
      <c r="AVY28" s="54"/>
      <c r="AVZ28" s="54"/>
      <c r="AWA28" s="54"/>
      <c r="AWB28" s="54"/>
      <c r="AWC28" s="54"/>
      <c r="AWD28" s="54"/>
      <c r="AWE28" s="54"/>
      <c r="AWF28" s="54"/>
      <c r="AWG28" s="54"/>
      <c r="AWH28" s="54"/>
      <c r="AWI28" s="54"/>
      <c r="AWJ28" s="54"/>
      <c r="AWK28" s="54"/>
      <c r="AWL28" s="54"/>
      <c r="AWM28" s="54"/>
      <c r="AWN28" s="54"/>
      <c r="AWO28" s="54"/>
      <c r="AWP28" s="54"/>
      <c r="AWQ28" s="54"/>
      <c r="AWR28" s="54"/>
      <c r="AWS28" s="54"/>
      <c r="AWT28" s="54"/>
      <c r="AWU28" s="54"/>
      <c r="AWV28" s="54"/>
      <c r="AWW28" s="54"/>
      <c r="AWX28" s="54"/>
      <c r="AWY28" s="54"/>
      <c r="AWZ28" s="54"/>
      <c r="AXA28" s="54"/>
      <c r="AXB28" s="54"/>
      <c r="AXC28" s="54"/>
      <c r="AXD28" s="54"/>
      <c r="AXE28" s="54"/>
      <c r="AXF28" s="54"/>
      <c r="AXG28" s="54"/>
      <c r="AXH28" s="54"/>
      <c r="AXI28" s="54"/>
      <c r="AXJ28" s="54"/>
      <c r="AXK28" s="54"/>
      <c r="AXL28" s="54"/>
      <c r="AXM28" s="54"/>
      <c r="AXN28" s="54"/>
      <c r="AXO28" s="54"/>
      <c r="AXP28" s="54"/>
      <c r="AXQ28" s="54"/>
      <c r="AXR28" s="54"/>
      <c r="AXS28" s="54"/>
      <c r="AXT28" s="54"/>
      <c r="AXU28" s="54"/>
      <c r="AXV28" s="54"/>
      <c r="AXW28" s="54"/>
      <c r="AXX28" s="54"/>
      <c r="AXY28" s="54"/>
      <c r="AXZ28" s="54"/>
      <c r="AYA28" s="54"/>
      <c r="AYB28" s="54"/>
      <c r="AYC28" s="54"/>
      <c r="AYD28" s="54"/>
      <c r="AYE28" s="54"/>
      <c r="AYF28" s="54"/>
      <c r="AYG28" s="54"/>
      <c r="AYH28" s="54"/>
      <c r="AYI28" s="54"/>
      <c r="AYJ28" s="54"/>
      <c r="AYK28" s="54"/>
      <c r="AYL28" s="54"/>
      <c r="AYM28" s="54"/>
      <c r="AYN28" s="54"/>
      <c r="AYO28" s="54"/>
      <c r="AYP28" s="54"/>
      <c r="AYQ28" s="54"/>
      <c r="AYR28" s="54"/>
      <c r="AYS28" s="54"/>
      <c r="AYT28" s="54"/>
      <c r="AYU28" s="54"/>
      <c r="AYV28" s="54"/>
    </row>
    <row r="29" spans="1:1348" s="374" customFormat="1" ht="7.5" customHeight="1" x14ac:dyDescent="0.2">
      <c r="A29" s="2501"/>
      <c r="B29" s="378"/>
      <c r="C29" s="85"/>
      <c r="D29" s="85"/>
      <c r="E29" s="85"/>
      <c r="F29" s="85"/>
      <c r="G29" s="85"/>
      <c r="H29" s="85"/>
      <c r="I29" s="85"/>
      <c r="J29" s="85"/>
      <c r="K29" s="85"/>
      <c r="L29" s="85"/>
      <c r="M29" s="854"/>
      <c r="N29" s="854"/>
      <c r="O29" s="854"/>
      <c r="P29" s="387"/>
      <c r="Q29" s="1082"/>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c r="AUL29" s="54"/>
      <c r="AUM29" s="54"/>
      <c r="AUN29" s="54"/>
      <c r="AUO29" s="54"/>
      <c r="AUP29" s="54"/>
      <c r="AUQ29" s="54"/>
      <c r="AUR29" s="54"/>
      <c r="AUS29" s="54"/>
      <c r="AUT29" s="54"/>
      <c r="AUU29" s="54"/>
      <c r="AUV29" s="54"/>
      <c r="AUW29" s="54"/>
      <c r="AUX29" s="54"/>
      <c r="AUY29" s="54"/>
      <c r="AUZ29" s="54"/>
      <c r="AVA29" s="54"/>
      <c r="AVB29" s="54"/>
      <c r="AVC29" s="54"/>
      <c r="AVD29" s="54"/>
      <c r="AVE29" s="54"/>
      <c r="AVF29" s="54"/>
      <c r="AVG29" s="54"/>
      <c r="AVH29" s="54"/>
      <c r="AVI29" s="54"/>
      <c r="AVJ29" s="54"/>
      <c r="AVK29" s="54"/>
      <c r="AVL29" s="54"/>
      <c r="AVM29" s="54"/>
      <c r="AVN29" s="54"/>
      <c r="AVO29" s="54"/>
      <c r="AVP29" s="54"/>
      <c r="AVQ29" s="54"/>
      <c r="AVR29" s="54"/>
      <c r="AVS29" s="54"/>
      <c r="AVT29" s="54"/>
      <c r="AVU29" s="54"/>
      <c r="AVV29" s="54"/>
      <c r="AVW29" s="54"/>
      <c r="AVX29" s="54"/>
      <c r="AVY29" s="54"/>
      <c r="AVZ29" s="54"/>
      <c r="AWA29" s="54"/>
      <c r="AWB29" s="54"/>
      <c r="AWC29" s="54"/>
      <c r="AWD29" s="54"/>
      <c r="AWE29" s="54"/>
      <c r="AWF29" s="54"/>
      <c r="AWG29" s="54"/>
      <c r="AWH29" s="54"/>
      <c r="AWI29" s="54"/>
      <c r="AWJ29" s="54"/>
      <c r="AWK29" s="54"/>
      <c r="AWL29" s="54"/>
      <c r="AWM29" s="54"/>
      <c r="AWN29" s="54"/>
      <c r="AWO29" s="54"/>
      <c r="AWP29" s="54"/>
      <c r="AWQ29" s="54"/>
      <c r="AWR29" s="54"/>
      <c r="AWS29" s="54"/>
      <c r="AWT29" s="54"/>
      <c r="AWU29" s="54"/>
      <c r="AWV29" s="54"/>
      <c r="AWW29" s="54"/>
      <c r="AWX29" s="54"/>
      <c r="AWY29" s="54"/>
      <c r="AWZ29" s="54"/>
      <c r="AXA29" s="54"/>
      <c r="AXB29" s="54"/>
      <c r="AXC29" s="54"/>
      <c r="AXD29" s="54"/>
      <c r="AXE29" s="54"/>
      <c r="AXF29" s="54"/>
      <c r="AXG29" s="54"/>
      <c r="AXH29" s="54"/>
      <c r="AXI29" s="54"/>
      <c r="AXJ29" s="54"/>
      <c r="AXK29" s="54"/>
      <c r="AXL29" s="54"/>
      <c r="AXM29" s="54"/>
      <c r="AXN29" s="54"/>
      <c r="AXO29" s="54"/>
      <c r="AXP29" s="54"/>
      <c r="AXQ29" s="54"/>
      <c r="AXR29" s="54"/>
      <c r="AXS29" s="54"/>
      <c r="AXT29" s="54"/>
      <c r="AXU29" s="54"/>
      <c r="AXV29" s="54"/>
      <c r="AXW29" s="54"/>
      <c r="AXX29" s="54"/>
      <c r="AXY29" s="54"/>
      <c r="AXZ29" s="54"/>
      <c r="AYA29" s="54"/>
      <c r="AYB29" s="54"/>
      <c r="AYC29" s="54"/>
      <c r="AYD29" s="54"/>
      <c r="AYE29" s="54"/>
      <c r="AYF29" s="54"/>
      <c r="AYG29" s="54"/>
      <c r="AYH29" s="54"/>
      <c r="AYI29" s="54"/>
      <c r="AYJ29" s="54"/>
      <c r="AYK29" s="54"/>
      <c r="AYL29" s="54"/>
      <c r="AYM29" s="54"/>
      <c r="AYN29" s="54"/>
      <c r="AYO29" s="54"/>
      <c r="AYP29" s="54"/>
      <c r="AYQ29" s="54"/>
      <c r="AYR29" s="54"/>
      <c r="AYS29" s="54"/>
      <c r="AYT29" s="54"/>
      <c r="AYU29" s="54"/>
      <c r="AYV29" s="54"/>
    </row>
    <row r="30" spans="1:1348" s="374" customFormat="1" ht="18" customHeight="1" x14ac:dyDescent="0.2">
      <c r="A30" s="2501"/>
      <c r="B30" s="2538" t="s">
        <v>222</v>
      </c>
      <c r="C30" s="2539"/>
      <c r="D30" s="2539"/>
      <c r="E30" s="2540">
        <v>1</v>
      </c>
      <c r="F30" s="2540"/>
      <c r="G30" s="2540"/>
      <c r="H30" s="85"/>
      <c r="I30" s="2541">
        <f>(E30/E36)*I36</f>
        <v>0.56888888888888889</v>
      </c>
      <c r="J30" s="2541"/>
      <c r="K30" s="2541"/>
      <c r="L30" s="85"/>
      <c r="M30" s="2542">
        <f>H12</f>
        <v>2.5</v>
      </c>
      <c r="N30" s="2542"/>
      <c r="O30" s="2542"/>
      <c r="P30" s="2521" t="s">
        <v>287</v>
      </c>
      <c r="Q30" s="2522"/>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c r="IW30" s="54"/>
      <c r="IX30" s="54"/>
      <c r="IY30" s="54"/>
      <c r="IZ30" s="54"/>
      <c r="JA30" s="54"/>
      <c r="JB30" s="54"/>
      <c r="JC30" s="54"/>
      <c r="JD30" s="54"/>
      <c r="JE30" s="54"/>
      <c r="JF30" s="54"/>
      <c r="JG30" s="54"/>
      <c r="JH30" s="54"/>
      <c r="JI30" s="54"/>
      <c r="JJ30" s="54"/>
      <c r="JK30" s="54"/>
      <c r="JL30" s="54"/>
      <c r="JM30" s="54"/>
      <c r="JN30" s="54"/>
      <c r="JO30" s="54"/>
      <c r="JP30" s="54"/>
      <c r="JQ30" s="54"/>
      <c r="JR30" s="54"/>
      <c r="JS30" s="54"/>
      <c r="JT30" s="54"/>
      <c r="JU30" s="54"/>
      <c r="JV30" s="54"/>
      <c r="JW30" s="54"/>
      <c r="JX30" s="54"/>
      <c r="JY30" s="54"/>
      <c r="JZ30" s="54"/>
      <c r="KA30" s="54"/>
      <c r="KB30" s="54"/>
      <c r="KC30" s="54"/>
      <c r="KD30" s="54"/>
      <c r="KE30" s="54"/>
      <c r="KF30" s="54"/>
      <c r="KG30" s="54"/>
      <c r="KH30" s="54"/>
      <c r="KI30" s="54"/>
      <c r="KJ30" s="54"/>
      <c r="KK30" s="54"/>
      <c r="KL30" s="54"/>
      <c r="KM30" s="54"/>
      <c r="KN30" s="54"/>
      <c r="KO30" s="54"/>
      <c r="KP30" s="54"/>
      <c r="KQ30" s="54"/>
      <c r="KR30" s="54"/>
      <c r="KS30" s="54"/>
      <c r="KT30" s="54"/>
      <c r="KU30" s="54"/>
      <c r="KV30" s="54"/>
      <c r="KW30" s="54"/>
      <c r="KX30" s="54"/>
      <c r="KY30" s="54"/>
      <c r="KZ30" s="54"/>
      <c r="LA30" s="54"/>
      <c r="LB30" s="54"/>
      <c r="LC30" s="54"/>
      <c r="LD30" s="54"/>
      <c r="LE30" s="54"/>
      <c r="LF30" s="54"/>
      <c r="LG30" s="54"/>
      <c r="LH30" s="54"/>
      <c r="LI30" s="54"/>
      <c r="LJ30" s="54"/>
      <c r="LK30" s="54"/>
      <c r="LL30" s="54"/>
      <c r="LM30" s="54"/>
      <c r="LN30" s="54"/>
      <c r="LO30" s="54"/>
      <c r="LP30" s="54"/>
      <c r="LQ30" s="54"/>
      <c r="LR30" s="54"/>
      <c r="LS30" s="54"/>
      <c r="LT30" s="54"/>
      <c r="LU30" s="54"/>
      <c r="LV30" s="54"/>
      <c r="LW30" s="54"/>
      <c r="LX30" s="54"/>
      <c r="LY30" s="54"/>
      <c r="LZ30" s="54"/>
      <c r="MA30" s="54"/>
      <c r="MB30" s="54"/>
      <c r="MC30" s="54"/>
      <c r="MD30" s="54"/>
      <c r="ME30" s="54"/>
      <c r="MF30" s="54"/>
      <c r="MG30" s="54"/>
      <c r="MH30" s="54"/>
      <c r="MI30" s="54"/>
      <c r="MJ30" s="54"/>
      <c r="MK30" s="54"/>
      <c r="ML30" s="54"/>
      <c r="MM30" s="54"/>
      <c r="MN30" s="54"/>
      <c r="MO30" s="54"/>
      <c r="MP30" s="54"/>
      <c r="MQ30" s="54"/>
      <c r="MR30" s="54"/>
      <c r="MS30" s="54"/>
      <c r="MT30" s="54"/>
      <c r="MU30" s="54"/>
      <c r="MV30" s="54"/>
      <c r="MW30" s="54"/>
      <c r="MX30" s="54"/>
      <c r="MY30" s="54"/>
      <c r="MZ30" s="54"/>
      <c r="NA30" s="54"/>
      <c r="NB30" s="54"/>
      <c r="NC30" s="54"/>
      <c r="ND30" s="54"/>
      <c r="NE30" s="54"/>
      <c r="NF30" s="54"/>
      <c r="NG30" s="54"/>
      <c r="NH30" s="54"/>
      <c r="NI30" s="54"/>
      <c r="NJ30" s="54"/>
      <c r="NK30" s="54"/>
      <c r="NL30" s="54"/>
      <c r="NM30" s="54"/>
      <c r="NN30" s="54"/>
      <c r="NO30" s="54"/>
      <c r="NP30" s="54"/>
      <c r="NQ30" s="54"/>
      <c r="NR30" s="54"/>
      <c r="NS30" s="54"/>
      <c r="NT30" s="54"/>
      <c r="NU30" s="54"/>
      <c r="NV30" s="54"/>
      <c r="NW30" s="54"/>
      <c r="NX30" s="54"/>
      <c r="NY30" s="54"/>
      <c r="NZ30" s="54"/>
      <c r="OA30" s="54"/>
      <c r="OB30" s="54"/>
      <c r="OC30" s="54"/>
      <c r="OD30" s="54"/>
      <c r="OE30" s="54"/>
      <c r="OF30" s="54"/>
      <c r="OG30" s="54"/>
      <c r="OH30" s="54"/>
      <c r="OI30" s="54"/>
      <c r="OJ30" s="54"/>
      <c r="OK30" s="54"/>
      <c r="OL30" s="54"/>
      <c r="OM30" s="54"/>
      <c r="ON30" s="54"/>
      <c r="OO30" s="54"/>
      <c r="OP30" s="54"/>
      <c r="OQ30" s="54"/>
      <c r="OR30" s="54"/>
      <c r="OS30" s="54"/>
      <c r="OT30" s="54"/>
      <c r="OU30" s="54"/>
      <c r="OV30" s="54"/>
      <c r="OW30" s="54"/>
      <c r="OX30" s="54"/>
      <c r="OY30" s="54"/>
      <c r="OZ30" s="54"/>
      <c r="PA30" s="54"/>
      <c r="PB30" s="54"/>
      <c r="PC30" s="54"/>
      <c r="PD30" s="54"/>
      <c r="PE30" s="54"/>
      <c r="PF30" s="54"/>
      <c r="PG30" s="54"/>
      <c r="PH30" s="54"/>
      <c r="PI30" s="54"/>
      <c r="PJ30" s="54"/>
      <c r="PK30" s="54"/>
      <c r="PL30" s="54"/>
      <c r="PM30" s="54"/>
      <c r="PN30" s="54"/>
      <c r="PO30" s="54"/>
      <c r="PP30" s="54"/>
      <c r="PQ30" s="54"/>
      <c r="PR30" s="54"/>
      <c r="PS30" s="54"/>
      <c r="PT30" s="54"/>
      <c r="PU30" s="54"/>
      <c r="PV30" s="54"/>
      <c r="PW30" s="54"/>
      <c r="PX30" s="54"/>
      <c r="PY30" s="54"/>
      <c r="PZ30" s="54"/>
      <c r="QA30" s="54"/>
      <c r="QB30" s="54"/>
      <c r="QC30" s="54"/>
      <c r="QD30" s="54"/>
      <c r="QE30" s="54"/>
      <c r="QF30" s="54"/>
      <c r="QG30" s="54"/>
      <c r="QH30" s="54"/>
      <c r="QI30" s="54"/>
      <c r="QJ30" s="54"/>
      <c r="QK30" s="54"/>
      <c r="QL30" s="54"/>
      <c r="QM30" s="54"/>
      <c r="QN30" s="54"/>
      <c r="QO30" s="54"/>
      <c r="QP30" s="54"/>
      <c r="QQ30" s="54"/>
      <c r="QR30" s="54"/>
      <c r="QS30" s="54"/>
      <c r="QT30" s="54"/>
      <c r="QU30" s="54"/>
      <c r="QV30" s="54"/>
      <c r="QW30" s="54"/>
      <c r="QX30" s="54"/>
      <c r="QY30" s="54"/>
      <c r="QZ30" s="54"/>
      <c r="RA30" s="54"/>
      <c r="RB30" s="54"/>
      <c r="RC30" s="54"/>
      <c r="RD30" s="54"/>
      <c r="RE30" s="54"/>
      <c r="RF30" s="54"/>
      <c r="RG30" s="54"/>
      <c r="RH30" s="54"/>
      <c r="RI30" s="54"/>
      <c r="RJ30" s="54"/>
      <c r="RK30" s="54"/>
      <c r="RL30" s="54"/>
      <c r="RM30" s="54"/>
      <c r="RN30" s="54"/>
      <c r="RO30" s="54"/>
      <c r="RP30" s="54"/>
      <c r="RQ30" s="54"/>
      <c r="RR30" s="54"/>
      <c r="RS30" s="54"/>
      <c r="RT30" s="54"/>
      <c r="RU30" s="54"/>
      <c r="RV30" s="54"/>
      <c r="RW30" s="54"/>
      <c r="RX30" s="54"/>
      <c r="RY30" s="54"/>
      <c r="RZ30" s="54"/>
      <c r="SA30" s="54"/>
      <c r="SB30" s="54"/>
      <c r="SC30" s="54"/>
      <c r="SD30" s="54"/>
      <c r="SE30" s="54"/>
      <c r="SF30" s="54"/>
      <c r="SG30" s="54"/>
      <c r="SH30" s="54"/>
      <c r="SI30" s="54"/>
      <c r="SJ30" s="54"/>
      <c r="SK30" s="54"/>
      <c r="SL30" s="54"/>
      <c r="SM30" s="54"/>
      <c r="SN30" s="54"/>
      <c r="SO30" s="54"/>
      <c r="SP30" s="54"/>
      <c r="SQ30" s="54"/>
      <c r="SR30" s="54"/>
      <c r="SS30" s="54"/>
      <c r="ST30" s="54"/>
      <c r="SU30" s="54"/>
      <c r="SV30" s="54"/>
      <c r="SW30" s="54"/>
      <c r="SX30" s="54"/>
      <c r="SY30" s="54"/>
      <c r="SZ30" s="54"/>
      <c r="TA30" s="54"/>
      <c r="TB30" s="54"/>
      <c r="TC30" s="54"/>
      <c r="TD30" s="54"/>
      <c r="TE30" s="54"/>
      <c r="TF30" s="54"/>
      <c r="TG30" s="54"/>
      <c r="TH30" s="54"/>
      <c r="TI30" s="54"/>
      <c r="TJ30" s="54"/>
      <c r="TK30" s="54"/>
      <c r="TL30" s="54"/>
      <c r="TM30" s="54"/>
      <c r="TN30" s="54"/>
      <c r="TO30" s="54"/>
      <c r="TP30" s="54"/>
      <c r="TQ30" s="54"/>
      <c r="TR30" s="54"/>
      <c r="TS30" s="54"/>
      <c r="TT30" s="54"/>
      <c r="TU30" s="54"/>
      <c r="TV30" s="54"/>
      <c r="TW30" s="54"/>
      <c r="TX30" s="54"/>
      <c r="TY30" s="54"/>
      <c r="TZ30" s="54"/>
      <c r="UA30" s="54"/>
      <c r="UB30" s="54"/>
      <c r="UC30" s="54"/>
      <c r="UD30" s="54"/>
      <c r="UE30" s="54"/>
      <c r="UF30" s="54"/>
      <c r="UG30" s="54"/>
      <c r="UH30" s="54"/>
      <c r="UI30" s="54"/>
      <c r="UJ30" s="54"/>
      <c r="UK30" s="54"/>
      <c r="UL30" s="54"/>
      <c r="UM30" s="54"/>
      <c r="UN30" s="54"/>
      <c r="UO30" s="54"/>
      <c r="UP30" s="54"/>
      <c r="UQ30" s="54"/>
      <c r="UR30" s="54"/>
      <c r="US30" s="54"/>
      <c r="UT30" s="54"/>
      <c r="UU30" s="54"/>
      <c r="UV30" s="54"/>
      <c r="UW30" s="54"/>
      <c r="UX30" s="54"/>
      <c r="UY30" s="54"/>
      <c r="UZ30" s="54"/>
      <c r="VA30" s="54"/>
      <c r="VB30" s="54"/>
      <c r="VC30" s="54"/>
      <c r="VD30" s="54"/>
      <c r="VE30" s="54"/>
      <c r="VF30" s="54"/>
      <c r="VG30" s="54"/>
      <c r="VH30" s="54"/>
      <c r="VI30" s="54"/>
      <c r="VJ30" s="54"/>
      <c r="VK30" s="54"/>
      <c r="VL30" s="54"/>
      <c r="VM30" s="54"/>
      <c r="VN30" s="54"/>
      <c r="VO30" s="54"/>
      <c r="VP30" s="54"/>
      <c r="VQ30" s="54"/>
      <c r="VR30" s="54"/>
      <c r="VS30" s="54"/>
      <c r="VT30" s="54"/>
      <c r="VU30" s="54"/>
      <c r="VV30" s="54"/>
      <c r="VW30" s="54"/>
      <c r="VX30" s="54"/>
      <c r="VY30" s="54"/>
      <c r="VZ30" s="54"/>
      <c r="WA30" s="54"/>
      <c r="WB30" s="54"/>
      <c r="WC30" s="54"/>
      <c r="WD30" s="54"/>
      <c r="WE30" s="54"/>
      <c r="WF30" s="54"/>
      <c r="WG30" s="54"/>
      <c r="WH30" s="54"/>
      <c r="WI30" s="54"/>
      <c r="WJ30" s="54"/>
      <c r="WK30" s="54"/>
      <c r="WL30" s="54"/>
      <c r="WM30" s="54"/>
      <c r="WN30" s="54"/>
      <c r="WO30" s="54"/>
      <c r="WP30" s="54"/>
      <c r="WQ30" s="54"/>
      <c r="WR30" s="54"/>
      <c r="WS30" s="54"/>
      <c r="WT30" s="54"/>
      <c r="WU30" s="54"/>
      <c r="WV30" s="54"/>
      <c r="WW30" s="54"/>
      <c r="WX30" s="54"/>
      <c r="WY30" s="54"/>
      <c r="WZ30" s="54"/>
      <c r="XA30" s="54"/>
      <c r="XB30" s="54"/>
      <c r="XC30" s="54"/>
      <c r="XD30" s="54"/>
      <c r="XE30" s="54"/>
      <c r="XF30" s="54"/>
      <c r="XG30" s="54"/>
      <c r="XH30" s="54"/>
      <c r="XI30" s="54"/>
      <c r="XJ30" s="54"/>
      <c r="XK30" s="54"/>
      <c r="XL30" s="54"/>
      <c r="XM30" s="54"/>
      <c r="XN30" s="54"/>
      <c r="XO30" s="54"/>
      <c r="XP30" s="54"/>
      <c r="XQ30" s="54"/>
      <c r="XR30" s="54"/>
      <c r="XS30" s="54"/>
      <c r="XT30" s="54"/>
      <c r="XU30" s="54"/>
      <c r="XV30" s="54"/>
      <c r="XW30" s="54"/>
      <c r="XX30" s="54"/>
      <c r="XY30" s="54"/>
      <c r="XZ30" s="54"/>
      <c r="YA30" s="54"/>
      <c r="YB30" s="54"/>
      <c r="YC30" s="54"/>
      <c r="YD30" s="54"/>
      <c r="YE30" s="54"/>
      <c r="YF30" s="54"/>
      <c r="YG30" s="54"/>
      <c r="YH30" s="54"/>
      <c r="YI30" s="54"/>
      <c r="YJ30" s="54"/>
      <c r="YK30" s="54"/>
      <c r="YL30" s="54"/>
      <c r="YM30" s="54"/>
      <c r="YN30" s="54"/>
      <c r="YO30" s="54"/>
      <c r="YP30" s="54"/>
      <c r="YQ30" s="54"/>
      <c r="YR30" s="54"/>
      <c r="YS30" s="54"/>
      <c r="YT30" s="54"/>
      <c r="YU30" s="54"/>
      <c r="YV30" s="54"/>
      <c r="YW30" s="54"/>
      <c r="YX30" s="54"/>
      <c r="YY30" s="54"/>
      <c r="YZ30" s="54"/>
      <c r="ZA30" s="54"/>
      <c r="ZB30" s="54"/>
      <c r="ZC30" s="54"/>
      <c r="ZD30" s="54"/>
      <c r="ZE30" s="54"/>
      <c r="ZF30" s="54"/>
      <c r="ZG30" s="54"/>
      <c r="ZH30" s="54"/>
      <c r="ZI30" s="54"/>
      <c r="ZJ30" s="54"/>
      <c r="ZK30" s="54"/>
      <c r="ZL30" s="54"/>
      <c r="ZM30" s="54"/>
      <c r="ZN30" s="54"/>
      <c r="ZO30" s="54"/>
      <c r="ZP30" s="54"/>
      <c r="ZQ30" s="54"/>
      <c r="ZR30" s="54"/>
      <c r="ZS30" s="54"/>
      <c r="ZT30" s="54"/>
      <c r="ZU30" s="54"/>
      <c r="ZV30" s="54"/>
      <c r="ZW30" s="54"/>
      <c r="ZX30" s="54"/>
      <c r="ZY30" s="54"/>
      <c r="ZZ30" s="54"/>
      <c r="AAA30" s="54"/>
      <c r="AAB30" s="54"/>
      <c r="AAC30" s="54"/>
      <c r="AAD30" s="54"/>
      <c r="AAE30" s="54"/>
      <c r="AAF30" s="54"/>
      <c r="AAG30" s="54"/>
      <c r="AAH30" s="54"/>
      <c r="AAI30" s="54"/>
      <c r="AAJ30" s="54"/>
      <c r="AAK30" s="54"/>
      <c r="AAL30" s="54"/>
      <c r="AAM30" s="54"/>
      <c r="AAN30" s="54"/>
      <c r="AAO30" s="54"/>
      <c r="AAP30" s="54"/>
      <c r="AAQ30" s="54"/>
      <c r="AAR30" s="54"/>
      <c r="AAS30" s="54"/>
      <c r="AAT30" s="54"/>
      <c r="AAU30" s="54"/>
      <c r="AAV30" s="54"/>
      <c r="AAW30" s="54"/>
      <c r="AAX30" s="54"/>
      <c r="AAY30" s="54"/>
      <c r="AAZ30" s="54"/>
      <c r="ABA30" s="54"/>
      <c r="ABB30" s="54"/>
      <c r="ABC30" s="54"/>
      <c r="ABD30" s="54"/>
      <c r="ABE30" s="54"/>
      <c r="ABF30" s="54"/>
      <c r="ABG30" s="54"/>
      <c r="ABH30" s="54"/>
      <c r="ABI30" s="54"/>
      <c r="ABJ30" s="54"/>
      <c r="ABK30" s="54"/>
      <c r="ABL30" s="54"/>
      <c r="ABM30" s="54"/>
      <c r="ABN30" s="54"/>
      <c r="ABO30" s="54"/>
      <c r="ABP30" s="54"/>
      <c r="ABQ30" s="54"/>
      <c r="ABR30" s="54"/>
      <c r="ABS30" s="54"/>
      <c r="ABT30" s="54"/>
      <c r="ABU30" s="54"/>
      <c r="ABV30" s="54"/>
      <c r="ABW30" s="54"/>
      <c r="ABX30" s="54"/>
      <c r="ABY30" s="54"/>
      <c r="ABZ30" s="54"/>
      <c r="ACA30" s="54"/>
      <c r="ACB30" s="54"/>
      <c r="ACC30" s="54"/>
      <c r="ACD30" s="54"/>
      <c r="ACE30" s="54"/>
      <c r="ACF30" s="54"/>
      <c r="ACG30" s="54"/>
      <c r="ACH30" s="54"/>
      <c r="ACI30" s="54"/>
      <c r="ACJ30" s="54"/>
      <c r="ACK30" s="54"/>
      <c r="ACL30" s="54"/>
      <c r="ACM30" s="54"/>
      <c r="ACN30" s="54"/>
      <c r="ACO30" s="54"/>
      <c r="ACP30" s="54"/>
      <c r="ACQ30" s="54"/>
      <c r="ACR30" s="54"/>
      <c r="ACS30" s="54"/>
      <c r="ACT30" s="54"/>
      <c r="ACU30" s="54"/>
      <c r="ACV30" s="54"/>
      <c r="ACW30" s="54"/>
      <c r="ACX30" s="54"/>
      <c r="ACY30" s="54"/>
      <c r="ACZ30" s="54"/>
      <c r="ADA30" s="54"/>
      <c r="ADB30" s="54"/>
      <c r="ADC30" s="54"/>
      <c r="ADD30" s="54"/>
      <c r="ADE30" s="54"/>
      <c r="ADF30" s="54"/>
      <c r="ADG30" s="54"/>
      <c r="ADH30" s="54"/>
      <c r="ADI30" s="54"/>
      <c r="ADJ30" s="54"/>
      <c r="ADK30" s="54"/>
      <c r="ADL30" s="54"/>
      <c r="ADM30" s="54"/>
      <c r="ADN30" s="54"/>
      <c r="ADO30" s="54"/>
      <c r="ADP30" s="54"/>
      <c r="ADQ30" s="54"/>
      <c r="ADR30" s="54"/>
      <c r="ADS30" s="54"/>
      <c r="ADT30" s="54"/>
      <c r="ADU30" s="54"/>
      <c r="ADV30" s="54"/>
      <c r="ADW30" s="54"/>
      <c r="ADX30" s="54"/>
      <c r="ADY30" s="54"/>
      <c r="ADZ30" s="54"/>
      <c r="AEA30" s="54"/>
      <c r="AEB30" s="54"/>
      <c r="AEC30" s="54"/>
      <c r="AED30" s="54"/>
      <c r="AEE30" s="54"/>
      <c r="AEF30" s="54"/>
      <c r="AEG30" s="54"/>
      <c r="AEH30" s="54"/>
      <c r="AEI30" s="54"/>
      <c r="AEJ30" s="54"/>
      <c r="AEK30" s="54"/>
      <c r="AEL30" s="54"/>
      <c r="AEM30" s="54"/>
      <c r="AEN30" s="54"/>
      <c r="AEO30" s="54"/>
      <c r="AEP30" s="54"/>
      <c r="AEQ30" s="54"/>
      <c r="AER30" s="54"/>
      <c r="AES30" s="54"/>
      <c r="AET30" s="54"/>
      <c r="AEU30" s="54"/>
      <c r="AEV30" s="54"/>
      <c r="AEW30" s="54"/>
      <c r="AEX30" s="54"/>
      <c r="AEY30" s="54"/>
      <c r="AEZ30" s="54"/>
      <c r="AFA30" s="54"/>
      <c r="AFB30" s="54"/>
      <c r="AFC30" s="54"/>
      <c r="AFD30" s="54"/>
      <c r="AFE30" s="54"/>
      <c r="AFF30" s="54"/>
      <c r="AFG30" s="54"/>
      <c r="AFH30" s="54"/>
      <c r="AFI30" s="54"/>
      <c r="AFJ30" s="54"/>
      <c r="AFK30" s="54"/>
      <c r="AFL30" s="54"/>
      <c r="AFM30" s="54"/>
      <c r="AFN30" s="54"/>
      <c r="AFO30" s="54"/>
      <c r="AFP30" s="54"/>
      <c r="AFQ30" s="54"/>
      <c r="AFR30" s="54"/>
      <c r="AFS30" s="54"/>
      <c r="AFT30" s="54"/>
      <c r="AFU30" s="54"/>
      <c r="AFV30" s="54"/>
      <c r="AFW30" s="54"/>
      <c r="AFX30" s="54"/>
      <c r="AFY30" s="54"/>
      <c r="AFZ30" s="54"/>
      <c r="AGA30" s="54"/>
      <c r="AGB30" s="54"/>
      <c r="AGC30" s="54"/>
      <c r="AGD30" s="54"/>
      <c r="AGE30" s="54"/>
      <c r="AGF30" s="54"/>
      <c r="AGG30" s="54"/>
      <c r="AGH30" s="54"/>
      <c r="AGI30" s="54"/>
      <c r="AGJ30" s="54"/>
      <c r="AGK30" s="54"/>
      <c r="AGL30" s="54"/>
      <c r="AGM30" s="54"/>
      <c r="AGN30" s="54"/>
      <c r="AGO30" s="54"/>
      <c r="AGP30" s="54"/>
      <c r="AGQ30" s="54"/>
      <c r="AGR30" s="54"/>
      <c r="AGS30" s="54"/>
      <c r="AGT30" s="54"/>
      <c r="AGU30" s="54"/>
      <c r="AGV30" s="54"/>
      <c r="AGW30" s="54"/>
      <c r="AGX30" s="54"/>
      <c r="AGY30" s="54"/>
      <c r="AGZ30" s="54"/>
      <c r="AHA30" s="54"/>
      <c r="AHB30" s="54"/>
      <c r="AHC30" s="54"/>
      <c r="AHD30" s="54"/>
      <c r="AHE30" s="54"/>
      <c r="AHF30" s="54"/>
      <c r="AHG30" s="54"/>
      <c r="AHH30" s="54"/>
      <c r="AHI30" s="54"/>
      <c r="AHJ30" s="54"/>
      <c r="AHK30" s="54"/>
      <c r="AHL30" s="54"/>
      <c r="AHM30" s="54"/>
      <c r="AHN30" s="54"/>
      <c r="AHO30" s="54"/>
      <c r="AHP30" s="54"/>
      <c r="AHQ30" s="54"/>
      <c r="AHR30" s="54"/>
      <c r="AHS30" s="54"/>
      <c r="AHT30" s="54"/>
      <c r="AHU30" s="54"/>
      <c r="AHV30" s="54"/>
      <c r="AHW30" s="54"/>
      <c r="AHX30" s="54"/>
      <c r="AHY30" s="54"/>
      <c r="AHZ30" s="54"/>
      <c r="AIA30" s="54"/>
      <c r="AIB30" s="54"/>
      <c r="AIC30" s="54"/>
      <c r="AID30" s="54"/>
      <c r="AIE30" s="54"/>
      <c r="AIF30" s="54"/>
      <c r="AIG30" s="54"/>
      <c r="AIH30" s="54"/>
      <c r="AII30" s="54"/>
      <c r="AIJ30" s="54"/>
      <c r="AIK30" s="54"/>
      <c r="AIL30" s="54"/>
      <c r="AIM30" s="54"/>
      <c r="AIN30" s="54"/>
      <c r="AIO30" s="54"/>
      <c r="AIP30" s="54"/>
      <c r="AIQ30" s="54"/>
      <c r="AIR30" s="54"/>
      <c r="AIS30" s="54"/>
      <c r="AIT30" s="54"/>
      <c r="AIU30" s="54"/>
      <c r="AIV30" s="54"/>
      <c r="AIW30" s="54"/>
      <c r="AIX30" s="54"/>
      <c r="AIY30" s="54"/>
      <c r="AIZ30" s="54"/>
      <c r="AJA30" s="54"/>
      <c r="AJB30" s="54"/>
      <c r="AJC30" s="54"/>
      <c r="AJD30" s="54"/>
      <c r="AJE30" s="54"/>
      <c r="AJF30" s="54"/>
      <c r="AJG30" s="54"/>
      <c r="AJH30" s="54"/>
      <c r="AJI30" s="54"/>
      <c r="AJJ30" s="54"/>
      <c r="AJK30" s="54"/>
      <c r="AJL30" s="54"/>
      <c r="AJM30" s="54"/>
      <c r="AJN30" s="54"/>
      <c r="AJO30" s="54"/>
      <c r="AJP30" s="54"/>
      <c r="AJQ30" s="54"/>
      <c r="AJR30" s="54"/>
      <c r="AJS30" s="54"/>
      <c r="AJT30" s="54"/>
      <c r="AJU30" s="54"/>
      <c r="AJV30" s="54"/>
      <c r="AJW30" s="54"/>
      <c r="AJX30" s="54"/>
      <c r="AJY30" s="54"/>
      <c r="AJZ30" s="54"/>
      <c r="AKA30" s="54"/>
      <c r="AKB30" s="54"/>
      <c r="AKC30" s="54"/>
      <c r="AKD30" s="54"/>
      <c r="AKE30" s="54"/>
      <c r="AKF30" s="54"/>
      <c r="AKG30" s="54"/>
      <c r="AKH30" s="54"/>
      <c r="AKI30" s="54"/>
      <c r="AKJ30" s="54"/>
      <c r="AKK30" s="54"/>
      <c r="AKL30" s="54"/>
      <c r="AKM30" s="54"/>
      <c r="AKN30" s="54"/>
      <c r="AKO30" s="54"/>
      <c r="AKP30" s="54"/>
      <c r="AKQ30" s="54"/>
      <c r="AKR30" s="54"/>
      <c r="AKS30" s="54"/>
      <c r="AKT30" s="54"/>
      <c r="AKU30" s="54"/>
      <c r="AKV30" s="54"/>
      <c r="AKW30" s="54"/>
      <c r="AKX30" s="54"/>
      <c r="AKY30" s="54"/>
      <c r="AKZ30" s="54"/>
      <c r="ALA30" s="54"/>
      <c r="ALB30" s="54"/>
      <c r="ALC30" s="54"/>
      <c r="ALD30" s="54"/>
      <c r="ALE30" s="54"/>
      <c r="ALF30" s="54"/>
      <c r="ALG30" s="54"/>
      <c r="ALH30" s="54"/>
      <c r="ALI30" s="54"/>
      <c r="ALJ30" s="54"/>
      <c r="ALK30" s="54"/>
      <c r="ALL30" s="54"/>
      <c r="ALM30" s="54"/>
      <c r="ALN30" s="54"/>
      <c r="ALO30" s="54"/>
      <c r="ALP30" s="54"/>
      <c r="ALQ30" s="54"/>
      <c r="ALR30" s="54"/>
      <c r="ALS30" s="54"/>
      <c r="ALT30" s="54"/>
      <c r="ALU30" s="54"/>
      <c r="ALV30" s="54"/>
      <c r="ALW30" s="54"/>
      <c r="ALX30" s="54"/>
      <c r="ALY30" s="54"/>
      <c r="ALZ30" s="54"/>
      <c r="AMA30" s="54"/>
      <c r="AMB30" s="54"/>
      <c r="AMC30" s="54"/>
      <c r="AMD30" s="54"/>
      <c r="AME30" s="54"/>
      <c r="AMF30" s="54"/>
      <c r="AMG30" s="54"/>
      <c r="AMH30" s="54"/>
      <c r="AMI30" s="54"/>
      <c r="AMJ30" s="54"/>
      <c r="AMK30" s="54"/>
      <c r="AML30" s="54"/>
      <c r="AMM30" s="54"/>
      <c r="AMN30" s="54"/>
      <c r="AMO30" s="54"/>
      <c r="AMP30" s="54"/>
      <c r="AMQ30" s="54"/>
      <c r="AMR30" s="54"/>
      <c r="AMS30" s="54"/>
      <c r="AMT30" s="54"/>
      <c r="AMU30" s="54"/>
      <c r="AMV30" s="54"/>
      <c r="AMW30" s="54"/>
      <c r="AMX30" s="54"/>
      <c r="AMY30" s="54"/>
      <c r="AMZ30" s="54"/>
      <c r="ANA30" s="54"/>
      <c r="ANB30" s="54"/>
      <c r="ANC30" s="54"/>
      <c r="AND30" s="54"/>
      <c r="ANE30" s="54"/>
      <c r="ANF30" s="54"/>
      <c r="ANG30" s="54"/>
      <c r="ANH30" s="54"/>
      <c r="ANI30" s="54"/>
      <c r="ANJ30" s="54"/>
      <c r="ANK30" s="54"/>
      <c r="ANL30" s="54"/>
      <c r="ANM30" s="54"/>
      <c r="ANN30" s="54"/>
      <c r="ANO30" s="54"/>
      <c r="ANP30" s="54"/>
      <c r="ANQ30" s="54"/>
      <c r="ANR30" s="54"/>
      <c r="ANS30" s="54"/>
      <c r="ANT30" s="54"/>
      <c r="ANU30" s="54"/>
      <c r="ANV30" s="54"/>
      <c r="ANW30" s="54"/>
      <c r="ANX30" s="54"/>
      <c r="ANY30" s="54"/>
      <c r="ANZ30" s="54"/>
      <c r="AOA30" s="54"/>
      <c r="AOB30" s="54"/>
      <c r="AOC30" s="54"/>
      <c r="AOD30" s="54"/>
      <c r="AOE30" s="54"/>
      <c r="AOF30" s="54"/>
      <c r="AOG30" s="54"/>
      <c r="AOH30" s="54"/>
      <c r="AOI30" s="54"/>
      <c r="AOJ30" s="54"/>
      <c r="AOK30" s="54"/>
      <c r="AOL30" s="54"/>
      <c r="AOM30" s="54"/>
      <c r="AON30" s="54"/>
      <c r="AOO30" s="54"/>
      <c r="AOP30" s="54"/>
      <c r="AOQ30" s="54"/>
      <c r="AOR30" s="54"/>
      <c r="AOS30" s="54"/>
      <c r="AOT30" s="54"/>
      <c r="AOU30" s="54"/>
      <c r="AOV30" s="54"/>
      <c r="AOW30" s="54"/>
      <c r="AOX30" s="54"/>
      <c r="AOY30" s="54"/>
      <c r="AOZ30" s="54"/>
      <c r="APA30" s="54"/>
      <c r="APB30" s="54"/>
      <c r="APC30" s="54"/>
      <c r="APD30" s="54"/>
      <c r="APE30" s="54"/>
      <c r="APF30" s="54"/>
      <c r="APG30" s="54"/>
      <c r="APH30" s="54"/>
      <c r="API30" s="54"/>
      <c r="APJ30" s="54"/>
      <c r="APK30" s="54"/>
      <c r="APL30" s="54"/>
      <c r="APM30" s="54"/>
      <c r="APN30" s="54"/>
      <c r="APO30" s="54"/>
      <c r="APP30" s="54"/>
      <c r="APQ30" s="54"/>
      <c r="APR30" s="54"/>
      <c r="APS30" s="54"/>
      <c r="APT30" s="54"/>
      <c r="APU30" s="54"/>
      <c r="APV30" s="54"/>
      <c r="APW30" s="54"/>
      <c r="APX30" s="54"/>
      <c r="APY30" s="54"/>
      <c r="APZ30" s="54"/>
      <c r="AQA30" s="54"/>
      <c r="AQB30" s="54"/>
      <c r="AQC30" s="54"/>
      <c r="AQD30" s="54"/>
      <c r="AQE30" s="54"/>
      <c r="AQF30" s="54"/>
      <c r="AQG30" s="54"/>
      <c r="AQH30" s="54"/>
      <c r="AQI30" s="54"/>
      <c r="AQJ30" s="54"/>
      <c r="AQK30" s="54"/>
      <c r="AQL30" s="54"/>
      <c r="AQM30" s="54"/>
      <c r="AQN30" s="54"/>
      <c r="AQO30" s="54"/>
      <c r="AQP30" s="54"/>
      <c r="AQQ30" s="54"/>
      <c r="AQR30" s="54"/>
      <c r="AQS30" s="54"/>
      <c r="AQT30" s="54"/>
      <c r="AQU30" s="54"/>
      <c r="AQV30" s="54"/>
      <c r="AQW30" s="54"/>
      <c r="AQX30" s="54"/>
      <c r="AQY30" s="54"/>
      <c r="AQZ30" s="54"/>
      <c r="ARA30" s="54"/>
      <c r="ARB30" s="54"/>
      <c r="ARC30" s="54"/>
      <c r="ARD30" s="54"/>
      <c r="ARE30" s="54"/>
      <c r="ARF30" s="54"/>
      <c r="ARG30" s="54"/>
      <c r="ARH30" s="54"/>
      <c r="ARI30" s="54"/>
      <c r="ARJ30" s="54"/>
      <c r="ARK30" s="54"/>
      <c r="ARL30" s="54"/>
      <c r="ARM30" s="54"/>
      <c r="ARN30" s="54"/>
      <c r="ARO30" s="54"/>
      <c r="ARP30" s="54"/>
      <c r="ARQ30" s="54"/>
      <c r="ARR30" s="54"/>
      <c r="ARS30" s="54"/>
      <c r="ART30" s="54"/>
      <c r="ARU30" s="54"/>
      <c r="ARV30" s="54"/>
      <c r="ARW30" s="54"/>
      <c r="ARX30" s="54"/>
      <c r="ARY30" s="54"/>
      <c r="ARZ30" s="54"/>
      <c r="ASA30" s="54"/>
      <c r="ASB30" s="54"/>
      <c r="ASC30" s="54"/>
      <c r="ASD30" s="54"/>
      <c r="ASE30" s="54"/>
      <c r="ASF30" s="54"/>
      <c r="ASG30" s="54"/>
      <c r="ASH30" s="54"/>
      <c r="ASI30" s="54"/>
      <c r="ASJ30" s="54"/>
      <c r="ASK30" s="54"/>
      <c r="ASL30" s="54"/>
      <c r="ASM30" s="54"/>
      <c r="ASN30" s="54"/>
      <c r="ASO30" s="54"/>
      <c r="ASP30" s="54"/>
      <c r="ASQ30" s="54"/>
      <c r="ASR30" s="54"/>
      <c r="ASS30" s="54"/>
      <c r="AST30" s="54"/>
      <c r="ASU30" s="54"/>
      <c r="ASV30" s="54"/>
      <c r="ASW30" s="54"/>
      <c r="ASX30" s="54"/>
      <c r="ASY30" s="54"/>
      <c r="ASZ30" s="54"/>
      <c r="ATA30" s="54"/>
      <c r="ATB30" s="54"/>
      <c r="ATC30" s="54"/>
      <c r="ATD30" s="54"/>
      <c r="ATE30" s="54"/>
      <c r="ATF30" s="54"/>
      <c r="ATG30" s="54"/>
      <c r="ATH30" s="54"/>
      <c r="ATI30" s="54"/>
      <c r="ATJ30" s="54"/>
      <c r="ATK30" s="54"/>
      <c r="ATL30" s="54"/>
      <c r="ATM30" s="54"/>
      <c r="ATN30" s="54"/>
      <c r="ATO30" s="54"/>
      <c r="ATP30" s="54"/>
      <c r="ATQ30" s="54"/>
      <c r="ATR30" s="54"/>
      <c r="ATS30" s="54"/>
      <c r="ATT30" s="54"/>
      <c r="ATU30" s="54"/>
      <c r="ATV30" s="54"/>
      <c r="ATW30" s="54"/>
      <c r="ATX30" s="54"/>
      <c r="ATY30" s="54"/>
      <c r="ATZ30" s="54"/>
      <c r="AUA30" s="54"/>
      <c r="AUB30" s="54"/>
      <c r="AUC30" s="54"/>
      <c r="AUD30" s="54"/>
      <c r="AUE30" s="54"/>
      <c r="AUF30" s="54"/>
      <c r="AUG30" s="54"/>
      <c r="AUH30" s="54"/>
      <c r="AUI30" s="54"/>
      <c r="AUJ30" s="54"/>
      <c r="AUK30" s="54"/>
      <c r="AUL30" s="54"/>
      <c r="AUM30" s="54"/>
      <c r="AUN30" s="54"/>
      <c r="AUO30" s="54"/>
      <c r="AUP30" s="54"/>
      <c r="AUQ30" s="54"/>
      <c r="AUR30" s="54"/>
      <c r="AUS30" s="54"/>
      <c r="AUT30" s="54"/>
      <c r="AUU30" s="54"/>
      <c r="AUV30" s="54"/>
      <c r="AUW30" s="54"/>
      <c r="AUX30" s="54"/>
      <c r="AUY30" s="54"/>
      <c r="AUZ30" s="54"/>
      <c r="AVA30" s="54"/>
      <c r="AVB30" s="54"/>
      <c r="AVC30" s="54"/>
      <c r="AVD30" s="54"/>
      <c r="AVE30" s="54"/>
      <c r="AVF30" s="54"/>
      <c r="AVG30" s="54"/>
      <c r="AVH30" s="54"/>
      <c r="AVI30" s="54"/>
      <c r="AVJ30" s="54"/>
      <c r="AVK30" s="54"/>
      <c r="AVL30" s="54"/>
      <c r="AVM30" s="54"/>
      <c r="AVN30" s="54"/>
      <c r="AVO30" s="54"/>
      <c r="AVP30" s="54"/>
      <c r="AVQ30" s="54"/>
      <c r="AVR30" s="54"/>
      <c r="AVS30" s="54"/>
      <c r="AVT30" s="54"/>
      <c r="AVU30" s="54"/>
      <c r="AVV30" s="54"/>
      <c r="AVW30" s="54"/>
      <c r="AVX30" s="54"/>
      <c r="AVY30" s="54"/>
      <c r="AVZ30" s="54"/>
      <c r="AWA30" s="54"/>
      <c r="AWB30" s="54"/>
      <c r="AWC30" s="54"/>
      <c r="AWD30" s="54"/>
      <c r="AWE30" s="54"/>
      <c r="AWF30" s="54"/>
      <c r="AWG30" s="54"/>
      <c r="AWH30" s="54"/>
      <c r="AWI30" s="54"/>
      <c r="AWJ30" s="54"/>
      <c r="AWK30" s="54"/>
      <c r="AWL30" s="54"/>
      <c r="AWM30" s="54"/>
      <c r="AWN30" s="54"/>
      <c r="AWO30" s="54"/>
      <c r="AWP30" s="54"/>
      <c r="AWQ30" s="54"/>
      <c r="AWR30" s="54"/>
      <c r="AWS30" s="54"/>
      <c r="AWT30" s="54"/>
      <c r="AWU30" s="54"/>
      <c r="AWV30" s="54"/>
      <c r="AWW30" s="54"/>
      <c r="AWX30" s="54"/>
      <c r="AWY30" s="54"/>
      <c r="AWZ30" s="54"/>
      <c r="AXA30" s="54"/>
      <c r="AXB30" s="54"/>
      <c r="AXC30" s="54"/>
      <c r="AXD30" s="54"/>
      <c r="AXE30" s="54"/>
      <c r="AXF30" s="54"/>
      <c r="AXG30" s="54"/>
      <c r="AXH30" s="54"/>
      <c r="AXI30" s="54"/>
      <c r="AXJ30" s="54"/>
      <c r="AXK30" s="54"/>
      <c r="AXL30" s="54"/>
      <c r="AXM30" s="54"/>
      <c r="AXN30" s="54"/>
      <c r="AXO30" s="54"/>
      <c r="AXP30" s="54"/>
      <c r="AXQ30" s="54"/>
      <c r="AXR30" s="54"/>
      <c r="AXS30" s="54"/>
      <c r="AXT30" s="54"/>
      <c r="AXU30" s="54"/>
      <c r="AXV30" s="54"/>
      <c r="AXW30" s="54"/>
      <c r="AXX30" s="54"/>
      <c r="AXY30" s="54"/>
      <c r="AXZ30" s="54"/>
      <c r="AYA30" s="54"/>
      <c r="AYB30" s="54"/>
      <c r="AYC30" s="54"/>
      <c r="AYD30" s="54"/>
      <c r="AYE30" s="54"/>
      <c r="AYF30" s="54"/>
      <c r="AYG30" s="54"/>
      <c r="AYH30" s="54"/>
      <c r="AYI30" s="54"/>
      <c r="AYJ30" s="54"/>
      <c r="AYK30" s="54"/>
      <c r="AYL30" s="54"/>
      <c r="AYM30" s="54"/>
      <c r="AYN30" s="54"/>
      <c r="AYO30" s="54"/>
      <c r="AYP30" s="54"/>
      <c r="AYQ30" s="54"/>
      <c r="AYR30" s="54"/>
      <c r="AYS30" s="54"/>
      <c r="AYT30" s="54"/>
      <c r="AYU30" s="54"/>
      <c r="AYV30" s="54"/>
    </row>
    <row r="31" spans="1:1348" s="374" customFormat="1" ht="18" customHeight="1" x14ac:dyDescent="0.2">
      <c r="A31" s="2501"/>
      <c r="B31" s="2538"/>
      <c r="C31" s="2539"/>
      <c r="D31" s="2539"/>
      <c r="E31" s="2540"/>
      <c r="F31" s="2540"/>
      <c r="G31" s="2540"/>
      <c r="H31" s="85"/>
      <c r="I31" s="2541"/>
      <c r="J31" s="2541"/>
      <c r="K31" s="2541"/>
      <c r="L31" s="85"/>
      <c r="M31" s="2542"/>
      <c r="N31" s="2542"/>
      <c r="O31" s="2542"/>
      <c r="P31" s="2521"/>
      <c r="Q31" s="2522"/>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c r="IW31" s="54"/>
      <c r="IX31" s="54"/>
      <c r="IY31" s="54"/>
      <c r="IZ31" s="54"/>
      <c r="JA31" s="54"/>
      <c r="JB31" s="54"/>
      <c r="JC31" s="54"/>
      <c r="JD31" s="54"/>
      <c r="JE31" s="54"/>
      <c r="JF31" s="54"/>
      <c r="JG31" s="54"/>
      <c r="JH31" s="54"/>
      <c r="JI31" s="54"/>
      <c r="JJ31" s="54"/>
      <c r="JK31" s="54"/>
      <c r="JL31" s="54"/>
      <c r="JM31" s="54"/>
      <c r="JN31" s="54"/>
      <c r="JO31" s="54"/>
      <c r="JP31" s="54"/>
      <c r="JQ31" s="54"/>
      <c r="JR31" s="54"/>
      <c r="JS31" s="54"/>
      <c r="JT31" s="54"/>
      <c r="JU31" s="54"/>
      <c r="JV31" s="54"/>
      <c r="JW31" s="54"/>
      <c r="JX31" s="54"/>
      <c r="JY31" s="54"/>
      <c r="JZ31" s="54"/>
      <c r="KA31" s="54"/>
      <c r="KB31" s="54"/>
      <c r="KC31" s="54"/>
      <c r="KD31" s="54"/>
      <c r="KE31" s="54"/>
      <c r="KF31" s="54"/>
      <c r="KG31" s="54"/>
      <c r="KH31" s="54"/>
      <c r="KI31" s="54"/>
      <c r="KJ31" s="54"/>
      <c r="KK31" s="54"/>
      <c r="KL31" s="54"/>
      <c r="KM31" s="54"/>
      <c r="KN31" s="54"/>
      <c r="KO31" s="54"/>
      <c r="KP31" s="54"/>
      <c r="KQ31" s="54"/>
      <c r="KR31" s="54"/>
      <c r="KS31" s="54"/>
      <c r="KT31" s="54"/>
      <c r="KU31" s="54"/>
      <c r="KV31" s="54"/>
      <c r="KW31" s="54"/>
      <c r="KX31" s="54"/>
      <c r="KY31" s="54"/>
      <c r="KZ31" s="54"/>
      <c r="LA31" s="54"/>
      <c r="LB31" s="54"/>
      <c r="LC31" s="54"/>
      <c r="LD31" s="54"/>
      <c r="LE31" s="54"/>
      <c r="LF31" s="54"/>
      <c r="LG31" s="54"/>
      <c r="LH31" s="54"/>
      <c r="LI31" s="54"/>
      <c r="LJ31" s="54"/>
      <c r="LK31" s="54"/>
      <c r="LL31" s="54"/>
      <c r="LM31" s="54"/>
      <c r="LN31" s="54"/>
      <c r="LO31" s="54"/>
      <c r="LP31" s="54"/>
      <c r="LQ31" s="54"/>
      <c r="LR31" s="54"/>
      <c r="LS31" s="54"/>
      <c r="LT31" s="54"/>
      <c r="LU31" s="54"/>
      <c r="LV31" s="54"/>
      <c r="LW31" s="54"/>
      <c r="LX31" s="54"/>
      <c r="LY31" s="54"/>
      <c r="LZ31" s="54"/>
      <c r="MA31" s="54"/>
      <c r="MB31" s="54"/>
      <c r="MC31" s="54"/>
      <c r="MD31" s="54"/>
      <c r="ME31" s="54"/>
      <c r="MF31" s="54"/>
      <c r="MG31" s="54"/>
      <c r="MH31" s="54"/>
      <c r="MI31" s="54"/>
      <c r="MJ31" s="54"/>
      <c r="MK31" s="54"/>
      <c r="ML31" s="54"/>
      <c r="MM31" s="54"/>
      <c r="MN31" s="54"/>
      <c r="MO31" s="54"/>
      <c r="MP31" s="54"/>
      <c r="MQ31" s="54"/>
      <c r="MR31" s="54"/>
      <c r="MS31" s="54"/>
      <c r="MT31" s="54"/>
      <c r="MU31" s="54"/>
      <c r="MV31" s="54"/>
      <c r="MW31" s="54"/>
      <c r="MX31" s="54"/>
      <c r="MY31" s="54"/>
      <c r="MZ31" s="54"/>
      <c r="NA31" s="54"/>
      <c r="NB31" s="54"/>
      <c r="NC31" s="54"/>
      <c r="ND31" s="54"/>
      <c r="NE31" s="54"/>
      <c r="NF31" s="54"/>
      <c r="NG31" s="54"/>
      <c r="NH31" s="54"/>
      <c r="NI31" s="54"/>
      <c r="NJ31" s="54"/>
      <c r="NK31" s="54"/>
      <c r="NL31" s="54"/>
      <c r="NM31" s="54"/>
      <c r="NN31" s="54"/>
      <c r="NO31" s="54"/>
      <c r="NP31" s="54"/>
      <c r="NQ31" s="54"/>
      <c r="NR31" s="54"/>
      <c r="NS31" s="54"/>
      <c r="NT31" s="54"/>
      <c r="NU31" s="54"/>
      <c r="NV31" s="54"/>
      <c r="NW31" s="54"/>
      <c r="NX31" s="54"/>
      <c r="NY31" s="54"/>
      <c r="NZ31" s="54"/>
      <c r="OA31" s="54"/>
      <c r="OB31" s="54"/>
      <c r="OC31" s="54"/>
      <c r="OD31" s="54"/>
      <c r="OE31" s="54"/>
      <c r="OF31" s="54"/>
      <c r="OG31" s="54"/>
      <c r="OH31" s="54"/>
      <c r="OI31" s="54"/>
      <c r="OJ31" s="54"/>
      <c r="OK31" s="54"/>
      <c r="OL31" s="54"/>
      <c r="OM31" s="54"/>
      <c r="ON31" s="54"/>
      <c r="OO31" s="54"/>
      <c r="OP31" s="54"/>
      <c r="OQ31" s="54"/>
      <c r="OR31" s="54"/>
      <c r="OS31" s="54"/>
      <c r="OT31" s="54"/>
      <c r="OU31" s="54"/>
      <c r="OV31" s="54"/>
      <c r="OW31" s="54"/>
      <c r="OX31" s="54"/>
      <c r="OY31" s="54"/>
      <c r="OZ31" s="54"/>
      <c r="PA31" s="54"/>
      <c r="PB31" s="54"/>
      <c r="PC31" s="54"/>
      <c r="PD31" s="54"/>
      <c r="PE31" s="54"/>
      <c r="PF31" s="54"/>
      <c r="PG31" s="54"/>
      <c r="PH31" s="54"/>
      <c r="PI31" s="54"/>
      <c r="PJ31" s="54"/>
      <c r="PK31" s="54"/>
      <c r="PL31" s="54"/>
      <c r="PM31" s="54"/>
      <c r="PN31" s="54"/>
      <c r="PO31" s="54"/>
      <c r="PP31" s="54"/>
      <c r="PQ31" s="54"/>
      <c r="PR31" s="54"/>
      <c r="PS31" s="54"/>
      <c r="PT31" s="54"/>
      <c r="PU31" s="54"/>
      <c r="PV31" s="54"/>
      <c r="PW31" s="54"/>
      <c r="PX31" s="54"/>
      <c r="PY31" s="54"/>
      <c r="PZ31" s="54"/>
      <c r="QA31" s="54"/>
      <c r="QB31" s="54"/>
      <c r="QC31" s="54"/>
      <c r="QD31" s="54"/>
      <c r="QE31" s="54"/>
      <c r="QF31" s="54"/>
      <c r="QG31" s="54"/>
      <c r="QH31" s="54"/>
      <c r="QI31" s="54"/>
      <c r="QJ31" s="54"/>
      <c r="QK31" s="54"/>
      <c r="QL31" s="54"/>
      <c r="QM31" s="54"/>
      <c r="QN31" s="54"/>
      <c r="QO31" s="54"/>
      <c r="QP31" s="54"/>
      <c r="QQ31" s="54"/>
      <c r="QR31" s="54"/>
      <c r="QS31" s="54"/>
      <c r="QT31" s="54"/>
      <c r="QU31" s="54"/>
      <c r="QV31" s="54"/>
      <c r="QW31" s="54"/>
      <c r="QX31" s="54"/>
      <c r="QY31" s="54"/>
      <c r="QZ31" s="54"/>
      <c r="RA31" s="54"/>
      <c r="RB31" s="54"/>
      <c r="RC31" s="54"/>
      <c r="RD31" s="54"/>
      <c r="RE31" s="54"/>
      <c r="RF31" s="54"/>
      <c r="RG31" s="54"/>
      <c r="RH31" s="54"/>
      <c r="RI31" s="54"/>
      <c r="RJ31" s="54"/>
      <c r="RK31" s="54"/>
      <c r="RL31" s="54"/>
      <c r="RM31" s="54"/>
      <c r="RN31" s="54"/>
      <c r="RO31" s="54"/>
      <c r="RP31" s="54"/>
      <c r="RQ31" s="54"/>
      <c r="RR31" s="54"/>
      <c r="RS31" s="54"/>
      <c r="RT31" s="54"/>
      <c r="RU31" s="54"/>
      <c r="RV31" s="54"/>
      <c r="RW31" s="54"/>
      <c r="RX31" s="54"/>
      <c r="RY31" s="54"/>
      <c r="RZ31" s="54"/>
      <c r="SA31" s="54"/>
      <c r="SB31" s="54"/>
      <c r="SC31" s="54"/>
      <c r="SD31" s="54"/>
      <c r="SE31" s="54"/>
      <c r="SF31" s="54"/>
      <c r="SG31" s="54"/>
      <c r="SH31" s="54"/>
      <c r="SI31" s="54"/>
      <c r="SJ31" s="54"/>
      <c r="SK31" s="54"/>
      <c r="SL31" s="54"/>
      <c r="SM31" s="54"/>
      <c r="SN31" s="54"/>
      <c r="SO31" s="54"/>
      <c r="SP31" s="54"/>
      <c r="SQ31" s="54"/>
      <c r="SR31" s="54"/>
      <c r="SS31" s="54"/>
      <c r="ST31" s="54"/>
      <c r="SU31" s="54"/>
      <c r="SV31" s="54"/>
      <c r="SW31" s="54"/>
      <c r="SX31" s="54"/>
      <c r="SY31" s="54"/>
      <c r="SZ31" s="54"/>
      <c r="TA31" s="54"/>
      <c r="TB31" s="54"/>
      <c r="TC31" s="54"/>
      <c r="TD31" s="54"/>
      <c r="TE31" s="54"/>
      <c r="TF31" s="54"/>
      <c r="TG31" s="54"/>
      <c r="TH31" s="54"/>
      <c r="TI31" s="54"/>
      <c r="TJ31" s="54"/>
      <c r="TK31" s="54"/>
      <c r="TL31" s="54"/>
      <c r="TM31" s="54"/>
      <c r="TN31" s="54"/>
      <c r="TO31" s="54"/>
      <c r="TP31" s="54"/>
      <c r="TQ31" s="54"/>
      <c r="TR31" s="54"/>
      <c r="TS31" s="54"/>
      <c r="TT31" s="54"/>
      <c r="TU31" s="54"/>
      <c r="TV31" s="54"/>
      <c r="TW31" s="54"/>
      <c r="TX31" s="54"/>
      <c r="TY31" s="54"/>
      <c r="TZ31" s="54"/>
      <c r="UA31" s="54"/>
      <c r="UB31" s="54"/>
      <c r="UC31" s="54"/>
      <c r="UD31" s="54"/>
      <c r="UE31" s="54"/>
      <c r="UF31" s="54"/>
      <c r="UG31" s="54"/>
      <c r="UH31" s="54"/>
      <c r="UI31" s="54"/>
      <c r="UJ31" s="54"/>
      <c r="UK31" s="54"/>
      <c r="UL31" s="54"/>
      <c r="UM31" s="54"/>
      <c r="UN31" s="54"/>
      <c r="UO31" s="54"/>
      <c r="UP31" s="54"/>
      <c r="UQ31" s="54"/>
      <c r="UR31" s="54"/>
      <c r="US31" s="54"/>
      <c r="UT31" s="54"/>
      <c r="UU31" s="54"/>
      <c r="UV31" s="54"/>
      <c r="UW31" s="54"/>
      <c r="UX31" s="54"/>
      <c r="UY31" s="54"/>
      <c r="UZ31" s="54"/>
      <c r="VA31" s="54"/>
      <c r="VB31" s="54"/>
      <c r="VC31" s="54"/>
      <c r="VD31" s="54"/>
      <c r="VE31" s="54"/>
      <c r="VF31" s="54"/>
      <c r="VG31" s="54"/>
      <c r="VH31" s="54"/>
      <c r="VI31" s="54"/>
      <c r="VJ31" s="54"/>
      <c r="VK31" s="54"/>
      <c r="VL31" s="54"/>
      <c r="VM31" s="54"/>
      <c r="VN31" s="54"/>
      <c r="VO31" s="54"/>
      <c r="VP31" s="54"/>
      <c r="VQ31" s="54"/>
      <c r="VR31" s="54"/>
      <c r="VS31" s="54"/>
      <c r="VT31" s="54"/>
      <c r="VU31" s="54"/>
      <c r="VV31" s="54"/>
      <c r="VW31" s="54"/>
      <c r="VX31" s="54"/>
      <c r="VY31" s="54"/>
      <c r="VZ31" s="54"/>
      <c r="WA31" s="54"/>
      <c r="WB31" s="54"/>
      <c r="WC31" s="54"/>
      <c r="WD31" s="54"/>
      <c r="WE31" s="54"/>
      <c r="WF31" s="54"/>
      <c r="WG31" s="54"/>
      <c r="WH31" s="54"/>
      <c r="WI31" s="54"/>
      <c r="WJ31" s="54"/>
      <c r="WK31" s="54"/>
      <c r="WL31" s="54"/>
      <c r="WM31" s="54"/>
      <c r="WN31" s="54"/>
      <c r="WO31" s="54"/>
      <c r="WP31" s="54"/>
      <c r="WQ31" s="54"/>
      <c r="WR31" s="54"/>
      <c r="WS31" s="54"/>
      <c r="WT31" s="54"/>
      <c r="WU31" s="54"/>
      <c r="WV31" s="54"/>
      <c r="WW31" s="54"/>
      <c r="WX31" s="54"/>
      <c r="WY31" s="54"/>
      <c r="WZ31" s="54"/>
      <c r="XA31" s="54"/>
      <c r="XB31" s="54"/>
      <c r="XC31" s="54"/>
      <c r="XD31" s="54"/>
      <c r="XE31" s="54"/>
      <c r="XF31" s="54"/>
      <c r="XG31" s="54"/>
      <c r="XH31" s="54"/>
      <c r="XI31" s="54"/>
      <c r="XJ31" s="54"/>
      <c r="XK31" s="54"/>
      <c r="XL31" s="54"/>
      <c r="XM31" s="54"/>
      <c r="XN31" s="54"/>
      <c r="XO31" s="54"/>
      <c r="XP31" s="54"/>
      <c r="XQ31" s="54"/>
      <c r="XR31" s="54"/>
      <c r="XS31" s="54"/>
      <c r="XT31" s="54"/>
      <c r="XU31" s="54"/>
      <c r="XV31" s="54"/>
      <c r="XW31" s="54"/>
      <c r="XX31" s="54"/>
      <c r="XY31" s="54"/>
      <c r="XZ31" s="54"/>
      <c r="YA31" s="54"/>
      <c r="YB31" s="54"/>
      <c r="YC31" s="54"/>
      <c r="YD31" s="54"/>
      <c r="YE31" s="54"/>
      <c r="YF31" s="54"/>
      <c r="YG31" s="54"/>
      <c r="YH31" s="54"/>
      <c r="YI31" s="54"/>
      <c r="YJ31" s="54"/>
      <c r="YK31" s="54"/>
      <c r="YL31" s="54"/>
      <c r="YM31" s="54"/>
      <c r="YN31" s="54"/>
      <c r="YO31" s="54"/>
      <c r="YP31" s="54"/>
      <c r="YQ31" s="54"/>
      <c r="YR31" s="54"/>
      <c r="YS31" s="54"/>
      <c r="YT31" s="54"/>
      <c r="YU31" s="54"/>
      <c r="YV31" s="54"/>
      <c r="YW31" s="54"/>
      <c r="YX31" s="54"/>
      <c r="YY31" s="54"/>
      <c r="YZ31" s="54"/>
      <c r="ZA31" s="54"/>
      <c r="ZB31" s="54"/>
      <c r="ZC31" s="54"/>
      <c r="ZD31" s="54"/>
      <c r="ZE31" s="54"/>
      <c r="ZF31" s="54"/>
      <c r="ZG31" s="54"/>
      <c r="ZH31" s="54"/>
      <c r="ZI31" s="54"/>
      <c r="ZJ31" s="54"/>
      <c r="ZK31" s="54"/>
      <c r="ZL31" s="54"/>
      <c r="ZM31" s="54"/>
      <c r="ZN31" s="54"/>
      <c r="ZO31" s="54"/>
      <c r="ZP31" s="54"/>
      <c r="ZQ31" s="54"/>
      <c r="ZR31" s="54"/>
      <c r="ZS31" s="54"/>
      <c r="ZT31" s="54"/>
      <c r="ZU31" s="54"/>
      <c r="ZV31" s="54"/>
      <c r="ZW31" s="54"/>
      <c r="ZX31" s="54"/>
      <c r="ZY31" s="54"/>
      <c r="ZZ31" s="54"/>
      <c r="AAA31" s="54"/>
      <c r="AAB31" s="54"/>
      <c r="AAC31" s="54"/>
      <c r="AAD31" s="54"/>
      <c r="AAE31" s="54"/>
      <c r="AAF31" s="54"/>
      <c r="AAG31" s="54"/>
      <c r="AAH31" s="54"/>
      <c r="AAI31" s="54"/>
      <c r="AAJ31" s="54"/>
      <c r="AAK31" s="54"/>
      <c r="AAL31" s="54"/>
      <c r="AAM31" s="54"/>
      <c r="AAN31" s="54"/>
      <c r="AAO31" s="54"/>
      <c r="AAP31" s="54"/>
      <c r="AAQ31" s="54"/>
      <c r="AAR31" s="54"/>
      <c r="AAS31" s="54"/>
      <c r="AAT31" s="54"/>
      <c r="AAU31" s="54"/>
      <c r="AAV31" s="54"/>
      <c r="AAW31" s="54"/>
      <c r="AAX31" s="54"/>
      <c r="AAY31" s="54"/>
      <c r="AAZ31" s="54"/>
      <c r="ABA31" s="54"/>
      <c r="ABB31" s="54"/>
      <c r="ABC31" s="54"/>
      <c r="ABD31" s="54"/>
      <c r="ABE31" s="54"/>
      <c r="ABF31" s="54"/>
      <c r="ABG31" s="54"/>
      <c r="ABH31" s="54"/>
      <c r="ABI31" s="54"/>
      <c r="ABJ31" s="54"/>
      <c r="ABK31" s="54"/>
      <c r="ABL31" s="54"/>
      <c r="ABM31" s="54"/>
      <c r="ABN31" s="54"/>
      <c r="ABO31" s="54"/>
      <c r="ABP31" s="54"/>
      <c r="ABQ31" s="54"/>
      <c r="ABR31" s="54"/>
      <c r="ABS31" s="54"/>
      <c r="ABT31" s="54"/>
      <c r="ABU31" s="54"/>
      <c r="ABV31" s="54"/>
      <c r="ABW31" s="54"/>
      <c r="ABX31" s="54"/>
      <c r="ABY31" s="54"/>
      <c r="ABZ31" s="54"/>
      <c r="ACA31" s="54"/>
      <c r="ACB31" s="54"/>
      <c r="ACC31" s="54"/>
      <c r="ACD31" s="54"/>
      <c r="ACE31" s="54"/>
      <c r="ACF31" s="54"/>
      <c r="ACG31" s="54"/>
      <c r="ACH31" s="54"/>
      <c r="ACI31" s="54"/>
      <c r="ACJ31" s="54"/>
      <c r="ACK31" s="54"/>
      <c r="ACL31" s="54"/>
      <c r="ACM31" s="54"/>
      <c r="ACN31" s="54"/>
      <c r="ACO31" s="54"/>
      <c r="ACP31" s="54"/>
      <c r="ACQ31" s="54"/>
      <c r="ACR31" s="54"/>
      <c r="ACS31" s="54"/>
      <c r="ACT31" s="54"/>
      <c r="ACU31" s="54"/>
      <c r="ACV31" s="54"/>
      <c r="ACW31" s="54"/>
      <c r="ACX31" s="54"/>
      <c r="ACY31" s="54"/>
      <c r="ACZ31" s="54"/>
      <c r="ADA31" s="54"/>
      <c r="ADB31" s="54"/>
      <c r="ADC31" s="54"/>
      <c r="ADD31" s="54"/>
      <c r="ADE31" s="54"/>
      <c r="ADF31" s="54"/>
      <c r="ADG31" s="54"/>
      <c r="ADH31" s="54"/>
      <c r="ADI31" s="54"/>
      <c r="ADJ31" s="54"/>
      <c r="ADK31" s="54"/>
      <c r="ADL31" s="54"/>
      <c r="ADM31" s="54"/>
      <c r="ADN31" s="54"/>
      <c r="ADO31" s="54"/>
      <c r="ADP31" s="54"/>
      <c r="ADQ31" s="54"/>
      <c r="ADR31" s="54"/>
      <c r="ADS31" s="54"/>
      <c r="ADT31" s="54"/>
      <c r="ADU31" s="54"/>
      <c r="ADV31" s="54"/>
      <c r="ADW31" s="54"/>
      <c r="ADX31" s="54"/>
      <c r="ADY31" s="54"/>
      <c r="ADZ31" s="54"/>
      <c r="AEA31" s="54"/>
      <c r="AEB31" s="54"/>
      <c r="AEC31" s="54"/>
      <c r="AED31" s="54"/>
      <c r="AEE31" s="54"/>
      <c r="AEF31" s="54"/>
      <c r="AEG31" s="54"/>
      <c r="AEH31" s="54"/>
      <c r="AEI31" s="54"/>
      <c r="AEJ31" s="54"/>
      <c r="AEK31" s="54"/>
      <c r="AEL31" s="54"/>
      <c r="AEM31" s="54"/>
      <c r="AEN31" s="54"/>
      <c r="AEO31" s="54"/>
      <c r="AEP31" s="54"/>
      <c r="AEQ31" s="54"/>
      <c r="AER31" s="54"/>
      <c r="AES31" s="54"/>
      <c r="AET31" s="54"/>
      <c r="AEU31" s="54"/>
      <c r="AEV31" s="54"/>
      <c r="AEW31" s="54"/>
      <c r="AEX31" s="54"/>
      <c r="AEY31" s="54"/>
      <c r="AEZ31" s="54"/>
      <c r="AFA31" s="54"/>
      <c r="AFB31" s="54"/>
      <c r="AFC31" s="54"/>
      <c r="AFD31" s="54"/>
      <c r="AFE31" s="54"/>
      <c r="AFF31" s="54"/>
      <c r="AFG31" s="54"/>
      <c r="AFH31" s="54"/>
      <c r="AFI31" s="54"/>
      <c r="AFJ31" s="54"/>
      <c r="AFK31" s="54"/>
      <c r="AFL31" s="54"/>
      <c r="AFM31" s="54"/>
      <c r="AFN31" s="54"/>
      <c r="AFO31" s="54"/>
      <c r="AFP31" s="54"/>
      <c r="AFQ31" s="54"/>
      <c r="AFR31" s="54"/>
      <c r="AFS31" s="54"/>
      <c r="AFT31" s="54"/>
      <c r="AFU31" s="54"/>
      <c r="AFV31" s="54"/>
      <c r="AFW31" s="54"/>
      <c r="AFX31" s="54"/>
      <c r="AFY31" s="54"/>
      <c r="AFZ31" s="54"/>
      <c r="AGA31" s="54"/>
      <c r="AGB31" s="54"/>
      <c r="AGC31" s="54"/>
      <c r="AGD31" s="54"/>
      <c r="AGE31" s="54"/>
      <c r="AGF31" s="54"/>
      <c r="AGG31" s="54"/>
      <c r="AGH31" s="54"/>
      <c r="AGI31" s="54"/>
      <c r="AGJ31" s="54"/>
      <c r="AGK31" s="54"/>
      <c r="AGL31" s="54"/>
      <c r="AGM31" s="54"/>
      <c r="AGN31" s="54"/>
      <c r="AGO31" s="54"/>
      <c r="AGP31" s="54"/>
      <c r="AGQ31" s="54"/>
      <c r="AGR31" s="54"/>
      <c r="AGS31" s="54"/>
      <c r="AGT31" s="54"/>
      <c r="AGU31" s="54"/>
      <c r="AGV31" s="54"/>
      <c r="AGW31" s="54"/>
      <c r="AGX31" s="54"/>
      <c r="AGY31" s="54"/>
      <c r="AGZ31" s="54"/>
      <c r="AHA31" s="54"/>
      <c r="AHB31" s="54"/>
      <c r="AHC31" s="54"/>
      <c r="AHD31" s="54"/>
      <c r="AHE31" s="54"/>
      <c r="AHF31" s="54"/>
      <c r="AHG31" s="54"/>
      <c r="AHH31" s="54"/>
      <c r="AHI31" s="54"/>
      <c r="AHJ31" s="54"/>
      <c r="AHK31" s="54"/>
      <c r="AHL31" s="54"/>
      <c r="AHM31" s="54"/>
      <c r="AHN31" s="54"/>
      <c r="AHO31" s="54"/>
      <c r="AHP31" s="54"/>
      <c r="AHQ31" s="54"/>
      <c r="AHR31" s="54"/>
      <c r="AHS31" s="54"/>
      <c r="AHT31" s="54"/>
      <c r="AHU31" s="54"/>
      <c r="AHV31" s="54"/>
      <c r="AHW31" s="54"/>
      <c r="AHX31" s="54"/>
      <c r="AHY31" s="54"/>
      <c r="AHZ31" s="54"/>
      <c r="AIA31" s="54"/>
      <c r="AIB31" s="54"/>
      <c r="AIC31" s="54"/>
      <c r="AID31" s="54"/>
      <c r="AIE31" s="54"/>
      <c r="AIF31" s="54"/>
      <c r="AIG31" s="54"/>
      <c r="AIH31" s="54"/>
      <c r="AII31" s="54"/>
      <c r="AIJ31" s="54"/>
      <c r="AIK31" s="54"/>
      <c r="AIL31" s="54"/>
      <c r="AIM31" s="54"/>
      <c r="AIN31" s="54"/>
      <c r="AIO31" s="54"/>
      <c r="AIP31" s="54"/>
      <c r="AIQ31" s="54"/>
      <c r="AIR31" s="54"/>
      <c r="AIS31" s="54"/>
      <c r="AIT31" s="54"/>
      <c r="AIU31" s="54"/>
      <c r="AIV31" s="54"/>
      <c r="AIW31" s="54"/>
      <c r="AIX31" s="54"/>
      <c r="AIY31" s="54"/>
      <c r="AIZ31" s="54"/>
      <c r="AJA31" s="54"/>
      <c r="AJB31" s="54"/>
      <c r="AJC31" s="54"/>
      <c r="AJD31" s="54"/>
      <c r="AJE31" s="54"/>
      <c r="AJF31" s="54"/>
      <c r="AJG31" s="54"/>
      <c r="AJH31" s="54"/>
      <c r="AJI31" s="54"/>
      <c r="AJJ31" s="54"/>
      <c r="AJK31" s="54"/>
      <c r="AJL31" s="54"/>
      <c r="AJM31" s="54"/>
      <c r="AJN31" s="54"/>
      <c r="AJO31" s="54"/>
      <c r="AJP31" s="54"/>
      <c r="AJQ31" s="54"/>
      <c r="AJR31" s="54"/>
      <c r="AJS31" s="54"/>
      <c r="AJT31" s="54"/>
      <c r="AJU31" s="54"/>
      <c r="AJV31" s="54"/>
      <c r="AJW31" s="54"/>
      <c r="AJX31" s="54"/>
      <c r="AJY31" s="54"/>
      <c r="AJZ31" s="54"/>
      <c r="AKA31" s="54"/>
      <c r="AKB31" s="54"/>
      <c r="AKC31" s="54"/>
      <c r="AKD31" s="54"/>
      <c r="AKE31" s="54"/>
      <c r="AKF31" s="54"/>
      <c r="AKG31" s="54"/>
      <c r="AKH31" s="54"/>
      <c r="AKI31" s="54"/>
      <c r="AKJ31" s="54"/>
      <c r="AKK31" s="54"/>
      <c r="AKL31" s="54"/>
      <c r="AKM31" s="54"/>
      <c r="AKN31" s="54"/>
      <c r="AKO31" s="54"/>
      <c r="AKP31" s="54"/>
      <c r="AKQ31" s="54"/>
      <c r="AKR31" s="54"/>
      <c r="AKS31" s="54"/>
      <c r="AKT31" s="54"/>
      <c r="AKU31" s="54"/>
      <c r="AKV31" s="54"/>
      <c r="AKW31" s="54"/>
      <c r="AKX31" s="54"/>
      <c r="AKY31" s="54"/>
      <c r="AKZ31" s="54"/>
      <c r="ALA31" s="54"/>
      <c r="ALB31" s="54"/>
      <c r="ALC31" s="54"/>
      <c r="ALD31" s="54"/>
      <c r="ALE31" s="54"/>
      <c r="ALF31" s="54"/>
      <c r="ALG31" s="54"/>
      <c r="ALH31" s="54"/>
      <c r="ALI31" s="54"/>
      <c r="ALJ31" s="54"/>
      <c r="ALK31" s="54"/>
      <c r="ALL31" s="54"/>
      <c r="ALM31" s="54"/>
      <c r="ALN31" s="54"/>
      <c r="ALO31" s="54"/>
      <c r="ALP31" s="54"/>
      <c r="ALQ31" s="54"/>
      <c r="ALR31" s="54"/>
      <c r="ALS31" s="54"/>
      <c r="ALT31" s="54"/>
      <c r="ALU31" s="54"/>
      <c r="ALV31" s="54"/>
      <c r="ALW31" s="54"/>
      <c r="ALX31" s="54"/>
      <c r="ALY31" s="54"/>
      <c r="ALZ31" s="54"/>
      <c r="AMA31" s="54"/>
      <c r="AMB31" s="54"/>
      <c r="AMC31" s="54"/>
      <c r="AMD31" s="54"/>
      <c r="AME31" s="54"/>
      <c r="AMF31" s="54"/>
      <c r="AMG31" s="54"/>
      <c r="AMH31" s="54"/>
      <c r="AMI31" s="54"/>
      <c r="AMJ31" s="54"/>
      <c r="AMK31" s="54"/>
      <c r="AML31" s="54"/>
      <c r="AMM31" s="54"/>
      <c r="AMN31" s="54"/>
      <c r="AMO31" s="54"/>
      <c r="AMP31" s="54"/>
      <c r="AMQ31" s="54"/>
      <c r="AMR31" s="54"/>
      <c r="AMS31" s="54"/>
      <c r="AMT31" s="54"/>
      <c r="AMU31" s="54"/>
      <c r="AMV31" s="54"/>
      <c r="AMW31" s="54"/>
      <c r="AMX31" s="54"/>
      <c r="AMY31" s="54"/>
      <c r="AMZ31" s="54"/>
      <c r="ANA31" s="54"/>
      <c r="ANB31" s="54"/>
      <c r="ANC31" s="54"/>
      <c r="AND31" s="54"/>
      <c r="ANE31" s="54"/>
      <c r="ANF31" s="54"/>
      <c r="ANG31" s="54"/>
      <c r="ANH31" s="54"/>
      <c r="ANI31" s="54"/>
      <c r="ANJ31" s="54"/>
      <c r="ANK31" s="54"/>
      <c r="ANL31" s="54"/>
      <c r="ANM31" s="54"/>
      <c r="ANN31" s="54"/>
      <c r="ANO31" s="54"/>
      <c r="ANP31" s="54"/>
      <c r="ANQ31" s="54"/>
      <c r="ANR31" s="54"/>
      <c r="ANS31" s="54"/>
      <c r="ANT31" s="54"/>
      <c r="ANU31" s="54"/>
      <c r="ANV31" s="54"/>
      <c r="ANW31" s="54"/>
      <c r="ANX31" s="54"/>
      <c r="ANY31" s="54"/>
      <c r="ANZ31" s="54"/>
      <c r="AOA31" s="54"/>
      <c r="AOB31" s="54"/>
      <c r="AOC31" s="54"/>
      <c r="AOD31" s="54"/>
      <c r="AOE31" s="54"/>
      <c r="AOF31" s="54"/>
      <c r="AOG31" s="54"/>
      <c r="AOH31" s="54"/>
      <c r="AOI31" s="54"/>
      <c r="AOJ31" s="54"/>
      <c r="AOK31" s="54"/>
      <c r="AOL31" s="54"/>
      <c r="AOM31" s="54"/>
      <c r="AON31" s="54"/>
      <c r="AOO31" s="54"/>
      <c r="AOP31" s="54"/>
      <c r="AOQ31" s="54"/>
      <c r="AOR31" s="54"/>
      <c r="AOS31" s="54"/>
      <c r="AOT31" s="54"/>
      <c r="AOU31" s="54"/>
      <c r="AOV31" s="54"/>
      <c r="AOW31" s="54"/>
      <c r="AOX31" s="54"/>
      <c r="AOY31" s="54"/>
      <c r="AOZ31" s="54"/>
      <c r="APA31" s="54"/>
      <c r="APB31" s="54"/>
      <c r="APC31" s="54"/>
      <c r="APD31" s="54"/>
      <c r="APE31" s="54"/>
      <c r="APF31" s="54"/>
      <c r="APG31" s="54"/>
      <c r="APH31" s="54"/>
      <c r="API31" s="54"/>
      <c r="APJ31" s="54"/>
      <c r="APK31" s="54"/>
      <c r="APL31" s="54"/>
      <c r="APM31" s="54"/>
      <c r="APN31" s="54"/>
      <c r="APO31" s="54"/>
      <c r="APP31" s="54"/>
      <c r="APQ31" s="54"/>
      <c r="APR31" s="54"/>
      <c r="APS31" s="54"/>
      <c r="APT31" s="54"/>
      <c r="APU31" s="54"/>
      <c r="APV31" s="54"/>
      <c r="APW31" s="54"/>
      <c r="APX31" s="54"/>
      <c r="APY31" s="54"/>
      <c r="APZ31" s="54"/>
      <c r="AQA31" s="54"/>
      <c r="AQB31" s="54"/>
      <c r="AQC31" s="54"/>
      <c r="AQD31" s="54"/>
      <c r="AQE31" s="54"/>
      <c r="AQF31" s="54"/>
      <c r="AQG31" s="54"/>
      <c r="AQH31" s="54"/>
      <c r="AQI31" s="54"/>
      <c r="AQJ31" s="54"/>
      <c r="AQK31" s="54"/>
      <c r="AQL31" s="54"/>
      <c r="AQM31" s="54"/>
      <c r="AQN31" s="54"/>
      <c r="AQO31" s="54"/>
      <c r="AQP31" s="54"/>
      <c r="AQQ31" s="54"/>
      <c r="AQR31" s="54"/>
      <c r="AQS31" s="54"/>
      <c r="AQT31" s="54"/>
      <c r="AQU31" s="54"/>
      <c r="AQV31" s="54"/>
      <c r="AQW31" s="54"/>
      <c r="AQX31" s="54"/>
      <c r="AQY31" s="54"/>
      <c r="AQZ31" s="54"/>
      <c r="ARA31" s="54"/>
      <c r="ARB31" s="54"/>
      <c r="ARC31" s="54"/>
      <c r="ARD31" s="54"/>
      <c r="ARE31" s="54"/>
      <c r="ARF31" s="54"/>
      <c r="ARG31" s="54"/>
      <c r="ARH31" s="54"/>
      <c r="ARI31" s="54"/>
      <c r="ARJ31" s="54"/>
      <c r="ARK31" s="54"/>
      <c r="ARL31" s="54"/>
      <c r="ARM31" s="54"/>
      <c r="ARN31" s="54"/>
      <c r="ARO31" s="54"/>
      <c r="ARP31" s="54"/>
      <c r="ARQ31" s="54"/>
      <c r="ARR31" s="54"/>
      <c r="ARS31" s="54"/>
      <c r="ART31" s="54"/>
      <c r="ARU31" s="54"/>
      <c r="ARV31" s="54"/>
      <c r="ARW31" s="54"/>
      <c r="ARX31" s="54"/>
      <c r="ARY31" s="54"/>
      <c r="ARZ31" s="54"/>
      <c r="ASA31" s="54"/>
      <c r="ASB31" s="54"/>
      <c r="ASC31" s="54"/>
      <c r="ASD31" s="54"/>
      <c r="ASE31" s="54"/>
      <c r="ASF31" s="54"/>
      <c r="ASG31" s="54"/>
      <c r="ASH31" s="54"/>
      <c r="ASI31" s="54"/>
      <c r="ASJ31" s="54"/>
      <c r="ASK31" s="54"/>
      <c r="ASL31" s="54"/>
      <c r="ASM31" s="54"/>
      <c r="ASN31" s="54"/>
      <c r="ASO31" s="54"/>
      <c r="ASP31" s="54"/>
      <c r="ASQ31" s="54"/>
      <c r="ASR31" s="54"/>
      <c r="ASS31" s="54"/>
      <c r="AST31" s="54"/>
      <c r="ASU31" s="54"/>
      <c r="ASV31" s="54"/>
      <c r="ASW31" s="54"/>
      <c r="ASX31" s="54"/>
      <c r="ASY31" s="54"/>
      <c r="ASZ31" s="54"/>
      <c r="ATA31" s="54"/>
      <c r="ATB31" s="54"/>
      <c r="ATC31" s="54"/>
      <c r="ATD31" s="54"/>
      <c r="ATE31" s="54"/>
      <c r="ATF31" s="54"/>
      <c r="ATG31" s="54"/>
      <c r="ATH31" s="54"/>
      <c r="ATI31" s="54"/>
      <c r="ATJ31" s="54"/>
      <c r="ATK31" s="54"/>
      <c r="ATL31" s="54"/>
      <c r="ATM31" s="54"/>
      <c r="ATN31" s="54"/>
      <c r="ATO31" s="54"/>
      <c r="ATP31" s="54"/>
      <c r="ATQ31" s="54"/>
      <c r="ATR31" s="54"/>
      <c r="ATS31" s="54"/>
      <c r="ATT31" s="54"/>
      <c r="ATU31" s="54"/>
      <c r="ATV31" s="54"/>
      <c r="ATW31" s="54"/>
      <c r="ATX31" s="54"/>
      <c r="ATY31" s="54"/>
      <c r="ATZ31" s="54"/>
      <c r="AUA31" s="54"/>
      <c r="AUB31" s="54"/>
      <c r="AUC31" s="54"/>
      <c r="AUD31" s="54"/>
      <c r="AUE31" s="54"/>
      <c r="AUF31" s="54"/>
      <c r="AUG31" s="54"/>
      <c r="AUH31" s="54"/>
      <c r="AUI31" s="54"/>
      <c r="AUJ31" s="54"/>
      <c r="AUK31" s="54"/>
      <c r="AUL31" s="54"/>
      <c r="AUM31" s="54"/>
      <c r="AUN31" s="54"/>
      <c r="AUO31" s="54"/>
      <c r="AUP31" s="54"/>
      <c r="AUQ31" s="54"/>
      <c r="AUR31" s="54"/>
      <c r="AUS31" s="54"/>
      <c r="AUT31" s="54"/>
      <c r="AUU31" s="54"/>
      <c r="AUV31" s="54"/>
      <c r="AUW31" s="54"/>
      <c r="AUX31" s="54"/>
      <c r="AUY31" s="54"/>
      <c r="AUZ31" s="54"/>
      <c r="AVA31" s="54"/>
      <c r="AVB31" s="54"/>
      <c r="AVC31" s="54"/>
      <c r="AVD31" s="54"/>
      <c r="AVE31" s="54"/>
      <c r="AVF31" s="54"/>
      <c r="AVG31" s="54"/>
      <c r="AVH31" s="54"/>
      <c r="AVI31" s="54"/>
      <c r="AVJ31" s="54"/>
      <c r="AVK31" s="54"/>
      <c r="AVL31" s="54"/>
      <c r="AVM31" s="54"/>
      <c r="AVN31" s="54"/>
      <c r="AVO31" s="54"/>
      <c r="AVP31" s="54"/>
      <c r="AVQ31" s="54"/>
      <c r="AVR31" s="54"/>
      <c r="AVS31" s="54"/>
      <c r="AVT31" s="54"/>
      <c r="AVU31" s="54"/>
      <c r="AVV31" s="54"/>
      <c r="AVW31" s="54"/>
      <c r="AVX31" s="54"/>
      <c r="AVY31" s="54"/>
      <c r="AVZ31" s="54"/>
      <c r="AWA31" s="54"/>
      <c r="AWB31" s="54"/>
      <c r="AWC31" s="54"/>
      <c r="AWD31" s="54"/>
      <c r="AWE31" s="54"/>
      <c r="AWF31" s="54"/>
      <c r="AWG31" s="54"/>
      <c r="AWH31" s="54"/>
      <c r="AWI31" s="54"/>
      <c r="AWJ31" s="54"/>
      <c r="AWK31" s="54"/>
      <c r="AWL31" s="54"/>
      <c r="AWM31" s="54"/>
      <c r="AWN31" s="54"/>
      <c r="AWO31" s="54"/>
      <c r="AWP31" s="54"/>
      <c r="AWQ31" s="54"/>
      <c r="AWR31" s="54"/>
      <c r="AWS31" s="54"/>
      <c r="AWT31" s="54"/>
      <c r="AWU31" s="54"/>
      <c r="AWV31" s="54"/>
      <c r="AWW31" s="54"/>
      <c r="AWX31" s="54"/>
      <c r="AWY31" s="54"/>
      <c r="AWZ31" s="54"/>
      <c r="AXA31" s="54"/>
      <c r="AXB31" s="54"/>
      <c r="AXC31" s="54"/>
      <c r="AXD31" s="54"/>
      <c r="AXE31" s="54"/>
      <c r="AXF31" s="54"/>
      <c r="AXG31" s="54"/>
      <c r="AXH31" s="54"/>
      <c r="AXI31" s="54"/>
      <c r="AXJ31" s="54"/>
      <c r="AXK31" s="54"/>
      <c r="AXL31" s="54"/>
      <c r="AXM31" s="54"/>
      <c r="AXN31" s="54"/>
      <c r="AXO31" s="54"/>
      <c r="AXP31" s="54"/>
      <c r="AXQ31" s="54"/>
      <c r="AXR31" s="54"/>
      <c r="AXS31" s="54"/>
      <c r="AXT31" s="54"/>
      <c r="AXU31" s="54"/>
      <c r="AXV31" s="54"/>
      <c r="AXW31" s="54"/>
      <c r="AXX31" s="54"/>
      <c r="AXY31" s="54"/>
      <c r="AXZ31" s="54"/>
      <c r="AYA31" s="54"/>
      <c r="AYB31" s="54"/>
      <c r="AYC31" s="54"/>
      <c r="AYD31" s="54"/>
      <c r="AYE31" s="54"/>
      <c r="AYF31" s="54"/>
      <c r="AYG31" s="54"/>
      <c r="AYH31" s="54"/>
      <c r="AYI31" s="54"/>
      <c r="AYJ31" s="54"/>
      <c r="AYK31" s="54"/>
      <c r="AYL31" s="54"/>
      <c r="AYM31" s="54"/>
      <c r="AYN31" s="54"/>
      <c r="AYO31" s="54"/>
      <c r="AYP31" s="54"/>
      <c r="AYQ31" s="54"/>
      <c r="AYR31" s="54"/>
      <c r="AYS31" s="54"/>
      <c r="AYT31" s="54"/>
      <c r="AYU31" s="54"/>
      <c r="AYV31" s="54"/>
    </row>
    <row r="32" spans="1:1348" s="374" customFormat="1" ht="18" customHeight="1" x14ac:dyDescent="0.2">
      <c r="A32" s="2501"/>
      <c r="B32" s="378"/>
      <c r="C32" s="85"/>
      <c r="D32" s="386" t="s">
        <v>228</v>
      </c>
      <c r="E32" s="2523">
        <f>E33*E30</f>
        <v>1</v>
      </c>
      <c r="F32" s="2523"/>
      <c r="G32" s="2523"/>
      <c r="H32" s="85"/>
      <c r="I32" s="2524">
        <f>I33*I30</f>
        <v>0.56888888888888889</v>
      </c>
      <c r="J32" s="2524"/>
      <c r="K32" s="2524"/>
      <c r="L32" s="85"/>
      <c r="M32" s="2525">
        <f>M33*M30</f>
        <v>2.5</v>
      </c>
      <c r="N32" s="2525"/>
      <c r="O32" s="2525"/>
      <c r="P32" s="387" t="s">
        <v>228</v>
      </c>
      <c r="Q32" s="1082"/>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c r="IW32" s="54"/>
      <c r="IX32" s="54"/>
      <c r="IY32" s="54"/>
      <c r="IZ32" s="54"/>
      <c r="JA32" s="54"/>
      <c r="JB32" s="54"/>
      <c r="JC32" s="54"/>
      <c r="JD32" s="54"/>
      <c r="JE32" s="54"/>
      <c r="JF32" s="54"/>
      <c r="JG32" s="54"/>
      <c r="JH32" s="54"/>
      <c r="JI32" s="54"/>
      <c r="JJ32" s="54"/>
      <c r="JK32" s="54"/>
      <c r="JL32" s="54"/>
      <c r="JM32" s="54"/>
      <c r="JN32" s="54"/>
      <c r="JO32" s="54"/>
      <c r="JP32" s="54"/>
      <c r="JQ32" s="54"/>
      <c r="JR32" s="54"/>
      <c r="JS32" s="54"/>
      <c r="JT32" s="54"/>
      <c r="JU32" s="54"/>
      <c r="JV32" s="54"/>
      <c r="JW32" s="54"/>
      <c r="JX32" s="54"/>
      <c r="JY32" s="54"/>
      <c r="JZ32" s="54"/>
      <c r="KA32" s="54"/>
      <c r="KB32" s="54"/>
      <c r="KC32" s="54"/>
      <c r="KD32" s="54"/>
      <c r="KE32" s="54"/>
      <c r="KF32" s="54"/>
      <c r="KG32" s="54"/>
      <c r="KH32" s="54"/>
      <c r="KI32" s="54"/>
      <c r="KJ32" s="54"/>
      <c r="KK32" s="54"/>
      <c r="KL32" s="54"/>
      <c r="KM32" s="54"/>
      <c r="KN32" s="54"/>
      <c r="KO32" s="54"/>
      <c r="KP32" s="54"/>
      <c r="KQ32" s="54"/>
      <c r="KR32" s="54"/>
      <c r="KS32" s="54"/>
      <c r="KT32" s="54"/>
      <c r="KU32" s="54"/>
      <c r="KV32" s="54"/>
      <c r="KW32" s="54"/>
      <c r="KX32" s="54"/>
      <c r="KY32" s="54"/>
      <c r="KZ32" s="54"/>
      <c r="LA32" s="54"/>
      <c r="LB32" s="54"/>
      <c r="LC32" s="54"/>
      <c r="LD32" s="54"/>
      <c r="LE32" s="54"/>
      <c r="LF32" s="54"/>
      <c r="LG32" s="54"/>
      <c r="LH32" s="54"/>
      <c r="LI32" s="54"/>
      <c r="LJ32" s="54"/>
      <c r="LK32" s="54"/>
      <c r="LL32" s="54"/>
      <c r="LM32" s="54"/>
      <c r="LN32" s="54"/>
      <c r="LO32" s="54"/>
      <c r="LP32" s="54"/>
      <c r="LQ32" s="54"/>
      <c r="LR32" s="54"/>
      <c r="LS32" s="54"/>
      <c r="LT32" s="54"/>
      <c r="LU32" s="54"/>
      <c r="LV32" s="54"/>
      <c r="LW32" s="54"/>
      <c r="LX32" s="54"/>
      <c r="LY32" s="54"/>
      <c r="LZ32" s="54"/>
      <c r="MA32" s="54"/>
      <c r="MB32" s="54"/>
      <c r="MC32" s="54"/>
      <c r="MD32" s="54"/>
      <c r="ME32" s="54"/>
      <c r="MF32" s="54"/>
      <c r="MG32" s="54"/>
      <c r="MH32" s="54"/>
      <c r="MI32" s="54"/>
      <c r="MJ32" s="54"/>
      <c r="MK32" s="54"/>
      <c r="ML32" s="54"/>
      <c r="MM32" s="54"/>
      <c r="MN32" s="54"/>
      <c r="MO32" s="54"/>
      <c r="MP32" s="54"/>
      <c r="MQ32" s="54"/>
      <c r="MR32" s="54"/>
      <c r="MS32" s="54"/>
      <c r="MT32" s="54"/>
      <c r="MU32" s="54"/>
      <c r="MV32" s="54"/>
      <c r="MW32" s="54"/>
      <c r="MX32" s="54"/>
      <c r="MY32" s="54"/>
      <c r="MZ32" s="54"/>
      <c r="NA32" s="54"/>
      <c r="NB32" s="54"/>
      <c r="NC32" s="54"/>
      <c r="ND32" s="54"/>
      <c r="NE32" s="54"/>
      <c r="NF32" s="54"/>
      <c r="NG32" s="54"/>
      <c r="NH32" s="54"/>
      <c r="NI32" s="54"/>
      <c r="NJ32" s="54"/>
      <c r="NK32" s="54"/>
      <c r="NL32" s="54"/>
      <c r="NM32" s="54"/>
      <c r="NN32" s="54"/>
      <c r="NO32" s="54"/>
      <c r="NP32" s="54"/>
      <c r="NQ32" s="54"/>
      <c r="NR32" s="54"/>
      <c r="NS32" s="54"/>
      <c r="NT32" s="54"/>
      <c r="NU32" s="54"/>
      <c r="NV32" s="54"/>
      <c r="NW32" s="54"/>
      <c r="NX32" s="54"/>
      <c r="NY32" s="54"/>
      <c r="NZ32" s="54"/>
      <c r="OA32" s="54"/>
      <c r="OB32" s="54"/>
      <c r="OC32" s="54"/>
      <c r="OD32" s="54"/>
      <c r="OE32" s="54"/>
      <c r="OF32" s="54"/>
      <c r="OG32" s="54"/>
      <c r="OH32" s="54"/>
      <c r="OI32" s="54"/>
      <c r="OJ32" s="54"/>
      <c r="OK32" s="54"/>
      <c r="OL32" s="54"/>
      <c r="OM32" s="54"/>
      <c r="ON32" s="54"/>
      <c r="OO32" s="54"/>
      <c r="OP32" s="54"/>
      <c r="OQ32" s="54"/>
      <c r="OR32" s="54"/>
      <c r="OS32" s="54"/>
      <c r="OT32" s="54"/>
      <c r="OU32" s="54"/>
      <c r="OV32" s="54"/>
      <c r="OW32" s="54"/>
      <c r="OX32" s="54"/>
      <c r="OY32" s="54"/>
      <c r="OZ32" s="54"/>
      <c r="PA32" s="54"/>
      <c r="PB32" s="54"/>
      <c r="PC32" s="54"/>
      <c r="PD32" s="54"/>
      <c r="PE32" s="54"/>
      <c r="PF32" s="54"/>
      <c r="PG32" s="54"/>
      <c r="PH32" s="54"/>
      <c r="PI32" s="54"/>
      <c r="PJ32" s="54"/>
      <c r="PK32" s="54"/>
      <c r="PL32" s="54"/>
      <c r="PM32" s="54"/>
      <c r="PN32" s="54"/>
      <c r="PO32" s="54"/>
      <c r="PP32" s="54"/>
      <c r="PQ32" s="54"/>
      <c r="PR32" s="54"/>
      <c r="PS32" s="54"/>
      <c r="PT32" s="54"/>
      <c r="PU32" s="54"/>
      <c r="PV32" s="54"/>
      <c r="PW32" s="54"/>
      <c r="PX32" s="54"/>
      <c r="PY32" s="54"/>
      <c r="PZ32" s="54"/>
      <c r="QA32" s="54"/>
      <c r="QB32" s="54"/>
      <c r="QC32" s="54"/>
      <c r="QD32" s="54"/>
      <c r="QE32" s="54"/>
      <c r="QF32" s="54"/>
      <c r="QG32" s="54"/>
      <c r="QH32" s="54"/>
      <c r="QI32" s="54"/>
      <c r="QJ32" s="54"/>
      <c r="QK32" s="54"/>
      <c r="QL32" s="54"/>
      <c r="QM32" s="54"/>
      <c r="QN32" s="54"/>
      <c r="QO32" s="54"/>
      <c r="QP32" s="54"/>
      <c r="QQ32" s="54"/>
      <c r="QR32" s="54"/>
      <c r="QS32" s="54"/>
      <c r="QT32" s="54"/>
      <c r="QU32" s="54"/>
      <c r="QV32" s="54"/>
      <c r="QW32" s="54"/>
      <c r="QX32" s="54"/>
      <c r="QY32" s="54"/>
      <c r="QZ32" s="54"/>
      <c r="RA32" s="54"/>
      <c r="RB32" s="54"/>
      <c r="RC32" s="54"/>
      <c r="RD32" s="54"/>
      <c r="RE32" s="54"/>
      <c r="RF32" s="54"/>
      <c r="RG32" s="54"/>
      <c r="RH32" s="54"/>
      <c r="RI32" s="54"/>
      <c r="RJ32" s="54"/>
      <c r="RK32" s="54"/>
      <c r="RL32" s="54"/>
      <c r="RM32" s="54"/>
      <c r="RN32" s="54"/>
      <c r="RO32" s="54"/>
      <c r="RP32" s="54"/>
      <c r="RQ32" s="54"/>
      <c r="RR32" s="54"/>
      <c r="RS32" s="54"/>
      <c r="RT32" s="54"/>
      <c r="RU32" s="54"/>
      <c r="RV32" s="54"/>
      <c r="RW32" s="54"/>
      <c r="RX32" s="54"/>
      <c r="RY32" s="54"/>
      <c r="RZ32" s="54"/>
      <c r="SA32" s="54"/>
      <c r="SB32" s="54"/>
      <c r="SC32" s="54"/>
      <c r="SD32" s="54"/>
      <c r="SE32" s="54"/>
      <c r="SF32" s="54"/>
      <c r="SG32" s="54"/>
      <c r="SH32" s="54"/>
      <c r="SI32" s="54"/>
      <c r="SJ32" s="54"/>
      <c r="SK32" s="54"/>
      <c r="SL32" s="54"/>
      <c r="SM32" s="54"/>
      <c r="SN32" s="54"/>
      <c r="SO32" s="54"/>
      <c r="SP32" s="54"/>
      <c r="SQ32" s="54"/>
      <c r="SR32" s="54"/>
      <c r="SS32" s="54"/>
      <c r="ST32" s="54"/>
      <c r="SU32" s="54"/>
      <c r="SV32" s="54"/>
      <c r="SW32" s="54"/>
      <c r="SX32" s="54"/>
      <c r="SY32" s="54"/>
      <c r="SZ32" s="54"/>
      <c r="TA32" s="54"/>
      <c r="TB32" s="54"/>
      <c r="TC32" s="54"/>
      <c r="TD32" s="54"/>
      <c r="TE32" s="54"/>
      <c r="TF32" s="54"/>
      <c r="TG32" s="54"/>
      <c r="TH32" s="54"/>
      <c r="TI32" s="54"/>
      <c r="TJ32" s="54"/>
      <c r="TK32" s="54"/>
      <c r="TL32" s="54"/>
      <c r="TM32" s="54"/>
      <c r="TN32" s="54"/>
      <c r="TO32" s="54"/>
      <c r="TP32" s="54"/>
      <c r="TQ32" s="54"/>
      <c r="TR32" s="54"/>
      <c r="TS32" s="54"/>
      <c r="TT32" s="54"/>
      <c r="TU32" s="54"/>
      <c r="TV32" s="54"/>
      <c r="TW32" s="54"/>
      <c r="TX32" s="54"/>
      <c r="TY32" s="54"/>
      <c r="TZ32" s="54"/>
      <c r="UA32" s="54"/>
      <c r="UB32" s="54"/>
      <c r="UC32" s="54"/>
      <c r="UD32" s="54"/>
      <c r="UE32" s="54"/>
      <c r="UF32" s="54"/>
      <c r="UG32" s="54"/>
      <c r="UH32" s="54"/>
      <c r="UI32" s="54"/>
      <c r="UJ32" s="54"/>
      <c r="UK32" s="54"/>
      <c r="UL32" s="54"/>
      <c r="UM32" s="54"/>
      <c r="UN32" s="54"/>
      <c r="UO32" s="54"/>
      <c r="UP32" s="54"/>
      <c r="UQ32" s="54"/>
      <c r="UR32" s="54"/>
      <c r="US32" s="54"/>
      <c r="UT32" s="54"/>
      <c r="UU32" s="54"/>
      <c r="UV32" s="54"/>
      <c r="UW32" s="54"/>
      <c r="UX32" s="54"/>
      <c r="UY32" s="54"/>
      <c r="UZ32" s="54"/>
      <c r="VA32" s="54"/>
      <c r="VB32" s="54"/>
      <c r="VC32" s="54"/>
      <c r="VD32" s="54"/>
      <c r="VE32" s="54"/>
      <c r="VF32" s="54"/>
      <c r="VG32" s="54"/>
      <c r="VH32" s="54"/>
      <c r="VI32" s="54"/>
      <c r="VJ32" s="54"/>
      <c r="VK32" s="54"/>
      <c r="VL32" s="54"/>
      <c r="VM32" s="54"/>
      <c r="VN32" s="54"/>
      <c r="VO32" s="54"/>
      <c r="VP32" s="54"/>
      <c r="VQ32" s="54"/>
      <c r="VR32" s="54"/>
      <c r="VS32" s="54"/>
      <c r="VT32" s="54"/>
      <c r="VU32" s="54"/>
      <c r="VV32" s="54"/>
      <c r="VW32" s="54"/>
      <c r="VX32" s="54"/>
      <c r="VY32" s="54"/>
      <c r="VZ32" s="54"/>
      <c r="WA32" s="54"/>
      <c r="WB32" s="54"/>
      <c r="WC32" s="54"/>
      <c r="WD32" s="54"/>
      <c r="WE32" s="54"/>
      <c r="WF32" s="54"/>
      <c r="WG32" s="54"/>
      <c r="WH32" s="54"/>
      <c r="WI32" s="54"/>
      <c r="WJ32" s="54"/>
      <c r="WK32" s="54"/>
      <c r="WL32" s="54"/>
      <c r="WM32" s="54"/>
      <c r="WN32" s="54"/>
      <c r="WO32" s="54"/>
      <c r="WP32" s="54"/>
      <c r="WQ32" s="54"/>
      <c r="WR32" s="54"/>
      <c r="WS32" s="54"/>
      <c r="WT32" s="54"/>
      <c r="WU32" s="54"/>
      <c r="WV32" s="54"/>
      <c r="WW32" s="54"/>
      <c r="WX32" s="54"/>
      <c r="WY32" s="54"/>
      <c r="WZ32" s="54"/>
      <c r="XA32" s="54"/>
      <c r="XB32" s="54"/>
      <c r="XC32" s="54"/>
      <c r="XD32" s="54"/>
      <c r="XE32" s="54"/>
      <c r="XF32" s="54"/>
      <c r="XG32" s="54"/>
      <c r="XH32" s="54"/>
      <c r="XI32" s="54"/>
      <c r="XJ32" s="54"/>
      <c r="XK32" s="54"/>
      <c r="XL32" s="54"/>
      <c r="XM32" s="54"/>
      <c r="XN32" s="54"/>
      <c r="XO32" s="54"/>
      <c r="XP32" s="54"/>
      <c r="XQ32" s="54"/>
      <c r="XR32" s="54"/>
      <c r="XS32" s="54"/>
      <c r="XT32" s="54"/>
      <c r="XU32" s="54"/>
      <c r="XV32" s="54"/>
      <c r="XW32" s="54"/>
      <c r="XX32" s="54"/>
      <c r="XY32" s="54"/>
      <c r="XZ32" s="54"/>
      <c r="YA32" s="54"/>
      <c r="YB32" s="54"/>
      <c r="YC32" s="54"/>
      <c r="YD32" s="54"/>
      <c r="YE32" s="54"/>
      <c r="YF32" s="54"/>
      <c r="YG32" s="54"/>
      <c r="YH32" s="54"/>
      <c r="YI32" s="54"/>
      <c r="YJ32" s="54"/>
      <c r="YK32" s="54"/>
      <c r="YL32" s="54"/>
      <c r="YM32" s="54"/>
      <c r="YN32" s="54"/>
      <c r="YO32" s="54"/>
      <c r="YP32" s="54"/>
      <c r="YQ32" s="54"/>
      <c r="YR32" s="54"/>
      <c r="YS32" s="54"/>
      <c r="YT32" s="54"/>
      <c r="YU32" s="54"/>
      <c r="YV32" s="54"/>
      <c r="YW32" s="54"/>
      <c r="YX32" s="54"/>
      <c r="YY32" s="54"/>
      <c r="YZ32" s="54"/>
      <c r="ZA32" s="54"/>
      <c r="ZB32" s="54"/>
      <c r="ZC32" s="54"/>
      <c r="ZD32" s="54"/>
      <c r="ZE32" s="54"/>
      <c r="ZF32" s="54"/>
      <c r="ZG32" s="54"/>
      <c r="ZH32" s="54"/>
      <c r="ZI32" s="54"/>
      <c r="ZJ32" s="54"/>
      <c r="ZK32" s="54"/>
      <c r="ZL32" s="54"/>
      <c r="ZM32" s="54"/>
      <c r="ZN32" s="54"/>
      <c r="ZO32" s="54"/>
      <c r="ZP32" s="54"/>
      <c r="ZQ32" s="54"/>
      <c r="ZR32" s="54"/>
      <c r="ZS32" s="54"/>
      <c r="ZT32" s="54"/>
      <c r="ZU32" s="54"/>
      <c r="ZV32" s="54"/>
      <c r="ZW32" s="54"/>
      <c r="ZX32" s="54"/>
      <c r="ZY32" s="54"/>
      <c r="ZZ32" s="54"/>
      <c r="AAA32" s="54"/>
      <c r="AAB32" s="54"/>
      <c r="AAC32" s="54"/>
      <c r="AAD32" s="54"/>
      <c r="AAE32" s="54"/>
      <c r="AAF32" s="54"/>
      <c r="AAG32" s="54"/>
      <c r="AAH32" s="54"/>
      <c r="AAI32" s="54"/>
      <c r="AAJ32" s="54"/>
      <c r="AAK32" s="54"/>
      <c r="AAL32" s="54"/>
      <c r="AAM32" s="54"/>
      <c r="AAN32" s="54"/>
      <c r="AAO32" s="54"/>
      <c r="AAP32" s="54"/>
      <c r="AAQ32" s="54"/>
      <c r="AAR32" s="54"/>
      <c r="AAS32" s="54"/>
      <c r="AAT32" s="54"/>
      <c r="AAU32" s="54"/>
      <c r="AAV32" s="54"/>
      <c r="AAW32" s="54"/>
      <c r="AAX32" s="54"/>
      <c r="AAY32" s="54"/>
      <c r="AAZ32" s="54"/>
      <c r="ABA32" s="54"/>
      <c r="ABB32" s="54"/>
      <c r="ABC32" s="54"/>
      <c r="ABD32" s="54"/>
      <c r="ABE32" s="54"/>
      <c r="ABF32" s="54"/>
      <c r="ABG32" s="54"/>
      <c r="ABH32" s="54"/>
      <c r="ABI32" s="54"/>
      <c r="ABJ32" s="54"/>
      <c r="ABK32" s="54"/>
      <c r="ABL32" s="54"/>
      <c r="ABM32" s="54"/>
      <c r="ABN32" s="54"/>
      <c r="ABO32" s="54"/>
      <c r="ABP32" s="54"/>
      <c r="ABQ32" s="54"/>
      <c r="ABR32" s="54"/>
      <c r="ABS32" s="54"/>
      <c r="ABT32" s="54"/>
      <c r="ABU32" s="54"/>
      <c r="ABV32" s="54"/>
      <c r="ABW32" s="54"/>
      <c r="ABX32" s="54"/>
      <c r="ABY32" s="54"/>
      <c r="ABZ32" s="54"/>
      <c r="ACA32" s="54"/>
      <c r="ACB32" s="54"/>
      <c r="ACC32" s="54"/>
      <c r="ACD32" s="54"/>
      <c r="ACE32" s="54"/>
      <c r="ACF32" s="54"/>
      <c r="ACG32" s="54"/>
      <c r="ACH32" s="54"/>
      <c r="ACI32" s="54"/>
      <c r="ACJ32" s="54"/>
      <c r="ACK32" s="54"/>
      <c r="ACL32" s="54"/>
      <c r="ACM32" s="54"/>
      <c r="ACN32" s="54"/>
      <c r="ACO32" s="54"/>
      <c r="ACP32" s="54"/>
      <c r="ACQ32" s="54"/>
      <c r="ACR32" s="54"/>
      <c r="ACS32" s="54"/>
      <c r="ACT32" s="54"/>
      <c r="ACU32" s="54"/>
      <c r="ACV32" s="54"/>
      <c r="ACW32" s="54"/>
      <c r="ACX32" s="54"/>
      <c r="ACY32" s="54"/>
      <c r="ACZ32" s="54"/>
      <c r="ADA32" s="54"/>
      <c r="ADB32" s="54"/>
      <c r="ADC32" s="54"/>
      <c r="ADD32" s="54"/>
      <c r="ADE32" s="54"/>
      <c r="ADF32" s="54"/>
      <c r="ADG32" s="54"/>
      <c r="ADH32" s="54"/>
      <c r="ADI32" s="54"/>
      <c r="ADJ32" s="54"/>
      <c r="ADK32" s="54"/>
      <c r="ADL32" s="54"/>
      <c r="ADM32" s="54"/>
      <c r="ADN32" s="54"/>
      <c r="ADO32" s="54"/>
      <c r="ADP32" s="54"/>
      <c r="ADQ32" s="54"/>
      <c r="ADR32" s="54"/>
      <c r="ADS32" s="54"/>
      <c r="ADT32" s="54"/>
      <c r="ADU32" s="54"/>
      <c r="ADV32" s="54"/>
      <c r="ADW32" s="54"/>
      <c r="ADX32" s="54"/>
      <c r="ADY32" s="54"/>
      <c r="ADZ32" s="54"/>
      <c r="AEA32" s="54"/>
      <c r="AEB32" s="54"/>
      <c r="AEC32" s="54"/>
      <c r="AED32" s="54"/>
      <c r="AEE32" s="54"/>
      <c r="AEF32" s="54"/>
      <c r="AEG32" s="54"/>
      <c r="AEH32" s="54"/>
      <c r="AEI32" s="54"/>
      <c r="AEJ32" s="54"/>
      <c r="AEK32" s="54"/>
      <c r="AEL32" s="54"/>
      <c r="AEM32" s="54"/>
      <c r="AEN32" s="54"/>
      <c r="AEO32" s="54"/>
      <c r="AEP32" s="54"/>
      <c r="AEQ32" s="54"/>
      <c r="AER32" s="54"/>
      <c r="AES32" s="54"/>
      <c r="AET32" s="54"/>
      <c r="AEU32" s="54"/>
      <c r="AEV32" s="54"/>
      <c r="AEW32" s="54"/>
      <c r="AEX32" s="54"/>
      <c r="AEY32" s="54"/>
      <c r="AEZ32" s="54"/>
      <c r="AFA32" s="54"/>
      <c r="AFB32" s="54"/>
      <c r="AFC32" s="54"/>
      <c r="AFD32" s="54"/>
      <c r="AFE32" s="54"/>
      <c r="AFF32" s="54"/>
      <c r="AFG32" s="54"/>
      <c r="AFH32" s="54"/>
      <c r="AFI32" s="54"/>
      <c r="AFJ32" s="54"/>
      <c r="AFK32" s="54"/>
      <c r="AFL32" s="54"/>
      <c r="AFM32" s="54"/>
      <c r="AFN32" s="54"/>
      <c r="AFO32" s="54"/>
      <c r="AFP32" s="54"/>
      <c r="AFQ32" s="54"/>
      <c r="AFR32" s="54"/>
      <c r="AFS32" s="54"/>
      <c r="AFT32" s="54"/>
      <c r="AFU32" s="54"/>
      <c r="AFV32" s="54"/>
      <c r="AFW32" s="54"/>
      <c r="AFX32" s="54"/>
      <c r="AFY32" s="54"/>
      <c r="AFZ32" s="54"/>
      <c r="AGA32" s="54"/>
      <c r="AGB32" s="54"/>
      <c r="AGC32" s="54"/>
      <c r="AGD32" s="54"/>
      <c r="AGE32" s="54"/>
      <c r="AGF32" s="54"/>
      <c r="AGG32" s="54"/>
      <c r="AGH32" s="54"/>
      <c r="AGI32" s="54"/>
      <c r="AGJ32" s="54"/>
      <c r="AGK32" s="54"/>
      <c r="AGL32" s="54"/>
      <c r="AGM32" s="54"/>
      <c r="AGN32" s="54"/>
      <c r="AGO32" s="54"/>
      <c r="AGP32" s="54"/>
      <c r="AGQ32" s="54"/>
      <c r="AGR32" s="54"/>
      <c r="AGS32" s="54"/>
      <c r="AGT32" s="54"/>
      <c r="AGU32" s="54"/>
      <c r="AGV32" s="54"/>
      <c r="AGW32" s="54"/>
      <c r="AGX32" s="54"/>
      <c r="AGY32" s="54"/>
      <c r="AGZ32" s="54"/>
      <c r="AHA32" s="54"/>
      <c r="AHB32" s="54"/>
      <c r="AHC32" s="54"/>
      <c r="AHD32" s="54"/>
      <c r="AHE32" s="54"/>
      <c r="AHF32" s="54"/>
      <c r="AHG32" s="54"/>
      <c r="AHH32" s="54"/>
      <c r="AHI32" s="54"/>
      <c r="AHJ32" s="54"/>
      <c r="AHK32" s="54"/>
      <c r="AHL32" s="54"/>
      <c r="AHM32" s="54"/>
      <c r="AHN32" s="54"/>
      <c r="AHO32" s="54"/>
      <c r="AHP32" s="54"/>
      <c r="AHQ32" s="54"/>
      <c r="AHR32" s="54"/>
      <c r="AHS32" s="54"/>
      <c r="AHT32" s="54"/>
      <c r="AHU32" s="54"/>
      <c r="AHV32" s="54"/>
      <c r="AHW32" s="54"/>
      <c r="AHX32" s="54"/>
      <c r="AHY32" s="54"/>
      <c r="AHZ32" s="54"/>
      <c r="AIA32" s="54"/>
      <c r="AIB32" s="54"/>
      <c r="AIC32" s="54"/>
      <c r="AID32" s="54"/>
      <c r="AIE32" s="54"/>
      <c r="AIF32" s="54"/>
      <c r="AIG32" s="54"/>
      <c r="AIH32" s="54"/>
      <c r="AII32" s="54"/>
      <c r="AIJ32" s="54"/>
      <c r="AIK32" s="54"/>
      <c r="AIL32" s="54"/>
      <c r="AIM32" s="54"/>
      <c r="AIN32" s="54"/>
      <c r="AIO32" s="54"/>
      <c r="AIP32" s="54"/>
      <c r="AIQ32" s="54"/>
      <c r="AIR32" s="54"/>
      <c r="AIS32" s="54"/>
      <c r="AIT32" s="54"/>
      <c r="AIU32" s="54"/>
      <c r="AIV32" s="54"/>
      <c r="AIW32" s="54"/>
      <c r="AIX32" s="54"/>
      <c r="AIY32" s="54"/>
      <c r="AIZ32" s="54"/>
      <c r="AJA32" s="54"/>
      <c r="AJB32" s="54"/>
      <c r="AJC32" s="54"/>
      <c r="AJD32" s="54"/>
      <c r="AJE32" s="54"/>
      <c r="AJF32" s="54"/>
      <c r="AJG32" s="54"/>
      <c r="AJH32" s="54"/>
      <c r="AJI32" s="54"/>
      <c r="AJJ32" s="54"/>
      <c r="AJK32" s="54"/>
      <c r="AJL32" s="54"/>
      <c r="AJM32" s="54"/>
      <c r="AJN32" s="54"/>
      <c r="AJO32" s="54"/>
      <c r="AJP32" s="54"/>
      <c r="AJQ32" s="54"/>
      <c r="AJR32" s="54"/>
      <c r="AJS32" s="54"/>
      <c r="AJT32" s="54"/>
      <c r="AJU32" s="54"/>
      <c r="AJV32" s="54"/>
      <c r="AJW32" s="54"/>
      <c r="AJX32" s="54"/>
      <c r="AJY32" s="54"/>
      <c r="AJZ32" s="54"/>
      <c r="AKA32" s="54"/>
      <c r="AKB32" s="54"/>
      <c r="AKC32" s="54"/>
      <c r="AKD32" s="54"/>
      <c r="AKE32" s="54"/>
      <c r="AKF32" s="54"/>
      <c r="AKG32" s="54"/>
      <c r="AKH32" s="54"/>
      <c r="AKI32" s="54"/>
      <c r="AKJ32" s="54"/>
      <c r="AKK32" s="54"/>
      <c r="AKL32" s="54"/>
      <c r="AKM32" s="54"/>
      <c r="AKN32" s="54"/>
      <c r="AKO32" s="54"/>
      <c r="AKP32" s="54"/>
      <c r="AKQ32" s="54"/>
      <c r="AKR32" s="54"/>
      <c r="AKS32" s="54"/>
      <c r="AKT32" s="54"/>
      <c r="AKU32" s="54"/>
      <c r="AKV32" s="54"/>
      <c r="AKW32" s="54"/>
      <c r="AKX32" s="54"/>
      <c r="AKY32" s="54"/>
      <c r="AKZ32" s="54"/>
      <c r="ALA32" s="54"/>
      <c r="ALB32" s="54"/>
      <c r="ALC32" s="54"/>
      <c r="ALD32" s="54"/>
      <c r="ALE32" s="54"/>
      <c r="ALF32" s="54"/>
      <c r="ALG32" s="54"/>
      <c r="ALH32" s="54"/>
      <c r="ALI32" s="54"/>
      <c r="ALJ32" s="54"/>
      <c r="ALK32" s="54"/>
      <c r="ALL32" s="54"/>
      <c r="ALM32" s="54"/>
      <c r="ALN32" s="54"/>
      <c r="ALO32" s="54"/>
      <c r="ALP32" s="54"/>
      <c r="ALQ32" s="54"/>
      <c r="ALR32" s="54"/>
      <c r="ALS32" s="54"/>
      <c r="ALT32" s="54"/>
      <c r="ALU32" s="54"/>
      <c r="ALV32" s="54"/>
      <c r="ALW32" s="54"/>
      <c r="ALX32" s="54"/>
      <c r="ALY32" s="54"/>
      <c r="ALZ32" s="54"/>
      <c r="AMA32" s="54"/>
      <c r="AMB32" s="54"/>
      <c r="AMC32" s="54"/>
      <c r="AMD32" s="54"/>
      <c r="AME32" s="54"/>
      <c r="AMF32" s="54"/>
      <c r="AMG32" s="54"/>
      <c r="AMH32" s="54"/>
      <c r="AMI32" s="54"/>
      <c r="AMJ32" s="54"/>
      <c r="AMK32" s="54"/>
      <c r="AML32" s="54"/>
      <c r="AMM32" s="54"/>
      <c r="AMN32" s="54"/>
      <c r="AMO32" s="54"/>
      <c r="AMP32" s="54"/>
      <c r="AMQ32" s="54"/>
      <c r="AMR32" s="54"/>
      <c r="AMS32" s="54"/>
      <c r="AMT32" s="54"/>
      <c r="AMU32" s="54"/>
      <c r="AMV32" s="54"/>
      <c r="AMW32" s="54"/>
      <c r="AMX32" s="54"/>
      <c r="AMY32" s="54"/>
      <c r="AMZ32" s="54"/>
      <c r="ANA32" s="54"/>
      <c r="ANB32" s="54"/>
      <c r="ANC32" s="54"/>
      <c r="AND32" s="54"/>
      <c r="ANE32" s="54"/>
      <c r="ANF32" s="54"/>
      <c r="ANG32" s="54"/>
      <c r="ANH32" s="54"/>
      <c r="ANI32" s="54"/>
      <c r="ANJ32" s="54"/>
      <c r="ANK32" s="54"/>
      <c r="ANL32" s="54"/>
      <c r="ANM32" s="54"/>
      <c r="ANN32" s="54"/>
      <c r="ANO32" s="54"/>
      <c r="ANP32" s="54"/>
      <c r="ANQ32" s="54"/>
      <c r="ANR32" s="54"/>
      <c r="ANS32" s="54"/>
      <c r="ANT32" s="54"/>
      <c r="ANU32" s="54"/>
      <c r="ANV32" s="54"/>
      <c r="ANW32" s="54"/>
      <c r="ANX32" s="54"/>
      <c r="ANY32" s="54"/>
      <c r="ANZ32" s="54"/>
      <c r="AOA32" s="54"/>
      <c r="AOB32" s="54"/>
      <c r="AOC32" s="54"/>
      <c r="AOD32" s="54"/>
      <c r="AOE32" s="54"/>
      <c r="AOF32" s="54"/>
      <c r="AOG32" s="54"/>
      <c r="AOH32" s="54"/>
      <c r="AOI32" s="54"/>
      <c r="AOJ32" s="54"/>
      <c r="AOK32" s="54"/>
      <c r="AOL32" s="54"/>
      <c r="AOM32" s="54"/>
      <c r="AON32" s="54"/>
      <c r="AOO32" s="54"/>
      <c r="AOP32" s="54"/>
      <c r="AOQ32" s="54"/>
      <c r="AOR32" s="54"/>
      <c r="AOS32" s="54"/>
      <c r="AOT32" s="54"/>
      <c r="AOU32" s="54"/>
      <c r="AOV32" s="54"/>
      <c r="AOW32" s="54"/>
      <c r="AOX32" s="54"/>
      <c r="AOY32" s="54"/>
      <c r="AOZ32" s="54"/>
      <c r="APA32" s="54"/>
      <c r="APB32" s="54"/>
      <c r="APC32" s="54"/>
      <c r="APD32" s="54"/>
      <c r="APE32" s="54"/>
      <c r="APF32" s="54"/>
      <c r="APG32" s="54"/>
      <c r="APH32" s="54"/>
      <c r="API32" s="54"/>
      <c r="APJ32" s="54"/>
      <c r="APK32" s="54"/>
      <c r="APL32" s="54"/>
      <c r="APM32" s="54"/>
      <c r="APN32" s="54"/>
      <c r="APO32" s="54"/>
      <c r="APP32" s="54"/>
      <c r="APQ32" s="54"/>
      <c r="APR32" s="54"/>
      <c r="APS32" s="54"/>
      <c r="APT32" s="54"/>
      <c r="APU32" s="54"/>
      <c r="APV32" s="54"/>
      <c r="APW32" s="54"/>
      <c r="APX32" s="54"/>
      <c r="APY32" s="54"/>
      <c r="APZ32" s="54"/>
      <c r="AQA32" s="54"/>
      <c r="AQB32" s="54"/>
      <c r="AQC32" s="54"/>
      <c r="AQD32" s="54"/>
      <c r="AQE32" s="54"/>
      <c r="AQF32" s="54"/>
      <c r="AQG32" s="54"/>
      <c r="AQH32" s="54"/>
      <c r="AQI32" s="54"/>
      <c r="AQJ32" s="54"/>
      <c r="AQK32" s="54"/>
      <c r="AQL32" s="54"/>
      <c r="AQM32" s="54"/>
      <c r="AQN32" s="54"/>
      <c r="AQO32" s="54"/>
      <c r="AQP32" s="54"/>
      <c r="AQQ32" s="54"/>
      <c r="AQR32" s="54"/>
      <c r="AQS32" s="54"/>
      <c r="AQT32" s="54"/>
      <c r="AQU32" s="54"/>
      <c r="AQV32" s="54"/>
      <c r="AQW32" s="54"/>
      <c r="AQX32" s="54"/>
      <c r="AQY32" s="54"/>
      <c r="AQZ32" s="54"/>
      <c r="ARA32" s="54"/>
      <c r="ARB32" s="54"/>
      <c r="ARC32" s="54"/>
      <c r="ARD32" s="54"/>
      <c r="ARE32" s="54"/>
      <c r="ARF32" s="54"/>
      <c r="ARG32" s="54"/>
      <c r="ARH32" s="54"/>
      <c r="ARI32" s="54"/>
      <c r="ARJ32" s="54"/>
      <c r="ARK32" s="54"/>
      <c r="ARL32" s="54"/>
      <c r="ARM32" s="54"/>
      <c r="ARN32" s="54"/>
      <c r="ARO32" s="54"/>
      <c r="ARP32" s="54"/>
      <c r="ARQ32" s="54"/>
      <c r="ARR32" s="54"/>
      <c r="ARS32" s="54"/>
      <c r="ART32" s="54"/>
      <c r="ARU32" s="54"/>
      <c r="ARV32" s="54"/>
      <c r="ARW32" s="54"/>
      <c r="ARX32" s="54"/>
      <c r="ARY32" s="54"/>
      <c r="ARZ32" s="54"/>
      <c r="ASA32" s="54"/>
      <c r="ASB32" s="54"/>
      <c r="ASC32" s="54"/>
      <c r="ASD32" s="54"/>
      <c r="ASE32" s="54"/>
      <c r="ASF32" s="54"/>
      <c r="ASG32" s="54"/>
      <c r="ASH32" s="54"/>
      <c r="ASI32" s="54"/>
      <c r="ASJ32" s="54"/>
      <c r="ASK32" s="54"/>
      <c r="ASL32" s="54"/>
      <c r="ASM32" s="54"/>
      <c r="ASN32" s="54"/>
      <c r="ASO32" s="54"/>
      <c r="ASP32" s="54"/>
      <c r="ASQ32" s="54"/>
      <c r="ASR32" s="54"/>
      <c r="ASS32" s="54"/>
      <c r="AST32" s="54"/>
      <c r="ASU32" s="54"/>
      <c r="ASV32" s="54"/>
      <c r="ASW32" s="54"/>
      <c r="ASX32" s="54"/>
      <c r="ASY32" s="54"/>
      <c r="ASZ32" s="54"/>
      <c r="ATA32" s="54"/>
      <c r="ATB32" s="54"/>
      <c r="ATC32" s="54"/>
      <c r="ATD32" s="54"/>
      <c r="ATE32" s="54"/>
      <c r="ATF32" s="54"/>
      <c r="ATG32" s="54"/>
      <c r="ATH32" s="54"/>
      <c r="ATI32" s="54"/>
      <c r="ATJ32" s="54"/>
      <c r="ATK32" s="54"/>
      <c r="ATL32" s="54"/>
      <c r="ATM32" s="54"/>
      <c r="ATN32" s="54"/>
      <c r="ATO32" s="54"/>
      <c r="ATP32" s="54"/>
      <c r="ATQ32" s="54"/>
      <c r="ATR32" s="54"/>
      <c r="ATS32" s="54"/>
      <c r="ATT32" s="54"/>
      <c r="ATU32" s="54"/>
      <c r="ATV32" s="54"/>
      <c r="ATW32" s="54"/>
      <c r="ATX32" s="54"/>
      <c r="ATY32" s="54"/>
      <c r="ATZ32" s="54"/>
      <c r="AUA32" s="54"/>
      <c r="AUB32" s="54"/>
      <c r="AUC32" s="54"/>
      <c r="AUD32" s="54"/>
      <c r="AUE32" s="54"/>
      <c r="AUF32" s="54"/>
      <c r="AUG32" s="54"/>
      <c r="AUH32" s="54"/>
      <c r="AUI32" s="54"/>
      <c r="AUJ32" s="54"/>
      <c r="AUK32" s="54"/>
      <c r="AUL32" s="54"/>
      <c r="AUM32" s="54"/>
      <c r="AUN32" s="54"/>
      <c r="AUO32" s="54"/>
      <c r="AUP32" s="54"/>
      <c r="AUQ32" s="54"/>
      <c r="AUR32" s="54"/>
      <c r="AUS32" s="54"/>
      <c r="AUT32" s="54"/>
      <c r="AUU32" s="54"/>
      <c r="AUV32" s="54"/>
      <c r="AUW32" s="54"/>
      <c r="AUX32" s="54"/>
      <c r="AUY32" s="54"/>
      <c r="AUZ32" s="54"/>
      <c r="AVA32" s="54"/>
      <c r="AVB32" s="54"/>
      <c r="AVC32" s="54"/>
      <c r="AVD32" s="54"/>
      <c r="AVE32" s="54"/>
      <c r="AVF32" s="54"/>
      <c r="AVG32" s="54"/>
      <c r="AVH32" s="54"/>
      <c r="AVI32" s="54"/>
      <c r="AVJ32" s="54"/>
      <c r="AVK32" s="54"/>
      <c r="AVL32" s="54"/>
      <c r="AVM32" s="54"/>
      <c r="AVN32" s="54"/>
      <c r="AVO32" s="54"/>
      <c r="AVP32" s="54"/>
      <c r="AVQ32" s="54"/>
      <c r="AVR32" s="54"/>
      <c r="AVS32" s="54"/>
      <c r="AVT32" s="54"/>
      <c r="AVU32" s="54"/>
      <c r="AVV32" s="54"/>
      <c r="AVW32" s="54"/>
      <c r="AVX32" s="54"/>
      <c r="AVY32" s="54"/>
      <c r="AVZ32" s="54"/>
      <c r="AWA32" s="54"/>
      <c r="AWB32" s="54"/>
      <c r="AWC32" s="54"/>
      <c r="AWD32" s="54"/>
      <c r="AWE32" s="54"/>
      <c r="AWF32" s="54"/>
      <c r="AWG32" s="54"/>
      <c r="AWH32" s="54"/>
      <c r="AWI32" s="54"/>
      <c r="AWJ32" s="54"/>
      <c r="AWK32" s="54"/>
      <c r="AWL32" s="54"/>
      <c r="AWM32" s="54"/>
      <c r="AWN32" s="54"/>
      <c r="AWO32" s="54"/>
      <c r="AWP32" s="54"/>
      <c r="AWQ32" s="54"/>
      <c r="AWR32" s="54"/>
      <c r="AWS32" s="54"/>
      <c r="AWT32" s="54"/>
      <c r="AWU32" s="54"/>
      <c r="AWV32" s="54"/>
      <c r="AWW32" s="54"/>
      <c r="AWX32" s="54"/>
      <c r="AWY32" s="54"/>
      <c r="AWZ32" s="54"/>
      <c r="AXA32" s="54"/>
      <c r="AXB32" s="54"/>
      <c r="AXC32" s="54"/>
      <c r="AXD32" s="54"/>
      <c r="AXE32" s="54"/>
      <c r="AXF32" s="54"/>
      <c r="AXG32" s="54"/>
      <c r="AXH32" s="54"/>
      <c r="AXI32" s="54"/>
      <c r="AXJ32" s="54"/>
      <c r="AXK32" s="54"/>
      <c r="AXL32" s="54"/>
      <c r="AXM32" s="54"/>
      <c r="AXN32" s="54"/>
      <c r="AXO32" s="54"/>
      <c r="AXP32" s="54"/>
      <c r="AXQ32" s="54"/>
      <c r="AXR32" s="54"/>
      <c r="AXS32" s="54"/>
      <c r="AXT32" s="54"/>
      <c r="AXU32" s="54"/>
      <c r="AXV32" s="54"/>
      <c r="AXW32" s="54"/>
      <c r="AXX32" s="54"/>
      <c r="AXY32" s="54"/>
      <c r="AXZ32" s="54"/>
      <c r="AYA32" s="54"/>
      <c r="AYB32" s="54"/>
      <c r="AYC32" s="54"/>
      <c r="AYD32" s="54"/>
      <c r="AYE32" s="54"/>
      <c r="AYF32" s="54"/>
      <c r="AYG32" s="54"/>
      <c r="AYH32" s="54"/>
      <c r="AYI32" s="54"/>
      <c r="AYJ32" s="54"/>
      <c r="AYK32" s="54"/>
      <c r="AYL32" s="54"/>
      <c r="AYM32" s="54"/>
      <c r="AYN32" s="54"/>
      <c r="AYO32" s="54"/>
      <c r="AYP32" s="54"/>
      <c r="AYQ32" s="54"/>
      <c r="AYR32" s="54"/>
      <c r="AYS32" s="54"/>
      <c r="AYT32" s="54"/>
      <c r="AYU32" s="54"/>
      <c r="AYV32" s="54"/>
    </row>
    <row r="33" spans="1:1348" s="374" customFormat="1" ht="18" customHeight="1" x14ac:dyDescent="0.2">
      <c r="A33" s="2501"/>
      <c r="B33" s="378"/>
      <c r="C33" s="85"/>
      <c r="D33" s="386" t="s">
        <v>220</v>
      </c>
      <c r="E33" s="2532">
        <f>L12</f>
        <v>1</v>
      </c>
      <c r="F33" s="2532"/>
      <c r="G33" s="2532"/>
      <c r="H33" s="85"/>
      <c r="I33" s="2533">
        <f>E33</f>
        <v>1</v>
      </c>
      <c r="J33" s="2533"/>
      <c r="K33" s="2533"/>
      <c r="L33" s="85"/>
      <c r="M33" s="2534">
        <f>L12</f>
        <v>1</v>
      </c>
      <c r="N33" s="2534"/>
      <c r="O33" s="2534"/>
      <c r="P33" s="387" t="s">
        <v>220</v>
      </c>
      <c r="Q33" s="1082"/>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c r="IW33" s="54"/>
      <c r="IX33" s="54"/>
      <c r="IY33" s="54"/>
      <c r="IZ33" s="54"/>
      <c r="JA33" s="54"/>
      <c r="JB33" s="54"/>
      <c r="JC33" s="54"/>
      <c r="JD33" s="54"/>
      <c r="JE33" s="54"/>
      <c r="JF33" s="54"/>
      <c r="JG33" s="54"/>
      <c r="JH33" s="54"/>
      <c r="JI33" s="54"/>
      <c r="JJ33" s="54"/>
      <c r="JK33" s="54"/>
      <c r="JL33" s="54"/>
      <c r="JM33" s="54"/>
      <c r="JN33" s="54"/>
      <c r="JO33" s="54"/>
      <c r="JP33" s="54"/>
      <c r="JQ33" s="54"/>
      <c r="JR33" s="54"/>
      <c r="JS33" s="54"/>
      <c r="JT33" s="54"/>
      <c r="JU33" s="54"/>
      <c r="JV33" s="54"/>
      <c r="JW33" s="54"/>
      <c r="JX33" s="54"/>
      <c r="JY33" s="54"/>
      <c r="JZ33" s="54"/>
      <c r="KA33" s="54"/>
      <c r="KB33" s="54"/>
      <c r="KC33" s="54"/>
      <c r="KD33" s="54"/>
      <c r="KE33" s="54"/>
      <c r="KF33" s="54"/>
      <c r="KG33" s="54"/>
      <c r="KH33" s="54"/>
      <c r="KI33" s="54"/>
      <c r="KJ33" s="54"/>
      <c r="KK33" s="54"/>
      <c r="KL33" s="54"/>
      <c r="KM33" s="54"/>
      <c r="KN33" s="54"/>
      <c r="KO33" s="54"/>
      <c r="KP33" s="54"/>
      <c r="KQ33" s="54"/>
      <c r="KR33" s="54"/>
      <c r="KS33" s="54"/>
      <c r="KT33" s="54"/>
      <c r="KU33" s="54"/>
      <c r="KV33" s="54"/>
      <c r="KW33" s="54"/>
      <c r="KX33" s="54"/>
      <c r="KY33" s="54"/>
      <c r="KZ33" s="54"/>
      <c r="LA33" s="54"/>
      <c r="LB33" s="54"/>
      <c r="LC33" s="54"/>
      <c r="LD33" s="54"/>
      <c r="LE33" s="54"/>
      <c r="LF33" s="54"/>
      <c r="LG33" s="54"/>
      <c r="LH33" s="54"/>
      <c r="LI33" s="54"/>
      <c r="LJ33" s="54"/>
      <c r="LK33" s="54"/>
      <c r="LL33" s="54"/>
      <c r="LM33" s="54"/>
      <c r="LN33" s="54"/>
      <c r="LO33" s="54"/>
      <c r="LP33" s="54"/>
      <c r="LQ33" s="54"/>
      <c r="LR33" s="54"/>
      <c r="LS33" s="54"/>
      <c r="LT33" s="54"/>
      <c r="LU33" s="54"/>
      <c r="LV33" s="54"/>
      <c r="LW33" s="54"/>
      <c r="LX33" s="54"/>
      <c r="LY33" s="54"/>
      <c r="LZ33" s="54"/>
      <c r="MA33" s="54"/>
      <c r="MB33" s="54"/>
      <c r="MC33" s="54"/>
      <c r="MD33" s="54"/>
      <c r="ME33" s="54"/>
      <c r="MF33" s="54"/>
      <c r="MG33" s="54"/>
      <c r="MH33" s="54"/>
      <c r="MI33" s="54"/>
      <c r="MJ33" s="54"/>
      <c r="MK33" s="54"/>
      <c r="ML33" s="54"/>
      <c r="MM33" s="54"/>
      <c r="MN33" s="54"/>
      <c r="MO33" s="54"/>
      <c r="MP33" s="54"/>
      <c r="MQ33" s="54"/>
      <c r="MR33" s="54"/>
      <c r="MS33" s="54"/>
      <c r="MT33" s="54"/>
      <c r="MU33" s="54"/>
      <c r="MV33" s="54"/>
      <c r="MW33" s="54"/>
      <c r="MX33" s="54"/>
      <c r="MY33" s="54"/>
      <c r="MZ33" s="54"/>
      <c r="NA33" s="54"/>
      <c r="NB33" s="54"/>
      <c r="NC33" s="54"/>
      <c r="ND33" s="54"/>
      <c r="NE33" s="54"/>
      <c r="NF33" s="54"/>
      <c r="NG33" s="54"/>
      <c r="NH33" s="54"/>
      <c r="NI33" s="54"/>
      <c r="NJ33" s="54"/>
      <c r="NK33" s="54"/>
      <c r="NL33" s="54"/>
      <c r="NM33" s="54"/>
      <c r="NN33" s="54"/>
      <c r="NO33" s="54"/>
      <c r="NP33" s="54"/>
      <c r="NQ33" s="54"/>
      <c r="NR33" s="54"/>
      <c r="NS33" s="54"/>
      <c r="NT33" s="54"/>
      <c r="NU33" s="54"/>
      <c r="NV33" s="54"/>
      <c r="NW33" s="54"/>
      <c r="NX33" s="54"/>
      <c r="NY33" s="54"/>
      <c r="NZ33" s="54"/>
      <c r="OA33" s="54"/>
      <c r="OB33" s="54"/>
      <c r="OC33" s="54"/>
      <c r="OD33" s="54"/>
      <c r="OE33" s="54"/>
      <c r="OF33" s="54"/>
      <c r="OG33" s="54"/>
      <c r="OH33" s="54"/>
      <c r="OI33" s="54"/>
      <c r="OJ33" s="54"/>
      <c r="OK33" s="54"/>
      <c r="OL33" s="54"/>
      <c r="OM33" s="54"/>
      <c r="ON33" s="54"/>
      <c r="OO33" s="54"/>
      <c r="OP33" s="54"/>
      <c r="OQ33" s="54"/>
      <c r="OR33" s="54"/>
      <c r="OS33" s="54"/>
      <c r="OT33" s="54"/>
      <c r="OU33" s="54"/>
      <c r="OV33" s="54"/>
      <c r="OW33" s="54"/>
      <c r="OX33" s="54"/>
      <c r="OY33" s="54"/>
      <c r="OZ33" s="54"/>
      <c r="PA33" s="54"/>
      <c r="PB33" s="54"/>
      <c r="PC33" s="54"/>
      <c r="PD33" s="54"/>
      <c r="PE33" s="54"/>
      <c r="PF33" s="54"/>
      <c r="PG33" s="54"/>
      <c r="PH33" s="54"/>
      <c r="PI33" s="54"/>
      <c r="PJ33" s="54"/>
      <c r="PK33" s="54"/>
      <c r="PL33" s="54"/>
      <c r="PM33" s="54"/>
      <c r="PN33" s="54"/>
      <c r="PO33" s="54"/>
      <c r="PP33" s="54"/>
      <c r="PQ33" s="54"/>
      <c r="PR33" s="54"/>
      <c r="PS33" s="54"/>
      <c r="PT33" s="54"/>
      <c r="PU33" s="54"/>
      <c r="PV33" s="54"/>
      <c r="PW33" s="54"/>
      <c r="PX33" s="54"/>
      <c r="PY33" s="54"/>
      <c r="PZ33" s="54"/>
      <c r="QA33" s="54"/>
      <c r="QB33" s="54"/>
      <c r="QC33" s="54"/>
      <c r="QD33" s="54"/>
      <c r="QE33" s="54"/>
      <c r="QF33" s="54"/>
      <c r="QG33" s="54"/>
      <c r="QH33" s="54"/>
      <c r="QI33" s="54"/>
      <c r="QJ33" s="54"/>
      <c r="QK33" s="54"/>
      <c r="QL33" s="54"/>
      <c r="QM33" s="54"/>
      <c r="QN33" s="54"/>
      <c r="QO33" s="54"/>
      <c r="QP33" s="54"/>
      <c r="QQ33" s="54"/>
      <c r="QR33" s="54"/>
      <c r="QS33" s="54"/>
      <c r="QT33" s="54"/>
      <c r="QU33" s="54"/>
      <c r="QV33" s="54"/>
      <c r="QW33" s="54"/>
      <c r="QX33" s="54"/>
      <c r="QY33" s="54"/>
      <c r="QZ33" s="54"/>
      <c r="RA33" s="54"/>
      <c r="RB33" s="54"/>
      <c r="RC33" s="54"/>
      <c r="RD33" s="54"/>
      <c r="RE33" s="54"/>
      <c r="RF33" s="54"/>
      <c r="RG33" s="54"/>
      <c r="RH33" s="54"/>
      <c r="RI33" s="54"/>
      <c r="RJ33" s="54"/>
      <c r="RK33" s="54"/>
      <c r="RL33" s="54"/>
      <c r="RM33" s="54"/>
      <c r="RN33" s="54"/>
      <c r="RO33" s="54"/>
      <c r="RP33" s="54"/>
      <c r="RQ33" s="54"/>
      <c r="RR33" s="54"/>
      <c r="RS33" s="54"/>
      <c r="RT33" s="54"/>
      <c r="RU33" s="54"/>
      <c r="RV33" s="54"/>
      <c r="RW33" s="54"/>
      <c r="RX33" s="54"/>
      <c r="RY33" s="54"/>
      <c r="RZ33" s="54"/>
      <c r="SA33" s="54"/>
      <c r="SB33" s="54"/>
      <c r="SC33" s="54"/>
      <c r="SD33" s="54"/>
      <c r="SE33" s="54"/>
      <c r="SF33" s="54"/>
      <c r="SG33" s="54"/>
      <c r="SH33" s="54"/>
      <c r="SI33" s="54"/>
      <c r="SJ33" s="54"/>
      <c r="SK33" s="54"/>
      <c r="SL33" s="54"/>
      <c r="SM33" s="54"/>
      <c r="SN33" s="54"/>
      <c r="SO33" s="54"/>
      <c r="SP33" s="54"/>
      <c r="SQ33" s="54"/>
      <c r="SR33" s="54"/>
      <c r="SS33" s="54"/>
      <c r="ST33" s="54"/>
      <c r="SU33" s="54"/>
      <c r="SV33" s="54"/>
      <c r="SW33" s="54"/>
      <c r="SX33" s="54"/>
      <c r="SY33" s="54"/>
      <c r="SZ33" s="54"/>
      <c r="TA33" s="54"/>
      <c r="TB33" s="54"/>
      <c r="TC33" s="54"/>
      <c r="TD33" s="54"/>
      <c r="TE33" s="54"/>
      <c r="TF33" s="54"/>
      <c r="TG33" s="54"/>
      <c r="TH33" s="54"/>
      <c r="TI33" s="54"/>
      <c r="TJ33" s="54"/>
      <c r="TK33" s="54"/>
      <c r="TL33" s="54"/>
      <c r="TM33" s="54"/>
      <c r="TN33" s="54"/>
      <c r="TO33" s="54"/>
      <c r="TP33" s="54"/>
      <c r="TQ33" s="54"/>
      <c r="TR33" s="54"/>
      <c r="TS33" s="54"/>
      <c r="TT33" s="54"/>
      <c r="TU33" s="54"/>
      <c r="TV33" s="54"/>
      <c r="TW33" s="54"/>
      <c r="TX33" s="54"/>
      <c r="TY33" s="54"/>
      <c r="TZ33" s="54"/>
      <c r="UA33" s="54"/>
      <c r="UB33" s="54"/>
      <c r="UC33" s="54"/>
      <c r="UD33" s="54"/>
      <c r="UE33" s="54"/>
      <c r="UF33" s="54"/>
      <c r="UG33" s="54"/>
      <c r="UH33" s="54"/>
      <c r="UI33" s="54"/>
      <c r="UJ33" s="54"/>
      <c r="UK33" s="54"/>
      <c r="UL33" s="54"/>
      <c r="UM33" s="54"/>
      <c r="UN33" s="54"/>
      <c r="UO33" s="54"/>
      <c r="UP33" s="54"/>
      <c r="UQ33" s="54"/>
      <c r="UR33" s="54"/>
      <c r="US33" s="54"/>
      <c r="UT33" s="54"/>
      <c r="UU33" s="54"/>
      <c r="UV33" s="54"/>
      <c r="UW33" s="54"/>
      <c r="UX33" s="54"/>
      <c r="UY33" s="54"/>
      <c r="UZ33" s="54"/>
      <c r="VA33" s="54"/>
      <c r="VB33" s="54"/>
      <c r="VC33" s="54"/>
      <c r="VD33" s="54"/>
      <c r="VE33" s="54"/>
      <c r="VF33" s="54"/>
      <c r="VG33" s="54"/>
      <c r="VH33" s="54"/>
      <c r="VI33" s="54"/>
      <c r="VJ33" s="54"/>
      <c r="VK33" s="54"/>
      <c r="VL33" s="54"/>
      <c r="VM33" s="54"/>
      <c r="VN33" s="54"/>
      <c r="VO33" s="54"/>
      <c r="VP33" s="54"/>
      <c r="VQ33" s="54"/>
      <c r="VR33" s="54"/>
      <c r="VS33" s="54"/>
      <c r="VT33" s="54"/>
      <c r="VU33" s="54"/>
      <c r="VV33" s="54"/>
      <c r="VW33" s="54"/>
      <c r="VX33" s="54"/>
      <c r="VY33" s="54"/>
      <c r="VZ33" s="54"/>
      <c r="WA33" s="54"/>
      <c r="WB33" s="54"/>
      <c r="WC33" s="54"/>
      <c r="WD33" s="54"/>
      <c r="WE33" s="54"/>
      <c r="WF33" s="54"/>
      <c r="WG33" s="54"/>
      <c r="WH33" s="54"/>
      <c r="WI33" s="54"/>
      <c r="WJ33" s="54"/>
      <c r="WK33" s="54"/>
      <c r="WL33" s="54"/>
      <c r="WM33" s="54"/>
      <c r="WN33" s="54"/>
      <c r="WO33" s="54"/>
      <c r="WP33" s="54"/>
      <c r="WQ33" s="54"/>
      <c r="WR33" s="54"/>
      <c r="WS33" s="54"/>
      <c r="WT33" s="54"/>
      <c r="WU33" s="54"/>
      <c r="WV33" s="54"/>
      <c r="WW33" s="54"/>
      <c r="WX33" s="54"/>
      <c r="WY33" s="54"/>
      <c r="WZ33" s="54"/>
      <c r="XA33" s="54"/>
      <c r="XB33" s="54"/>
      <c r="XC33" s="54"/>
      <c r="XD33" s="54"/>
      <c r="XE33" s="54"/>
      <c r="XF33" s="54"/>
      <c r="XG33" s="54"/>
      <c r="XH33" s="54"/>
      <c r="XI33" s="54"/>
      <c r="XJ33" s="54"/>
      <c r="XK33" s="54"/>
      <c r="XL33" s="54"/>
      <c r="XM33" s="54"/>
      <c r="XN33" s="54"/>
      <c r="XO33" s="54"/>
      <c r="XP33" s="54"/>
      <c r="XQ33" s="54"/>
      <c r="XR33" s="54"/>
      <c r="XS33" s="54"/>
      <c r="XT33" s="54"/>
      <c r="XU33" s="54"/>
      <c r="XV33" s="54"/>
      <c r="XW33" s="54"/>
      <c r="XX33" s="54"/>
      <c r="XY33" s="54"/>
      <c r="XZ33" s="54"/>
      <c r="YA33" s="54"/>
      <c r="YB33" s="54"/>
      <c r="YC33" s="54"/>
      <c r="YD33" s="54"/>
      <c r="YE33" s="54"/>
      <c r="YF33" s="54"/>
      <c r="YG33" s="54"/>
      <c r="YH33" s="54"/>
      <c r="YI33" s="54"/>
      <c r="YJ33" s="54"/>
      <c r="YK33" s="54"/>
      <c r="YL33" s="54"/>
      <c r="YM33" s="54"/>
      <c r="YN33" s="54"/>
      <c r="YO33" s="54"/>
      <c r="YP33" s="54"/>
      <c r="YQ33" s="54"/>
      <c r="YR33" s="54"/>
      <c r="YS33" s="54"/>
      <c r="YT33" s="54"/>
      <c r="YU33" s="54"/>
      <c r="YV33" s="54"/>
      <c r="YW33" s="54"/>
      <c r="YX33" s="54"/>
      <c r="YY33" s="54"/>
      <c r="YZ33" s="54"/>
      <c r="ZA33" s="54"/>
      <c r="ZB33" s="54"/>
      <c r="ZC33" s="54"/>
      <c r="ZD33" s="54"/>
      <c r="ZE33" s="54"/>
      <c r="ZF33" s="54"/>
      <c r="ZG33" s="54"/>
      <c r="ZH33" s="54"/>
      <c r="ZI33" s="54"/>
      <c r="ZJ33" s="54"/>
      <c r="ZK33" s="54"/>
      <c r="ZL33" s="54"/>
      <c r="ZM33" s="54"/>
      <c r="ZN33" s="54"/>
      <c r="ZO33" s="54"/>
      <c r="ZP33" s="54"/>
      <c r="ZQ33" s="54"/>
      <c r="ZR33" s="54"/>
      <c r="ZS33" s="54"/>
      <c r="ZT33" s="54"/>
      <c r="ZU33" s="54"/>
      <c r="ZV33" s="54"/>
      <c r="ZW33" s="54"/>
      <c r="ZX33" s="54"/>
      <c r="ZY33" s="54"/>
      <c r="ZZ33" s="54"/>
      <c r="AAA33" s="54"/>
      <c r="AAB33" s="54"/>
      <c r="AAC33" s="54"/>
      <c r="AAD33" s="54"/>
      <c r="AAE33" s="54"/>
      <c r="AAF33" s="54"/>
      <c r="AAG33" s="54"/>
      <c r="AAH33" s="54"/>
      <c r="AAI33" s="54"/>
      <c r="AAJ33" s="54"/>
      <c r="AAK33" s="54"/>
      <c r="AAL33" s="54"/>
      <c r="AAM33" s="54"/>
      <c r="AAN33" s="54"/>
      <c r="AAO33" s="54"/>
      <c r="AAP33" s="54"/>
      <c r="AAQ33" s="54"/>
      <c r="AAR33" s="54"/>
      <c r="AAS33" s="54"/>
      <c r="AAT33" s="54"/>
      <c r="AAU33" s="54"/>
      <c r="AAV33" s="54"/>
      <c r="AAW33" s="54"/>
      <c r="AAX33" s="54"/>
      <c r="AAY33" s="54"/>
      <c r="AAZ33" s="54"/>
      <c r="ABA33" s="54"/>
      <c r="ABB33" s="54"/>
      <c r="ABC33" s="54"/>
      <c r="ABD33" s="54"/>
      <c r="ABE33" s="54"/>
      <c r="ABF33" s="54"/>
      <c r="ABG33" s="54"/>
      <c r="ABH33" s="54"/>
      <c r="ABI33" s="54"/>
      <c r="ABJ33" s="54"/>
      <c r="ABK33" s="54"/>
      <c r="ABL33" s="54"/>
      <c r="ABM33" s="54"/>
      <c r="ABN33" s="54"/>
      <c r="ABO33" s="54"/>
      <c r="ABP33" s="54"/>
      <c r="ABQ33" s="54"/>
      <c r="ABR33" s="54"/>
      <c r="ABS33" s="54"/>
      <c r="ABT33" s="54"/>
      <c r="ABU33" s="54"/>
      <c r="ABV33" s="54"/>
      <c r="ABW33" s="54"/>
      <c r="ABX33" s="54"/>
      <c r="ABY33" s="54"/>
      <c r="ABZ33" s="54"/>
      <c r="ACA33" s="54"/>
      <c r="ACB33" s="54"/>
      <c r="ACC33" s="54"/>
      <c r="ACD33" s="54"/>
      <c r="ACE33" s="54"/>
      <c r="ACF33" s="54"/>
      <c r="ACG33" s="54"/>
      <c r="ACH33" s="54"/>
      <c r="ACI33" s="54"/>
      <c r="ACJ33" s="54"/>
      <c r="ACK33" s="54"/>
      <c r="ACL33" s="54"/>
      <c r="ACM33" s="54"/>
      <c r="ACN33" s="54"/>
      <c r="ACO33" s="54"/>
      <c r="ACP33" s="54"/>
      <c r="ACQ33" s="54"/>
      <c r="ACR33" s="54"/>
      <c r="ACS33" s="54"/>
      <c r="ACT33" s="54"/>
      <c r="ACU33" s="54"/>
      <c r="ACV33" s="54"/>
      <c r="ACW33" s="54"/>
      <c r="ACX33" s="54"/>
      <c r="ACY33" s="54"/>
      <c r="ACZ33" s="54"/>
      <c r="ADA33" s="54"/>
      <c r="ADB33" s="54"/>
      <c r="ADC33" s="54"/>
      <c r="ADD33" s="54"/>
      <c r="ADE33" s="54"/>
      <c r="ADF33" s="54"/>
      <c r="ADG33" s="54"/>
      <c r="ADH33" s="54"/>
      <c r="ADI33" s="54"/>
      <c r="ADJ33" s="54"/>
      <c r="ADK33" s="54"/>
      <c r="ADL33" s="54"/>
      <c r="ADM33" s="54"/>
      <c r="ADN33" s="54"/>
      <c r="ADO33" s="54"/>
      <c r="ADP33" s="54"/>
      <c r="ADQ33" s="54"/>
      <c r="ADR33" s="54"/>
      <c r="ADS33" s="54"/>
      <c r="ADT33" s="54"/>
      <c r="ADU33" s="54"/>
      <c r="ADV33" s="54"/>
      <c r="ADW33" s="54"/>
      <c r="ADX33" s="54"/>
      <c r="ADY33" s="54"/>
      <c r="ADZ33" s="54"/>
      <c r="AEA33" s="54"/>
      <c r="AEB33" s="54"/>
      <c r="AEC33" s="54"/>
      <c r="AED33" s="54"/>
      <c r="AEE33" s="54"/>
      <c r="AEF33" s="54"/>
      <c r="AEG33" s="54"/>
      <c r="AEH33" s="54"/>
      <c r="AEI33" s="54"/>
      <c r="AEJ33" s="54"/>
      <c r="AEK33" s="54"/>
      <c r="AEL33" s="54"/>
      <c r="AEM33" s="54"/>
      <c r="AEN33" s="54"/>
      <c r="AEO33" s="54"/>
      <c r="AEP33" s="54"/>
      <c r="AEQ33" s="54"/>
      <c r="AER33" s="54"/>
      <c r="AES33" s="54"/>
      <c r="AET33" s="54"/>
      <c r="AEU33" s="54"/>
      <c r="AEV33" s="54"/>
      <c r="AEW33" s="54"/>
      <c r="AEX33" s="54"/>
      <c r="AEY33" s="54"/>
      <c r="AEZ33" s="54"/>
      <c r="AFA33" s="54"/>
      <c r="AFB33" s="54"/>
      <c r="AFC33" s="54"/>
      <c r="AFD33" s="54"/>
      <c r="AFE33" s="54"/>
      <c r="AFF33" s="54"/>
      <c r="AFG33" s="54"/>
      <c r="AFH33" s="54"/>
      <c r="AFI33" s="54"/>
      <c r="AFJ33" s="54"/>
      <c r="AFK33" s="54"/>
      <c r="AFL33" s="54"/>
      <c r="AFM33" s="54"/>
      <c r="AFN33" s="54"/>
      <c r="AFO33" s="54"/>
      <c r="AFP33" s="54"/>
      <c r="AFQ33" s="54"/>
      <c r="AFR33" s="54"/>
      <c r="AFS33" s="54"/>
      <c r="AFT33" s="54"/>
      <c r="AFU33" s="54"/>
      <c r="AFV33" s="54"/>
      <c r="AFW33" s="54"/>
      <c r="AFX33" s="54"/>
      <c r="AFY33" s="54"/>
      <c r="AFZ33" s="54"/>
      <c r="AGA33" s="54"/>
      <c r="AGB33" s="54"/>
      <c r="AGC33" s="54"/>
      <c r="AGD33" s="54"/>
      <c r="AGE33" s="54"/>
      <c r="AGF33" s="54"/>
      <c r="AGG33" s="54"/>
      <c r="AGH33" s="54"/>
      <c r="AGI33" s="54"/>
      <c r="AGJ33" s="54"/>
      <c r="AGK33" s="54"/>
      <c r="AGL33" s="54"/>
      <c r="AGM33" s="54"/>
      <c r="AGN33" s="54"/>
      <c r="AGO33" s="54"/>
      <c r="AGP33" s="54"/>
      <c r="AGQ33" s="54"/>
      <c r="AGR33" s="54"/>
      <c r="AGS33" s="54"/>
      <c r="AGT33" s="54"/>
      <c r="AGU33" s="54"/>
      <c r="AGV33" s="54"/>
      <c r="AGW33" s="54"/>
      <c r="AGX33" s="54"/>
      <c r="AGY33" s="54"/>
      <c r="AGZ33" s="54"/>
      <c r="AHA33" s="54"/>
      <c r="AHB33" s="54"/>
      <c r="AHC33" s="54"/>
      <c r="AHD33" s="54"/>
      <c r="AHE33" s="54"/>
      <c r="AHF33" s="54"/>
      <c r="AHG33" s="54"/>
      <c r="AHH33" s="54"/>
      <c r="AHI33" s="54"/>
      <c r="AHJ33" s="54"/>
      <c r="AHK33" s="54"/>
      <c r="AHL33" s="54"/>
      <c r="AHM33" s="54"/>
      <c r="AHN33" s="54"/>
      <c r="AHO33" s="54"/>
      <c r="AHP33" s="54"/>
      <c r="AHQ33" s="54"/>
      <c r="AHR33" s="54"/>
      <c r="AHS33" s="54"/>
      <c r="AHT33" s="54"/>
      <c r="AHU33" s="54"/>
      <c r="AHV33" s="54"/>
      <c r="AHW33" s="54"/>
      <c r="AHX33" s="54"/>
      <c r="AHY33" s="54"/>
      <c r="AHZ33" s="54"/>
      <c r="AIA33" s="54"/>
      <c r="AIB33" s="54"/>
      <c r="AIC33" s="54"/>
      <c r="AID33" s="54"/>
      <c r="AIE33" s="54"/>
      <c r="AIF33" s="54"/>
      <c r="AIG33" s="54"/>
      <c r="AIH33" s="54"/>
      <c r="AII33" s="54"/>
      <c r="AIJ33" s="54"/>
      <c r="AIK33" s="54"/>
      <c r="AIL33" s="54"/>
      <c r="AIM33" s="54"/>
      <c r="AIN33" s="54"/>
      <c r="AIO33" s="54"/>
      <c r="AIP33" s="54"/>
      <c r="AIQ33" s="54"/>
      <c r="AIR33" s="54"/>
      <c r="AIS33" s="54"/>
      <c r="AIT33" s="54"/>
      <c r="AIU33" s="54"/>
      <c r="AIV33" s="54"/>
      <c r="AIW33" s="54"/>
      <c r="AIX33" s="54"/>
      <c r="AIY33" s="54"/>
      <c r="AIZ33" s="54"/>
      <c r="AJA33" s="54"/>
      <c r="AJB33" s="54"/>
      <c r="AJC33" s="54"/>
      <c r="AJD33" s="54"/>
      <c r="AJE33" s="54"/>
      <c r="AJF33" s="54"/>
      <c r="AJG33" s="54"/>
      <c r="AJH33" s="54"/>
      <c r="AJI33" s="54"/>
      <c r="AJJ33" s="54"/>
      <c r="AJK33" s="54"/>
      <c r="AJL33" s="54"/>
      <c r="AJM33" s="54"/>
      <c r="AJN33" s="54"/>
      <c r="AJO33" s="54"/>
      <c r="AJP33" s="54"/>
      <c r="AJQ33" s="54"/>
      <c r="AJR33" s="54"/>
      <c r="AJS33" s="54"/>
      <c r="AJT33" s="54"/>
      <c r="AJU33" s="54"/>
      <c r="AJV33" s="54"/>
      <c r="AJW33" s="54"/>
      <c r="AJX33" s="54"/>
      <c r="AJY33" s="54"/>
      <c r="AJZ33" s="54"/>
      <c r="AKA33" s="54"/>
      <c r="AKB33" s="54"/>
      <c r="AKC33" s="54"/>
      <c r="AKD33" s="54"/>
      <c r="AKE33" s="54"/>
      <c r="AKF33" s="54"/>
      <c r="AKG33" s="54"/>
      <c r="AKH33" s="54"/>
      <c r="AKI33" s="54"/>
      <c r="AKJ33" s="54"/>
      <c r="AKK33" s="54"/>
      <c r="AKL33" s="54"/>
      <c r="AKM33" s="54"/>
      <c r="AKN33" s="54"/>
      <c r="AKO33" s="54"/>
      <c r="AKP33" s="54"/>
      <c r="AKQ33" s="54"/>
      <c r="AKR33" s="54"/>
      <c r="AKS33" s="54"/>
      <c r="AKT33" s="54"/>
      <c r="AKU33" s="54"/>
      <c r="AKV33" s="54"/>
      <c r="AKW33" s="54"/>
      <c r="AKX33" s="54"/>
      <c r="AKY33" s="54"/>
      <c r="AKZ33" s="54"/>
      <c r="ALA33" s="54"/>
      <c r="ALB33" s="54"/>
      <c r="ALC33" s="54"/>
      <c r="ALD33" s="54"/>
      <c r="ALE33" s="54"/>
      <c r="ALF33" s="54"/>
      <c r="ALG33" s="54"/>
      <c r="ALH33" s="54"/>
      <c r="ALI33" s="54"/>
      <c r="ALJ33" s="54"/>
      <c r="ALK33" s="54"/>
      <c r="ALL33" s="54"/>
      <c r="ALM33" s="54"/>
      <c r="ALN33" s="54"/>
      <c r="ALO33" s="54"/>
      <c r="ALP33" s="54"/>
      <c r="ALQ33" s="54"/>
      <c r="ALR33" s="54"/>
      <c r="ALS33" s="54"/>
      <c r="ALT33" s="54"/>
      <c r="ALU33" s="54"/>
      <c r="ALV33" s="54"/>
      <c r="ALW33" s="54"/>
      <c r="ALX33" s="54"/>
      <c r="ALY33" s="54"/>
      <c r="ALZ33" s="54"/>
      <c r="AMA33" s="54"/>
      <c r="AMB33" s="54"/>
      <c r="AMC33" s="54"/>
      <c r="AMD33" s="54"/>
      <c r="AME33" s="54"/>
      <c r="AMF33" s="54"/>
      <c r="AMG33" s="54"/>
      <c r="AMH33" s="54"/>
      <c r="AMI33" s="54"/>
      <c r="AMJ33" s="54"/>
      <c r="AMK33" s="54"/>
      <c r="AML33" s="54"/>
      <c r="AMM33" s="54"/>
      <c r="AMN33" s="54"/>
      <c r="AMO33" s="54"/>
      <c r="AMP33" s="54"/>
      <c r="AMQ33" s="54"/>
      <c r="AMR33" s="54"/>
      <c r="AMS33" s="54"/>
      <c r="AMT33" s="54"/>
      <c r="AMU33" s="54"/>
      <c r="AMV33" s="54"/>
      <c r="AMW33" s="54"/>
      <c r="AMX33" s="54"/>
      <c r="AMY33" s="54"/>
      <c r="AMZ33" s="54"/>
      <c r="ANA33" s="54"/>
      <c r="ANB33" s="54"/>
      <c r="ANC33" s="54"/>
      <c r="AND33" s="54"/>
      <c r="ANE33" s="54"/>
      <c r="ANF33" s="54"/>
      <c r="ANG33" s="54"/>
      <c r="ANH33" s="54"/>
      <c r="ANI33" s="54"/>
      <c r="ANJ33" s="54"/>
      <c r="ANK33" s="54"/>
      <c r="ANL33" s="54"/>
      <c r="ANM33" s="54"/>
      <c r="ANN33" s="54"/>
      <c r="ANO33" s="54"/>
      <c r="ANP33" s="54"/>
      <c r="ANQ33" s="54"/>
      <c r="ANR33" s="54"/>
      <c r="ANS33" s="54"/>
      <c r="ANT33" s="54"/>
      <c r="ANU33" s="54"/>
      <c r="ANV33" s="54"/>
      <c r="ANW33" s="54"/>
      <c r="ANX33" s="54"/>
      <c r="ANY33" s="54"/>
      <c r="ANZ33" s="54"/>
      <c r="AOA33" s="54"/>
      <c r="AOB33" s="54"/>
      <c r="AOC33" s="54"/>
      <c r="AOD33" s="54"/>
      <c r="AOE33" s="54"/>
      <c r="AOF33" s="54"/>
      <c r="AOG33" s="54"/>
      <c r="AOH33" s="54"/>
      <c r="AOI33" s="54"/>
      <c r="AOJ33" s="54"/>
      <c r="AOK33" s="54"/>
      <c r="AOL33" s="54"/>
      <c r="AOM33" s="54"/>
      <c r="AON33" s="54"/>
      <c r="AOO33" s="54"/>
      <c r="AOP33" s="54"/>
      <c r="AOQ33" s="54"/>
      <c r="AOR33" s="54"/>
      <c r="AOS33" s="54"/>
      <c r="AOT33" s="54"/>
      <c r="AOU33" s="54"/>
      <c r="AOV33" s="54"/>
      <c r="AOW33" s="54"/>
      <c r="AOX33" s="54"/>
      <c r="AOY33" s="54"/>
      <c r="AOZ33" s="54"/>
      <c r="APA33" s="54"/>
      <c r="APB33" s="54"/>
      <c r="APC33" s="54"/>
      <c r="APD33" s="54"/>
      <c r="APE33" s="54"/>
      <c r="APF33" s="54"/>
      <c r="APG33" s="54"/>
      <c r="APH33" s="54"/>
      <c r="API33" s="54"/>
      <c r="APJ33" s="54"/>
      <c r="APK33" s="54"/>
      <c r="APL33" s="54"/>
      <c r="APM33" s="54"/>
      <c r="APN33" s="54"/>
      <c r="APO33" s="54"/>
      <c r="APP33" s="54"/>
      <c r="APQ33" s="54"/>
      <c r="APR33" s="54"/>
      <c r="APS33" s="54"/>
      <c r="APT33" s="54"/>
      <c r="APU33" s="54"/>
      <c r="APV33" s="54"/>
      <c r="APW33" s="54"/>
      <c r="APX33" s="54"/>
      <c r="APY33" s="54"/>
      <c r="APZ33" s="54"/>
      <c r="AQA33" s="54"/>
      <c r="AQB33" s="54"/>
      <c r="AQC33" s="54"/>
      <c r="AQD33" s="54"/>
      <c r="AQE33" s="54"/>
      <c r="AQF33" s="54"/>
      <c r="AQG33" s="54"/>
      <c r="AQH33" s="54"/>
      <c r="AQI33" s="54"/>
      <c r="AQJ33" s="54"/>
      <c r="AQK33" s="54"/>
      <c r="AQL33" s="54"/>
      <c r="AQM33" s="54"/>
      <c r="AQN33" s="54"/>
      <c r="AQO33" s="54"/>
      <c r="AQP33" s="54"/>
      <c r="AQQ33" s="54"/>
      <c r="AQR33" s="54"/>
      <c r="AQS33" s="54"/>
      <c r="AQT33" s="54"/>
      <c r="AQU33" s="54"/>
      <c r="AQV33" s="54"/>
      <c r="AQW33" s="54"/>
      <c r="AQX33" s="54"/>
      <c r="AQY33" s="54"/>
      <c r="AQZ33" s="54"/>
      <c r="ARA33" s="54"/>
      <c r="ARB33" s="54"/>
      <c r="ARC33" s="54"/>
      <c r="ARD33" s="54"/>
      <c r="ARE33" s="54"/>
      <c r="ARF33" s="54"/>
      <c r="ARG33" s="54"/>
      <c r="ARH33" s="54"/>
      <c r="ARI33" s="54"/>
      <c r="ARJ33" s="54"/>
      <c r="ARK33" s="54"/>
      <c r="ARL33" s="54"/>
      <c r="ARM33" s="54"/>
      <c r="ARN33" s="54"/>
      <c r="ARO33" s="54"/>
      <c r="ARP33" s="54"/>
      <c r="ARQ33" s="54"/>
      <c r="ARR33" s="54"/>
      <c r="ARS33" s="54"/>
      <c r="ART33" s="54"/>
      <c r="ARU33" s="54"/>
      <c r="ARV33" s="54"/>
      <c r="ARW33" s="54"/>
      <c r="ARX33" s="54"/>
      <c r="ARY33" s="54"/>
      <c r="ARZ33" s="54"/>
      <c r="ASA33" s="54"/>
      <c r="ASB33" s="54"/>
      <c r="ASC33" s="54"/>
      <c r="ASD33" s="54"/>
      <c r="ASE33" s="54"/>
      <c r="ASF33" s="54"/>
      <c r="ASG33" s="54"/>
      <c r="ASH33" s="54"/>
      <c r="ASI33" s="54"/>
      <c r="ASJ33" s="54"/>
      <c r="ASK33" s="54"/>
      <c r="ASL33" s="54"/>
      <c r="ASM33" s="54"/>
      <c r="ASN33" s="54"/>
      <c r="ASO33" s="54"/>
      <c r="ASP33" s="54"/>
      <c r="ASQ33" s="54"/>
      <c r="ASR33" s="54"/>
      <c r="ASS33" s="54"/>
      <c r="AST33" s="54"/>
      <c r="ASU33" s="54"/>
      <c r="ASV33" s="54"/>
      <c r="ASW33" s="54"/>
      <c r="ASX33" s="54"/>
      <c r="ASY33" s="54"/>
      <c r="ASZ33" s="54"/>
      <c r="ATA33" s="54"/>
      <c r="ATB33" s="54"/>
      <c r="ATC33" s="54"/>
      <c r="ATD33" s="54"/>
      <c r="ATE33" s="54"/>
      <c r="ATF33" s="54"/>
      <c r="ATG33" s="54"/>
      <c r="ATH33" s="54"/>
      <c r="ATI33" s="54"/>
      <c r="ATJ33" s="54"/>
      <c r="ATK33" s="54"/>
      <c r="ATL33" s="54"/>
      <c r="ATM33" s="54"/>
      <c r="ATN33" s="54"/>
      <c r="ATO33" s="54"/>
      <c r="ATP33" s="54"/>
      <c r="ATQ33" s="54"/>
      <c r="ATR33" s="54"/>
      <c r="ATS33" s="54"/>
      <c r="ATT33" s="54"/>
      <c r="ATU33" s="54"/>
      <c r="ATV33" s="54"/>
      <c r="ATW33" s="54"/>
      <c r="ATX33" s="54"/>
      <c r="ATY33" s="54"/>
      <c r="ATZ33" s="54"/>
      <c r="AUA33" s="54"/>
      <c r="AUB33" s="54"/>
      <c r="AUC33" s="54"/>
      <c r="AUD33" s="54"/>
      <c r="AUE33" s="54"/>
      <c r="AUF33" s="54"/>
      <c r="AUG33" s="54"/>
      <c r="AUH33" s="54"/>
      <c r="AUI33" s="54"/>
      <c r="AUJ33" s="54"/>
      <c r="AUK33" s="54"/>
      <c r="AUL33" s="54"/>
      <c r="AUM33" s="54"/>
      <c r="AUN33" s="54"/>
      <c r="AUO33" s="54"/>
      <c r="AUP33" s="54"/>
      <c r="AUQ33" s="54"/>
      <c r="AUR33" s="54"/>
      <c r="AUS33" s="54"/>
      <c r="AUT33" s="54"/>
      <c r="AUU33" s="54"/>
      <c r="AUV33" s="54"/>
      <c r="AUW33" s="54"/>
      <c r="AUX33" s="54"/>
      <c r="AUY33" s="54"/>
      <c r="AUZ33" s="54"/>
      <c r="AVA33" s="54"/>
      <c r="AVB33" s="54"/>
      <c r="AVC33" s="54"/>
      <c r="AVD33" s="54"/>
      <c r="AVE33" s="54"/>
      <c r="AVF33" s="54"/>
      <c r="AVG33" s="54"/>
      <c r="AVH33" s="54"/>
      <c r="AVI33" s="54"/>
      <c r="AVJ33" s="54"/>
      <c r="AVK33" s="54"/>
      <c r="AVL33" s="54"/>
      <c r="AVM33" s="54"/>
      <c r="AVN33" s="54"/>
      <c r="AVO33" s="54"/>
      <c r="AVP33" s="54"/>
      <c r="AVQ33" s="54"/>
      <c r="AVR33" s="54"/>
      <c r="AVS33" s="54"/>
      <c r="AVT33" s="54"/>
      <c r="AVU33" s="54"/>
      <c r="AVV33" s="54"/>
      <c r="AVW33" s="54"/>
      <c r="AVX33" s="54"/>
      <c r="AVY33" s="54"/>
      <c r="AVZ33" s="54"/>
      <c r="AWA33" s="54"/>
      <c r="AWB33" s="54"/>
      <c r="AWC33" s="54"/>
      <c r="AWD33" s="54"/>
      <c r="AWE33" s="54"/>
      <c r="AWF33" s="54"/>
      <c r="AWG33" s="54"/>
      <c r="AWH33" s="54"/>
      <c r="AWI33" s="54"/>
      <c r="AWJ33" s="54"/>
      <c r="AWK33" s="54"/>
      <c r="AWL33" s="54"/>
      <c r="AWM33" s="54"/>
      <c r="AWN33" s="54"/>
      <c r="AWO33" s="54"/>
      <c r="AWP33" s="54"/>
      <c r="AWQ33" s="54"/>
      <c r="AWR33" s="54"/>
      <c r="AWS33" s="54"/>
      <c r="AWT33" s="54"/>
      <c r="AWU33" s="54"/>
      <c r="AWV33" s="54"/>
      <c r="AWW33" s="54"/>
      <c r="AWX33" s="54"/>
      <c r="AWY33" s="54"/>
      <c r="AWZ33" s="54"/>
      <c r="AXA33" s="54"/>
      <c r="AXB33" s="54"/>
      <c r="AXC33" s="54"/>
      <c r="AXD33" s="54"/>
      <c r="AXE33" s="54"/>
      <c r="AXF33" s="54"/>
      <c r="AXG33" s="54"/>
      <c r="AXH33" s="54"/>
      <c r="AXI33" s="54"/>
      <c r="AXJ33" s="54"/>
      <c r="AXK33" s="54"/>
      <c r="AXL33" s="54"/>
      <c r="AXM33" s="54"/>
      <c r="AXN33" s="54"/>
      <c r="AXO33" s="54"/>
      <c r="AXP33" s="54"/>
      <c r="AXQ33" s="54"/>
      <c r="AXR33" s="54"/>
      <c r="AXS33" s="54"/>
      <c r="AXT33" s="54"/>
      <c r="AXU33" s="54"/>
      <c r="AXV33" s="54"/>
      <c r="AXW33" s="54"/>
      <c r="AXX33" s="54"/>
      <c r="AXY33" s="54"/>
      <c r="AXZ33" s="54"/>
      <c r="AYA33" s="54"/>
      <c r="AYB33" s="54"/>
      <c r="AYC33" s="54"/>
      <c r="AYD33" s="54"/>
      <c r="AYE33" s="54"/>
      <c r="AYF33" s="54"/>
      <c r="AYG33" s="54"/>
      <c r="AYH33" s="54"/>
      <c r="AYI33" s="54"/>
      <c r="AYJ33" s="54"/>
      <c r="AYK33" s="54"/>
      <c r="AYL33" s="54"/>
      <c r="AYM33" s="54"/>
      <c r="AYN33" s="54"/>
      <c r="AYO33" s="54"/>
      <c r="AYP33" s="54"/>
      <c r="AYQ33" s="54"/>
      <c r="AYR33" s="54"/>
      <c r="AYS33" s="54"/>
      <c r="AYT33" s="54"/>
      <c r="AYU33" s="54"/>
      <c r="AYV33" s="54"/>
    </row>
    <row r="34" spans="1:1348" s="374" customFormat="1" ht="7.5" customHeight="1" x14ac:dyDescent="0.25">
      <c r="A34" s="2501"/>
      <c r="B34" s="378"/>
      <c r="C34" s="85"/>
      <c r="D34" s="388"/>
      <c r="E34" s="389"/>
      <c r="F34" s="389"/>
      <c r="G34" s="389"/>
      <c r="H34" s="389"/>
      <c r="I34" s="389"/>
      <c r="J34" s="389"/>
      <c r="K34" s="389"/>
      <c r="L34" s="389"/>
      <c r="M34" s="389"/>
      <c r="N34" s="389"/>
      <c r="O34" s="389"/>
      <c r="P34" s="390"/>
      <c r="Q34" s="1082"/>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c r="IW34" s="54"/>
      <c r="IX34" s="54"/>
      <c r="IY34" s="54"/>
      <c r="IZ34" s="54"/>
      <c r="JA34" s="54"/>
      <c r="JB34" s="54"/>
      <c r="JC34" s="54"/>
      <c r="JD34" s="54"/>
      <c r="JE34" s="54"/>
      <c r="JF34" s="54"/>
      <c r="JG34" s="54"/>
      <c r="JH34" s="54"/>
      <c r="JI34" s="54"/>
      <c r="JJ34" s="54"/>
      <c r="JK34" s="54"/>
      <c r="JL34" s="54"/>
      <c r="JM34" s="54"/>
      <c r="JN34" s="54"/>
      <c r="JO34" s="54"/>
      <c r="JP34" s="54"/>
      <c r="JQ34" s="54"/>
      <c r="JR34" s="54"/>
      <c r="JS34" s="54"/>
      <c r="JT34" s="54"/>
      <c r="JU34" s="54"/>
      <c r="JV34" s="54"/>
      <c r="JW34" s="54"/>
      <c r="JX34" s="54"/>
      <c r="JY34" s="54"/>
      <c r="JZ34" s="54"/>
      <c r="KA34" s="54"/>
      <c r="KB34" s="54"/>
      <c r="KC34" s="54"/>
      <c r="KD34" s="54"/>
      <c r="KE34" s="54"/>
      <c r="KF34" s="54"/>
      <c r="KG34" s="54"/>
      <c r="KH34" s="54"/>
      <c r="KI34" s="54"/>
      <c r="KJ34" s="54"/>
      <c r="KK34" s="54"/>
      <c r="KL34" s="54"/>
      <c r="KM34" s="54"/>
      <c r="KN34" s="54"/>
      <c r="KO34" s="54"/>
      <c r="KP34" s="54"/>
      <c r="KQ34" s="54"/>
      <c r="KR34" s="54"/>
      <c r="KS34" s="54"/>
      <c r="KT34" s="54"/>
      <c r="KU34" s="54"/>
      <c r="KV34" s="54"/>
      <c r="KW34" s="54"/>
      <c r="KX34" s="54"/>
      <c r="KY34" s="54"/>
      <c r="KZ34" s="54"/>
      <c r="LA34" s="54"/>
      <c r="LB34" s="54"/>
      <c r="LC34" s="54"/>
      <c r="LD34" s="54"/>
      <c r="LE34" s="54"/>
      <c r="LF34" s="54"/>
      <c r="LG34" s="54"/>
      <c r="LH34" s="54"/>
      <c r="LI34" s="54"/>
      <c r="LJ34" s="54"/>
      <c r="LK34" s="54"/>
      <c r="LL34" s="54"/>
      <c r="LM34" s="54"/>
      <c r="LN34" s="54"/>
      <c r="LO34" s="54"/>
      <c r="LP34" s="54"/>
      <c r="LQ34" s="54"/>
      <c r="LR34" s="54"/>
      <c r="LS34" s="54"/>
      <c r="LT34" s="54"/>
      <c r="LU34" s="54"/>
      <c r="LV34" s="54"/>
      <c r="LW34" s="54"/>
      <c r="LX34" s="54"/>
      <c r="LY34" s="54"/>
      <c r="LZ34" s="54"/>
      <c r="MA34" s="54"/>
      <c r="MB34" s="54"/>
      <c r="MC34" s="54"/>
      <c r="MD34" s="54"/>
      <c r="ME34" s="54"/>
      <c r="MF34" s="54"/>
      <c r="MG34" s="54"/>
      <c r="MH34" s="54"/>
      <c r="MI34" s="54"/>
      <c r="MJ34" s="54"/>
      <c r="MK34" s="54"/>
      <c r="ML34" s="54"/>
      <c r="MM34" s="54"/>
      <c r="MN34" s="54"/>
      <c r="MO34" s="54"/>
      <c r="MP34" s="54"/>
      <c r="MQ34" s="54"/>
      <c r="MR34" s="54"/>
      <c r="MS34" s="54"/>
      <c r="MT34" s="54"/>
      <c r="MU34" s="54"/>
      <c r="MV34" s="54"/>
      <c r="MW34" s="54"/>
      <c r="MX34" s="54"/>
      <c r="MY34" s="54"/>
      <c r="MZ34" s="54"/>
      <c r="NA34" s="54"/>
      <c r="NB34" s="54"/>
      <c r="NC34" s="54"/>
      <c r="ND34" s="54"/>
      <c r="NE34" s="54"/>
      <c r="NF34" s="54"/>
      <c r="NG34" s="54"/>
      <c r="NH34" s="54"/>
      <c r="NI34" s="54"/>
      <c r="NJ34" s="54"/>
      <c r="NK34" s="54"/>
      <c r="NL34" s="54"/>
      <c r="NM34" s="54"/>
      <c r="NN34" s="54"/>
      <c r="NO34" s="54"/>
      <c r="NP34" s="54"/>
      <c r="NQ34" s="54"/>
      <c r="NR34" s="54"/>
      <c r="NS34" s="54"/>
      <c r="NT34" s="54"/>
      <c r="NU34" s="54"/>
      <c r="NV34" s="54"/>
      <c r="NW34" s="54"/>
      <c r="NX34" s="54"/>
      <c r="NY34" s="54"/>
      <c r="NZ34" s="54"/>
      <c r="OA34" s="54"/>
      <c r="OB34" s="54"/>
      <c r="OC34" s="54"/>
      <c r="OD34" s="54"/>
      <c r="OE34" s="54"/>
      <c r="OF34" s="54"/>
      <c r="OG34" s="54"/>
      <c r="OH34" s="54"/>
      <c r="OI34" s="54"/>
      <c r="OJ34" s="54"/>
      <c r="OK34" s="54"/>
      <c r="OL34" s="54"/>
      <c r="OM34" s="54"/>
      <c r="ON34" s="54"/>
      <c r="OO34" s="54"/>
      <c r="OP34" s="54"/>
      <c r="OQ34" s="54"/>
      <c r="OR34" s="54"/>
      <c r="OS34" s="54"/>
      <c r="OT34" s="54"/>
      <c r="OU34" s="54"/>
      <c r="OV34" s="54"/>
      <c r="OW34" s="54"/>
      <c r="OX34" s="54"/>
      <c r="OY34" s="54"/>
      <c r="OZ34" s="54"/>
      <c r="PA34" s="54"/>
      <c r="PB34" s="54"/>
      <c r="PC34" s="54"/>
      <c r="PD34" s="54"/>
      <c r="PE34" s="54"/>
      <c r="PF34" s="54"/>
      <c r="PG34" s="54"/>
      <c r="PH34" s="54"/>
      <c r="PI34" s="54"/>
      <c r="PJ34" s="54"/>
      <c r="PK34" s="54"/>
      <c r="PL34" s="54"/>
      <c r="PM34" s="54"/>
      <c r="PN34" s="54"/>
      <c r="PO34" s="54"/>
      <c r="PP34" s="54"/>
      <c r="PQ34" s="54"/>
      <c r="PR34" s="54"/>
      <c r="PS34" s="54"/>
      <c r="PT34" s="54"/>
      <c r="PU34" s="54"/>
      <c r="PV34" s="54"/>
      <c r="PW34" s="54"/>
      <c r="PX34" s="54"/>
      <c r="PY34" s="54"/>
      <c r="PZ34" s="54"/>
      <c r="QA34" s="54"/>
      <c r="QB34" s="54"/>
      <c r="QC34" s="54"/>
      <c r="QD34" s="54"/>
      <c r="QE34" s="54"/>
      <c r="QF34" s="54"/>
      <c r="QG34" s="54"/>
      <c r="QH34" s="54"/>
      <c r="QI34" s="54"/>
      <c r="QJ34" s="54"/>
      <c r="QK34" s="54"/>
      <c r="QL34" s="54"/>
      <c r="QM34" s="54"/>
      <c r="QN34" s="54"/>
      <c r="QO34" s="54"/>
      <c r="QP34" s="54"/>
      <c r="QQ34" s="54"/>
      <c r="QR34" s="54"/>
      <c r="QS34" s="54"/>
      <c r="QT34" s="54"/>
      <c r="QU34" s="54"/>
      <c r="QV34" s="54"/>
      <c r="QW34" s="54"/>
      <c r="QX34" s="54"/>
      <c r="QY34" s="54"/>
      <c r="QZ34" s="54"/>
      <c r="RA34" s="54"/>
      <c r="RB34" s="54"/>
      <c r="RC34" s="54"/>
      <c r="RD34" s="54"/>
      <c r="RE34" s="54"/>
      <c r="RF34" s="54"/>
      <c r="RG34" s="54"/>
      <c r="RH34" s="54"/>
      <c r="RI34" s="54"/>
      <c r="RJ34" s="54"/>
      <c r="RK34" s="54"/>
      <c r="RL34" s="54"/>
      <c r="RM34" s="54"/>
      <c r="RN34" s="54"/>
      <c r="RO34" s="54"/>
      <c r="RP34" s="54"/>
      <c r="RQ34" s="54"/>
      <c r="RR34" s="54"/>
      <c r="RS34" s="54"/>
      <c r="RT34" s="54"/>
      <c r="RU34" s="54"/>
      <c r="RV34" s="54"/>
      <c r="RW34" s="54"/>
      <c r="RX34" s="54"/>
      <c r="RY34" s="54"/>
      <c r="RZ34" s="54"/>
      <c r="SA34" s="54"/>
      <c r="SB34" s="54"/>
      <c r="SC34" s="54"/>
      <c r="SD34" s="54"/>
      <c r="SE34" s="54"/>
      <c r="SF34" s="54"/>
      <c r="SG34" s="54"/>
      <c r="SH34" s="54"/>
      <c r="SI34" s="54"/>
      <c r="SJ34" s="54"/>
      <c r="SK34" s="54"/>
      <c r="SL34" s="54"/>
      <c r="SM34" s="54"/>
      <c r="SN34" s="54"/>
      <c r="SO34" s="54"/>
      <c r="SP34" s="54"/>
      <c r="SQ34" s="54"/>
      <c r="SR34" s="54"/>
      <c r="SS34" s="54"/>
      <c r="ST34" s="54"/>
      <c r="SU34" s="54"/>
      <c r="SV34" s="54"/>
      <c r="SW34" s="54"/>
      <c r="SX34" s="54"/>
      <c r="SY34" s="54"/>
      <c r="SZ34" s="54"/>
      <c r="TA34" s="54"/>
      <c r="TB34" s="54"/>
      <c r="TC34" s="54"/>
      <c r="TD34" s="54"/>
      <c r="TE34" s="54"/>
      <c r="TF34" s="54"/>
      <c r="TG34" s="54"/>
      <c r="TH34" s="54"/>
      <c r="TI34" s="54"/>
      <c r="TJ34" s="54"/>
      <c r="TK34" s="54"/>
      <c r="TL34" s="54"/>
      <c r="TM34" s="54"/>
      <c r="TN34" s="54"/>
      <c r="TO34" s="54"/>
      <c r="TP34" s="54"/>
      <c r="TQ34" s="54"/>
      <c r="TR34" s="54"/>
      <c r="TS34" s="54"/>
      <c r="TT34" s="54"/>
      <c r="TU34" s="54"/>
      <c r="TV34" s="54"/>
      <c r="TW34" s="54"/>
      <c r="TX34" s="54"/>
      <c r="TY34" s="54"/>
      <c r="TZ34" s="54"/>
      <c r="UA34" s="54"/>
      <c r="UB34" s="54"/>
      <c r="UC34" s="54"/>
      <c r="UD34" s="54"/>
      <c r="UE34" s="54"/>
      <c r="UF34" s="54"/>
      <c r="UG34" s="54"/>
      <c r="UH34" s="54"/>
      <c r="UI34" s="54"/>
      <c r="UJ34" s="54"/>
      <c r="UK34" s="54"/>
      <c r="UL34" s="54"/>
      <c r="UM34" s="54"/>
      <c r="UN34" s="54"/>
      <c r="UO34" s="54"/>
      <c r="UP34" s="54"/>
      <c r="UQ34" s="54"/>
      <c r="UR34" s="54"/>
      <c r="US34" s="54"/>
      <c r="UT34" s="54"/>
      <c r="UU34" s="54"/>
      <c r="UV34" s="54"/>
      <c r="UW34" s="54"/>
      <c r="UX34" s="54"/>
      <c r="UY34" s="54"/>
      <c r="UZ34" s="54"/>
      <c r="VA34" s="54"/>
      <c r="VB34" s="54"/>
      <c r="VC34" s="54"/>
      <c r="VD34" s="54"/>
      <c r="VE34" s="54"/>
      <c r="VF34" s="54"/>
      <c r="VG34" s="54"/>
      <c r="VH34" s="54"/>
      <c r="VI34" s="54"/>
      <c r="VJ34" s="54"/>
      <c r="VK34" s="54"/>
      <c r="VL34" s="54"/>
      <c r="VM34" s="54"/>
      <c r="VN34" s="54"/>
      <c r="VO34" s="54"/>
      <c r="VP34" s="54"/>
      <c r="VQ34" s="54"/>
      <c r="VR34" s="54"/>
      <c r="VS34" s="54"/>
      <c r="VT34" s="54"/>
      <c r="VU34" s="54"/>
      <c r="VV34" s="54"/>
      <c r="VW34" s="54"/>
      <c r="VX34" s="54"/>
      <c r="VY34" s="54"/>
      <c r="VZ34" s="54"/>
      <c r="WA34" s="54"/>
      <c r="WB34" s="54"/>
      <c r="WC34" s="54"/>
      <c r="WD34" s="54"/>
      <c r="WE34" s="54"/>
      <c r="WF34" s="54"/>
      <c r="WG34" s="54"/>
      <c r="WH34" s="54"/>
      <c r="WI34" s="54"/>
      <c r="WJ34" s="54"/>
      <c r="WK34" s="54"/>
      <c r="WL34" s="54"/>
      <c r="WM34" s="54"/>
      <c r="WN34" s="54"/>
      <c r="WO34" s="54"/>
      <c r="WP34" s="54"/>
      <c r="WQ34" s="54"/>
      <c r="WR34" s="54"/>
      <c r="WS34" s="54"/>
      <c r="WT34" s="54"/>
      <c r="WU34" s="54"/>
      <c r="WV34" s="54"/>
      <c r="WW34" s="54"/>
      <c r="WX34" s="54"/>
      <c r="WY34" s="54"/>
      <c r="WZ34" s="54"/>
      <c r="XA34" s="54"/>
      <c r="XB34" s="54"/>
      <c r="XC34" s="54"/>
      <c r="XD34" s="54"/>
      <c r="XE34" s="54"/>
      <c r="XF34" s="54"/>
      <c r="XG34" s="54"/>
      <c r="XH34" s="54"/>
      <c r="XI34" s="54"/>
      <c r="XJ34" s="54"/>
      <c r="XK34" s="54"/>
      <c r="XL34" s="54"/>
      <c r="XM34" s="54"/>
      <c r="XN34" s="54"/>
      <c r="XO34" s="54"/>
      <c r="XP34" s="54"/>
      <c r="XQ34" s="54"/>
      <c r="XR34" s="54"/>
      <c r="XS34" s="54"/>
      <c r="XT34" s="54"/>
      <c r="XU34" s="54"/>
      <c r="XV34" s="54"/>
      <c r="XW34" s="54"/>
      <c r="XX34" s="54"/>
      <c r="XY34" s="54"/>
      <c r="XZ34" s="54"/>
      <c r="YA34" s="54"/>
      <c r="YB34" s="54"/>
      <c r="YC34" s="54"/>
      <c r="YD34" s="54"/>
      <c r="YE34" s="54"/>
      <c r="YF34" s="54"/>
      <c r="YG34" s="54"/>
      <c r="YH34" s="54"/>
      <c r="YI34" s="54"/>
      <c r="YJ34" s="54"/>
      <c r="YK34" s="54"/>
      <c r="YL34" s="54"/>
      <c r="YM34" s="54"/>
      <c r="YN34" s="54"/>
      <c r="YO34" s="54"/>
      <c r="YP34" s="54"/>
      <c r="YQ34" s="54"/>
      <c r="YR34" s="54"/>
      <c r="YS34" s="54"/>
      <c r="YT34" s="54"/>
      <c r="YU34" s="54"/>
      <c r="YV34" s="54"/>
      <c r="YW34" s="54"/>
      <c r="YX34" s="54"/>
      <c r="YY34" s="54"/>
      <c r="YZ34" s="54"/>
      <c r="ZA34" s="54"/>
      <c r="ZB34" s="54"/>
      <c r="ZC34" s="54"/>
      <c r="ZD34" s="54"/>
      <c r="ZE34" s="54"/>
      <c r="ZF34" s="54"/>
      <c r="ZG34" s="54"/>
      <c r="ZH34" s="54"/>
      <c r="ZI34" s="54"/>
      <c r="ZJ34" s="54"/>
      <c r="ZK34" s="54"/>
      <c r="ZL34" s="54"/>
      <c r="ZM34" s="54"/>
      <c r="ZN34" s="54"/>
      <c r="ZO34" s="54"/>
      <c r="ZP34" s="54"/>
      <c r="ZQ34" s="54"/>
      <c r="ZR34" s="54"/>
      <c r="ZS34" s="54"/>
      <c r="ZT34" s="54"/>
      <c r="ZU34" s="54"/>
      <c r="ZV34" s="54"/>
      <c r="ZW34" s="54"/>
      <c r="ZX34" s="54"/>
      <c r="ZY34" s="54"/>
      <c r="ZZ34" s="54"/>
      <c r="AAA34" s="54"/>
      <c r="AAB34" s="54"/>
      <c r="AAC34" s="54"/>
      <c r="AAD34" s="54"/>
      <c r="AAE34" s="54"/>
      <c r="AAF34" s="54"/>
      <c r="AAG34" s="54"/>
      <c r="AAH34" s="54"/>
      <c r="AAI34" s="54"/>
      <c r="AAJ34" s="54"/>
      <c r="AAK34" s="54"/>
      <c r="AAL34" s="54"/>
      <c r="AAM34" s="54"/>
      <c r="AAN34" s="54"/>
      <c r="AAO34" s="54"/>
      <c r="AAP34" s="54"/>
      <c r="AAQ34" s="54"/>
      <c r="AAR34" s="54"/>
      <c r="AAS34" s="54"/>
      <c r="AAT34" s="54"/>
      <c r="AAU34" s="54"/>
      <c r="AAV34" s="54"/>
      <c r="AAW34" s="54"/>
      <c r="AAX34" s="54"/>
      <c r="AAY34" s="54"/>
      <c r="AAZ34" s="54"/>
      <c r="ABA34" s="54"/>
      <c r="ABB34" s="54"/>
      <c r="ABC34" s="54"/>
      <c r="ABD34" s="54"/>
      <c r="ABE34" s="54"/>
      <c r="ABF34" s="54"/>
      <c r="ABG34" s="54"/>
      <c r="ABH34" s="54"/>
      <c r="ABI34" s="54"/>
      <c r="ABJ34" s="54"/>
      <c r="ABK34" s="54"/>
      <c r="ABL34" s="54"/>
      <c r="ABM34" s="54"/>
      <c r="ABN34" s="54"/>
      <c r="ABO34" s="54"/>
      <c r="ABP34" s="54"/>
      <c r="ABQ34" s="54"/>
      <c r="ABR34" s="54"/>
      <c r="ABS34" s="54"/>
      <c r="ABT34" s="54"/>
      <c r="ABU34" s="54"/>
      <c r="ABV34" s="54"/>
      <c r="ABW34" s="54"/>
      <c r="ABX34" s="54"/>
      <c r="ABY34" s="54"/>
      <c r="ABZ34" s="54"/>
      <c r="ACA34" s="54"/>
      <c r="ACB34" s="54"/>
      <c r="ACC34" s="54"/>
      <c r="ACD34" s="54"/>
      <c r="ACE34" s="54"/>
      <c r="ACF34" s="54"/>
      <c r="ACG34" s="54"/>
      <c r="ACH34" s="54"/>
      <c r="ACI34" s="54"/>
      <c r="ACJ34" s="54"/>
      <c r="ACK34" s="54"/>
      <c r="ACL34" s="54"/>
      <c r="ACM34" s="54"/>
      <c r="ACN34" s="54"/>
      <c r="ACO34" s="54"/>
      <c r="ACP34" s="54"/>
      <c r="ACQ34" s="54"/>
      <c r="ACR34" s="54"/>
      <c r="ACS34" s="54"/>
      <c r="ACT34" s="54"/>
      <c r="ACU34" s="54"/>
      <c r="ACV34" s="54"/>
      <c r="ACW34" s="54"/>
      <c r="ACX34" s="54"/>
      <c r="ACY34" s="54"/>
      <c r="ACZ34" s="54"/>
      <c r="ADA34" s="54"/>
      <c r="ADB34" s="54"/>
      <c r="ADC34" s="54"/>
      <c r="ADD34" s="54"/>
      <c r="ADE34" s="54"/>
      <c r="ADF34" s="54"/>
      <c r="ADG34" s="54"/>
      <c r="ADH34" s="54"/>
      <c r="ADI34" s="54"/>
      <c r="ADJ34" s="54"/>
      <c r="ADK34" s="54"/>
      <c r="ADL34" s="54"/>
      <c r="ADM34" s="54"/>
      <c r="ADN34" s="54"/>
      <c r="ADO34" s="54"/>
      <c r="ADP34" s="54"/>
      <c r="ADQ34" s="54"/>
      <c r="ADR34" s="54"/>
      <c r="ADS34" s="54"/>
      <c r="ADT34" s="54"/>
      <c r="ADU34" s="54"/>
      <c r="ADV34" s="54"/>
      <c r="ADW34" s="54"/>
      <c r="ADX34" s="54"/>
      <c r="ADY34" s="54"/>
      <c r="ADZ34" s="54"/>
      <c r="AEA34" s="54"/>
      <c r="AEB34" s="54"/>
      <c r="AEC34" s="54"/>
      <c r="AED34" s="54"/>
      <c r="AEE34" s="54"/>
      <c r="AEF34" s="54"/>
      <c r="AEG34" s="54"/>
      <c r="AEH34" s="54"/>
      <c r="AEI34" s="54"/>
      <c r="AEJ34" s="54"/>
      <c r="AEK34" s="54"/>
      <c r="AEL34" s="54"/>
      <c r="AEM34" s="54"/>
      <c r="AEN34" s="54"/>
      <c r="AEO34" s="54"/>
      <c r="AEP34" s="54"/>
      <c r="AEQ34" s="54"/>
      <c r="AER34" s="54"/>
      <c r="AES34" s="54"/>
      <c r="AET34" s="54"/>
      <c r="AEU34" s="54"/>
      <c r="AEV34" s="54"/>
      <c r="AEW34" s="54"/>
      <c r="AEX34" s="54"/>
      <c r="AEY34" s="54"/>
      <c r="AEZ34" s="54"/>
      <c r="AFA34" s="54"/>
      <c r="AFB34" s="54"/>
      <c r="AFC34" s="54"/>
      <c r="AFD34" s="54"/>
      <c r="AFE34" s="54"/>
      <c r="AFF34" s="54"/>
      <c r="AFG34" s="54"/>
      <c r="AFH34" s="54"/>
      <c r="AFI34" s="54"/>
      <c r="AFJ34" s="54"/>
      <c r="AFK34" s="54"/>
      <c r="AFL34" s="54"/>
      <c r="AFM34" s="54"/>
      <c r="AFN34" s="54"/>
      <c r="AFO34" s="54"/>
      <c r="AFP34" s="54"/>
      <c r="AFQ34" s="54"/>
      <c r="AFR34" s="54"/>
      <c r="AFS34" s="54"/>
      <c r="AFT34" s="54"/>
      <c r="AFU34" s="54"/>
      <c r="AFV34" s="54"/>
      <c r="AFW34" s="54"/>
      <c r="AFX34" s="54"/>
      <c r="AFY34" s="54"/>
      <c r="AFZ34" s="54"/>
      <c r="AGA34" s="54"/>
      <c r="AGB34" s="54"/>
      <c r="AGC34" s="54"/>
      <c r="AGD34" s="54"/>
      <c r="AGE34" s="54"/>
      <c r="AGF34" s="54"/>
      <c r="AGG34" s="54"/>
      <c r="AGH34" s="54"/>
      <c r="AGI34" s="54"/>
      <c r="AGJ34" s="54"/>
      <c r="AGK34" s="54"/>
      <c r="AGL34" s="54"/>
      <c r="AGM34" s="54"/>
      <c r="AGN34" s="54"/>
      <c r="AGO34" s="54"/>
      <c r="AGP34" s="54"/>
      <c r="AGQ34" s="54"/>
      <c r="AGR34" s="54"/>
      <c r="AGS34" s="54"/>
      <c r="AGT34" s="54"/>
      <c r="AGU34" s="54"/>
      <c r="AGV34" s="54"/>
      <c r="AGW34" s="54"/>
      <c r="AGX34" s="54"/>
      <c r="AGY34" s="54"/>
      <c r="AGZ34" s="54"/>
      <c r="AHA34" s="54"/>
      <c r="AHB34" s="54"/>
      <c r="AHC34" s="54"/>
      <c r="AHD34" s="54"/>
      <c r="AHE34" s="54"/>
      <c r="AHF34" s="54"/>
      <c r="AHG34" s="54"/>
      <c r="AHH34" s="54"/>
      <c r="AHI34" s="54"/>
      <c r="AHJ34" s="54"/>
      <c r="AHK34" s="54"/>
      <c r="AHL34" s="54"/>
      <c r="AHM34" s="54"/>
      <c r="AHN34" s="54"/>
      <c r="AHO34" s="54"/>
      <c r="AHP34" s="54"/>
      <c r="AHQ34" s="54"/>
      <c r="AHR34" s="54"/>
      <c r="AHS34" s="54"/>
      <c r="AHT34" s="54"/>
      <c r="AHU34" s="54"/>
      <c r="AHV34" s="54"/>
      <c r="AHW34" s="54"/>
      <c r="AHX34" s="54"/>
      <c r="AHY34" s="54"/>
      <c r="AHZ34" s="54"/>
      <c r="AIA34" s="54"/>
      <c r="AIB34" s="54"/>
      <c r="AIC34" s="54"/>
      <c r="AID34" s="54"/>
      <c r="AIE34" s="54"/>
      <c r="AIF34" s="54"/>
      <c r="AIG34" s="54"/>
      <c r="AIH34" s="54"/>
      <c r="AII34" s="54"/>
      <c r="AIJ34" s="54"/>
      <c r="AIK34" s="54"/>
      <c r="AIL34" s="54"/>
      <c r="AIM34" s="54"/>
      <c r="AIN34" s="54"/>
      <c r="AIO34" s="54"/>
      <c r="AIP34" s="54"/>
      <c r="AIQ34" s="54"/>
      <c r="AIR34" s="54"/>
      <c r="AIS34" s="54"/>
      <c r="AIT34" s="54"/>
      <c r="AIU34" s="54"/>
      <c r="AIV34" s="54"/>
      <c r="AIW34" s="54"/>
      <c r="AIX34" s="54"/>
      <c r="AIY34" s="54"/>
      <c r="AIZ34" s="54"/>
      <c r="AJA34" s="54"/>
      <c r="AJB34" s="54"/>
      <c r="AJC34" s="54"/>
      <c r="AJD34" s="54"/>
      <c r="AJE34" s="54"/>
      <c r="AJF34" s="54"/>
      <c r="AJG34" s="54"/>
      <c r="AJH34" s="54"/>
      <c r="AJI34" s="54"/>
      <c r="AJJ34" s="54"/>
      <c r="AJK34" s="54"/>
      <c r="AJL34" s="54"/>
      <c r="AJM34" s="54"/>
      <c r="AJN34" s="54"/>
      <c r="AJO34" s="54"/>
      <c r="AJP34" s="54"/>
      <c r="AJQ34" s="54"/>
      <c r="AJR34" s="54"/>
      <c r="AJS34" s="54"/>
      <c r="AJT34" s="54"/>
      <c r="AJU34" s="54"/>
      <c r="AJV34" s="54"/>
      <c r="AJW34" s="54"/>
      <c r="AJX34" s="54"/>
      <c r="AJY34" s="54"/>
      <c r="AJZ34" s="54"/>
      <c r="AKA34" s="54"/>
      <c r="AKB34" s="54"/>
      <c r="AKC34" s="54"/>
      <c r="AKD34" s="54"/>
      <c r="AKE34" s="54"/>
      <c r="AKF34" s="54"/>
      <c r="AKG34" s="54"/>
      <c r="AKH34" s="54"/>
      <c r="AKI34" s="54"/>
      <c r="AKJ34" s="54"/>
      <c r="AKK34" s="54"/>
      <c r="AKL34" s="54"/>
      <c r="AKM34" s="54"/>
      <c r="AKN34" s="54"/>
      <c r="AKO34" s="54"/>
      <c r="AKP34" s="54"/>
      <c r="AKQ34" s="54"/>
      <c r="AKR34" s="54"/>
      <c r="AKS34" s="54"/>
      <c r="AKT34" s="54"/>
      <c r="AKU34" s="54"/>
      <c r="AKV34" s="54"/>
      <c r="AKW34" s="54"/>
      <c r="AKX34" s="54"/>
      <c r="AKY34" s="54"/>
      <c r="AKZ34" s="54"/>
      <c r="ALA34" s="54"/>
      <c r="ALB34" s="54"/>
      <c r="ALC34" s="54"/>
      <c r="ALD34" s="54"/>
      <c r="ALE34" s="54"/>
      <c r="ALF34" s="54"/>
      <c r="ALG34" s="54"/>
      <c r="ALH34" s="54"/>
      <c r="ALI34" s="54"/>
      <c r="ALJ34" s="54"/>
      <c r="ALK34" s="54"/>
      <c r="ALL34" s="54"/>
      <c r="ALM34" s="54"/>
      <c r="ALN34" s="54"/>
      <c r="ALO34" s="54"/>
      <c r="ALP34" s="54"/>
      <c r="ALQ34" s="54"/>
      <c r="ALR34" s="54"/>
      <c r="ALS34" s="54"/>
      <c r="ALT34" s="54"/>
      <c r="ALU34" s="54"/>
      <c r="ALV34" s="54"/>
      <c r="ALW34" s="54"/>
      <c r="ALX34" s="54"/>
      <c r="ALY34" s="54"/>
      <c r="ALZ34" s="54"/>
      <c r="AMA34" s="54"/>
      <c r="AMB34" s="54"/>
      <c r="AMC34" s="54"/>
      <c r="AMD34" s="54"/>
      <c r="AME34" s="54"/>
      <c r="AMF34" s="54"/>
      <c r="AMG34" s="54"/>
      <c r="AMH34" s="54"/>
      <c r="AMI34" s="54"/>
      <c r="AMJ34" s="54"/>
      <c r="AMK34" s="54"/>
      <c r="AML34" s="54"/>
      <c r="AMM34" s="54"/>
      <c r="AMN34" s="54"/>
      <c r="AMO34" s="54"/>
      <c r="AMP34" s="54"/>
      <c r="AMQ34" s="54"/>
      <c r="AMR34" s="54"/>
      <c r="AMS34" s="54"/>
      <c r="AMT34" s="54"/>
      <c r="AMU34" s="54"/>
      <c r="AMV34" s="54"/>
      <c r="AMW34" s="54"/>
      <c r="AMX34" s="54"/>
      <c r="AMY34" s="54"/>
      <c r="AMZ34" s="54"/>
      <c r="ANA34" s="54"/>
      <c r="ANB34" s="54"/>
      <c r="ANC34" s="54"/>
      <c r="AND34" s="54"/>
      <c r="ANE34" s="54"/>
      <c r="ANF34" s="54"/>
      <c r="ANG34" s="54"/>
      <c r="ANH34" s="54"/>
      <c r="ANI34" s="54"/>
      <c r="ANJ34" s="54"/>
      <c r="ANK34" s="54"/>
      <c r="ANL34" s="54"/>
      <c r="ANM34" s="54"/>
      <c r="ANN34" s="54"/>
      <c r="ANO34" s="54"/>
      <c r="ANP34" s="54"/>
      <c r="ANQ34" s="54"/>
      <c r="ANR34" s="54"/>
      <c r="ANS34" s="54"/>
      <c r="ANT34" s="54"/>
      <c r="ANU34" s="54"/>
      <c r="ANV34" s="54"/>
      <c r="ANW34" s="54"/>
      <c r="ANX34" s="54"/>
      <c r="ANY34" s="54"/>
      <c r="ANZ34" s="54"/>
      <c r="AOA34" s="54"/>
      <c r="AOB34" s="54"/>
      <c r="AOC34" s="54"/>
      <c r="AOD34" s="54"/>
      <c r="AOE34" s="54"/>
      <c r="AOF34" s="54"/>
      <c r="AOG34" s="54"/>
      <c r="AOH34" s="54"/>
      <c r="AOI34" s="54"/>
      <c r="AOJ34" s="54"/>
      <c r="AOK34" s="54"/>
      <c r="AOL34" s="54"/>
      <c r="AOM34" s="54"/>
      <c r="AON34" s="54"/>
      <c r="AOO34" s="54"/>
      <c r="AOP34" s="54"/>
      <c r="AOQ34" s="54"/>
      <c r="AOR34" s="54"/>
      <c r="AOS34" s="54"/>
      <c r="AOT34" s="54"/>
      <c r="AOU34" s="54"/>
      <c r="AOV34" s="54"/>
      <c r="AOW34" s="54"/>
      <c r="AOX34" s="54"/>
      <c r="AOY34" s="54"/>
      <c r="AOZ34" s="54"/>
      <c r="APA34" s="54"/>
      <c r="APB34" s="54"/>
      <c r="APC34" s="54"/>
      <c r="APD34" s="54"/>
      <c r="APE34" s="54"/>
      <c r="APF34" s="54"/>
      <c r="APG34" s="54"/>
      <c r="APH34" s="54"/>
      <c r="API34" s="54"/>
      <c r="APJ34" s="54"/>
      <c r="APK34" s="54"/>
      <c r="APL34" s="54"/>
      <c r="APM34" s="54"/>
      <c r="APN34" s="54"/>
      <c r="APO34" s="54"/>
      <c r="APP34" s="54"/>
      <c r="APQ34" s="54"/>
      <c r="APR34" s="54"/>
      <c r="APS34" s="54"/>
      <c r="APT34" s="54"/>
      <c r="APU34" s="54"/>
      <c r="APV34" s="54"/>
      <c r="APW34" s="54"/>
      <c r="APX34" s="54"/>
      <c r="APY34" s="54"/>
      <c r="APZ34" s="54"/>
      <c r="AQA34" s="54"/>
      <c r="AQB34" s="54"/>
      <c r="AQC34" s="54"/>
      <c r="AQD34" s="54"/>
      <c r="AQE34" s="54"/>
      <c r="AQF34" s="54"/>
      <c r="AQG34" s="54"/>
      <c r="AQH34" s="54"/>
      <c r="AQI34" s="54"/>
      <c r="AQJ34" s="54"/>
      <c r="AQK34" s="54"/>
      <c r="AQL34" s="54"/>
      <c r="AQM34" s="54"/>
      <c r="AQN34" s="54"/>
      <c r="AQO34" s="54"/>
      <c r="AQP34" s="54"/>
      <c r="AQQ34" s="54"/>
      <c r="AQR34" s="54"/>
      <c r="AQS34" s="54"/>
      <c r="AQT34" s="54"/>
      <c r="AQU34" s="54"/>
      <c r="AQV34" s="54"/>
      <c r="AQW34" s="54"/>
      <c r="AQX34" s="54"/>
      <c r="AQY34" s="54"/>
      <c r="AQZ34" s="54"/>
      <c r="ARA34" s="54"/>
      <c r="ARB34" s="54"/>
      <c r="ARC34" s="54"/>
      <c r="ARD34" s="54"/>
      <c r="ARE34" s="54"/>
      <c r="ARF34" s="54"/>
      <c r="ARG34" s="54"/>
      <c r="ARH34" s="54"/>
      <c r="ARI34" s="54"/>
      <c r="ARJ34" s="54"/>
      <c r="ARK34" s="54"/>
      <c r="ARL34" s="54"/>
      <c r="ARM34" s="54"/>
      <c r="ARN34" s="54"/>
      <c r="ARO34" s="54"/>
      <c r="ARP34" s="54"/>
      <c r="ARQ34" s="54"/>
      <c r="ARR34" s="54"/>
      <c r="ARS34" s="54"/>
      <c r="ART34" s="54"/>
      <c r="ARU34" s="54"/>
      <c r="ARV34" s="54"/>
      <c r="ARW34" s="54"/>
      <c r="ARX34" s="54"/>
      <c r="ARY34" s="54"/>
      <c r="ARZ34" s="54"/>
      <c r="ASA34" s="54"/>
      <c r="ASB34" s="54"/>
      <c r="ASC34" s="54"/>
      <c r="ASD34" s="54"/>
      <c r="ASE34" s="54"/>
      <c r="ASF34" s="54"/>
      <c r="ASG34" s="54"/>
      <c r="ASH34" s="54"/>
      <c r="ASI34" s="54"/>
      <c r="ASJ34" s="54"/>
      <c r="ASK34" s="54"/>
      <c r="ASL34" s="54"/>
      <c r="ASM34" s="54"/>
      <c r="ASN34" s="54"/>
      <c r="ASO34" s="54"/>
      <c r="ASP34" s="54"/>
      <c r="ASQ34" s="54"/>
      <c r="ASR34" s="54"/>
      <c r="ASS34" s="54"/>
      <c r="AST34" s="54"/>
      <c r="ASU34" s="54"/>
      <c r="ASV34" s="54"/>
      <c r="ASW34" s="54"/>
      <c r="ASX34" s="54"/>
      <c r="ASY34" s="54"/>
      <c r="ASZ34" s="54"/>
      <c r="ATA34" s="54"/>
      <c r="ATB34" s="54"/>
      <c r="ATC34" s="54"/>
      <c r="ATD34" s="54"/>
      <c r="ATE34" s="54"/>
      <c r="ATF34" s="54"/>
      <c r="ATG34" s="54"/>
      <c r="ATH34" s="54"/>
      <c r="ATI34" s="54"/>
      <c r="ATJ34" s="54"/>
      <c r="ATK34" s="54"/>
      <c r="ATL34" s="54"/>
      <c r="ATM34" s="54"/>
      <c r="ATN34" s="54"/>
      <c r="ATO34" s="54"/>
      <c r="ATP34" s="54"/>
      <c r="ATQ34" s="54"/>
      <c r="ATR34" s="54"/>
      <c r="ATS34" s="54"/>
      <c r="ATT34" s="54"/>
      <c r="ATU34" s="54"/>
      <c r="ATV34" s="54"/>
      <c r="ATW34" s="54"/>
      <c r="ATX34" s="54"/>
      <c r="ATY34" s="54"/>
      <c r="ATZ34" s="54"/>
      <c r="AUA34" s="54"/>
      <c r="AUB34" s="54"/>
      <c r="AUC34" s="54"/>
      <c r="AUD34" s="54"/>
      <c r="AUE34" s="54"/>
      <c r="AUF34" s="54"/>
      <c r="AUG34" s="54"/>
      <c r="AUH34" s="54"/>
      <c r="AUI34" s="54"/>
      <c r="AUJ34" s="54"/>
      <c r="AUK34" s="54"/>
      <c r="AUL34" s="54"/>
      <c r="AUM34" s="54"/>
      <c r="AUN34" s="54"/>
      <c r="AUO34" s="54"/>
      <c r="AUP34" s="54"/>
      <c r="AUQ34" s="54"/>
      <c r="AUR34" s="54"/>
      <c r="AUS34" s="54"/>
      <c r="AUT34" s="54"/>
      <c r="AUU34" s="54"/>
      <c r="AUV34" s="54"/>
      <c r="AUW34" s="54"/>
      <c r="AUX34" s="54"/>
      <c r="AUY34" s="54"/>
      <c r="AUZ34" s="54"/>
      <c r="AVA34" s="54"/>
      <c r="AVB34" s="54"/>
      <c r="AVC34" s="54"/>
      <c r="AVD34" s="54"/>
      <c r="AVE34" s="54"/>
      <c r="AVF34" s="54"/>
      <c r="AVG34" s="54"/>
      <c r="AVH34" s="54"/>
      <c r="AVI34" s="54"/>
      <c r="AVJ34" s="54"/>
      <c r="AVK34" s="54"/>
      <c r="AVL34" s="54"/>
      <c r="AVM34" s="54"/>
      <c r="AVN34" s="54"/>
      <c r="AVO34" s="54"/>
      <c r="AVP34" s="54"/>
      <c r="AVQ34" s="54"/>
      <c r="AVR34" s="54"/>
      <c r="AVS34" s="54"/>
      <c r="AVT34" s="54"/>
      <c r="AVU34" s="54"/>
      <c r="AVV34" s="54"/>
      <c r="AVW34" s="54"/>
      <c r="AVX34" s="54"/>
      <c r="AVY34" s="54"/>
      <c r="AVZ34" s="54"/>
      <c r="AWA34" s="54"/>
      <c r="AWB34" s="54"/>
      <c r="AWC34" s="54"/>
      <c r="AWD34" s="54"/>
      <c r="AWE34" s="54"/>
      <c r="AWF34" s="54"/>
      <c r="AWG34" s="54"/>
      <c r="AWH34" s="54"/>
      <c r="AWI34" s="54"/>
      <c r="AWJ34" s="54"/>
      <c r="AWK34" s="54"/>
      <c r="AWL34" s="54"/>
      <c r="AWM34" s="54"/>
      <c r="AWN34" s="54"/>
      <c r="AWO34" s="54"/>
      <c r="AWP34" s="54"/>
      <c r="AWQ34" s="54"/>
      <c r="AWR34" s="54"/>
      <c r="AWS34" s="54"/>
      <c r="AWT34" s="54"/>
      <c r="AWU34" s="54"/>
      <c r="AWV34" s="54"/>
      <c r="AWW34" s="54"/>
      <c r="AWX34" s="54"/>
      <c r="AWY34" s="54"/>
      <c r="AWZ34" s="54"/>
      <c r="AXA34" s="54"/>
      <c r="AXB34" s="54"/>
      <c r="AXC34" s="54"/>
      <c r="AXD34" s="54"/>
      <c r="AXE34" s="54"/>
      <c r="AXF34" s="54"/>
      <c r="AXG34" s="54"/>
      <c r="AXH34" s="54"/>
      <c r="AXI34" s="54"/>
      <c r="AXJ34" s="54"/>
      <c r="AXK34" s="54"/>
      <c r="AXL34" s="54"/>
      <c r="AXM34" s="54"/>
      <c r="AXN34" s="54"/>
      <c r="AXO34" s="54"/>
      <c r="AXP34" s="54"/>
      <c r="AXQ34" s="54"/>
      <c r="AXR34" s="54"/>
      <c r="AXS34" s="54"/>
      <c r="AXT34" s="54"/>
      <c r="AXU34" s="54"/>
      <c r="AXV34" s="54"/>
      <c r="AXW34" s="54"/>
      <c r="AXX34" s="54"/>
      <c r="AXY34" s="54"/>
      <c r="AXZ34" s="54"/>
      <c r="AYA34" s="54"/>
      <c r="AYB34" s="54"/>
      <c r="AYC34" s="54"/>
      <c r="AYD34" s="54"/>
      <c r="AYE34" s="54"/>
      <c r="AYF34" s="54"/>
      <c r="AYG34" s="54"/>
      <c r="AYH34" s="54"/>
      <c r="AYI34" s="54"/>
      <c r="AYJ34" s="54"/>
      <c r="AYK34" s="54"/>
      <c r="AYL34" s="54"/>
      <c r="AYM34" s="54"/>
      <c r="AYN34" s="54"/>
      <c r="AYO34" s="54"/>
      <c r="AYP34" s="54"/>
      <c r="AYQ34" s="54"/>
      <c r="AYR34" s="54"/>
      <c r="AYS34" s="54"/>
      <c r="AYT34" s="54"/>
      <c r="AYU34" s="54"/>
      <c r="AYV34" s="54"/>
    </row>
    <row r="35" spans="1:1348" s="374" customFormat="1" ht="18" customHeight="1" x14ac:dyDescent="0.2">
      <c r="A35" s="2501"/>
      <c r="B35" s="378"/>
      <c r="C35" s="85"/>
      <c r="D35" s="386" t="s">
        <v>229</v>
      </c>
      <c r="E35" s="2535">
        <f>(((E19/2)*(E19/2)*PI()*E18))</f>
        <v>122.7184630308513</v>
      </c>
      <c r="F35" s="2535"/>
      <c r="G35" s="2535"/>
      <c r="H35" s="256"/>
      <c r="I35" s="2536">
        <f>(((I19/2)*(I19/2)*PI()*I18))</f>
        <v>314.15926535897933</v>
      </c>
      <c r="J35" s="2536"/>
      <c r="K35" s="2536"/>
      <c r="L35" s="256"/>
      <c r="M35" s="2537">
        <f>(((M19/2)*(M19/2)*PI()*M18))</f>
        <v>314.15926535897933</v>
      </c>
      <c r="N35" s="2537"/>
      <c r="O35" s="2537"/>
      <c r="P35" s="387" t="s">
        <v>229</v>
      </c>
      <c r="Q35" s="1082"/>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c r="IW35" s="54"/>
      <c r="IX35" s="54"/>
      <c r="IY35" s="54"/>
      <c r="IZ35" s="54"/>
      <c r="JA35" s="54"/>
      <c r="JB35" s="54"/>
      <c r="JC35" s="54"/>
      <c r="JD35" s="54"/>
      <c r="JE35" s="54"/>
      <c r="JF35" s="54"/>
      <c r="JG35" s="54"/>
      <c r="JH35" s="54"/>
      <c r="JI35" s="54"/>
      <c r="JJ35" s="54"/>
      <c r="JK35" s="54"/>
      <c r="JL35" s="54"/>
      <c r="JM35" s="54"/>
      <c r="JN35" s="54"/>
      <c r="JO35" s="54"/>
      <c r="JP35" s="54"/>
      <c r="JQ35" s="54"/>
      <c r="JR35" s="54"/>
      <c r="JS35" s="54"/>
      <c r="JT35" s="54"/>
      <c r="JU35" s="54"/>
      <c r="JV35" s="54"/>
      <c r="JW35" s="54"/>
      <c r="JX35" s="54"/>
      <c r="JY35" s="54"/>
      <c r="JZ35" s="54"/>
      <c r="KA35" s="54"/>
      <c r="KB35" s="54"/>
      <c r="KC35" s="54"/>
      <c r="KD35" s="54"/>
      <c r="KE35" s="54"/>
      <c r="KF35" s="54"/>
      <c r="KG35" s="54"/>
      <c r="KH35" s="54"/>
      <c r="KI35" s="54"/>
      <c r="KJ35" s="54"/>
      <c r="KK35" s="54"/>
      <c r="KL35" s="54"/>
      <c r="KM35" s="54"/>
      <c r="KN35" s="54"/>
      <c r="KO35" s="54"/>
      <c r="KP35" s="54"/>
      <c r="KQ35" s="54"/>
      <c r="KR35" s="54"/>
      <c r="KS35" s="54"/>
      <c r="KT35" s="54"/>
      <c r="KU35" s="54"/>
      <c r="KV35" s="54"/>
      <c r="KW35" s="54"/>
      <c r="KX35" s="54"/>
      <c r="KY35" s="54"/>
      <c r="KZ35" s="54"/>
      <c r="LA35" s="54"/>
      <c r="LB35" s="54"/>
      <c r="LC35" s="54"/>
      <c r="LD35" s="54"/>
      <c r="LE35" s="54"/>
      <c r="LF35" s="54"/>
      <c r="LG35" s="54"/>
      <c r="LH35" s="54"/>
      <c r="LI35" s="54"/>
      <c r="LJ35" s="54"/>
      <c r="LK35" s="54"/>
      <c r="LL35" s="54"/>
      <c r="LM35" s="54"/>
      <c r="LN35" s="54"/>
      <c r="LO35" s="54"/>
      <c r="LP35" s="54"/>
      <c r="LQ35" s="54"/>
      <c r="LR35" s="54"/>
      <c r="LS35" s="54"/>
      <c r="LT35" s="54"/>
      <c r="LU35" s="54"/>
      <c r="LV35" s="54"/>
      <c r="LW35" s="54"/>
      <c r="LX35" s="54"/>
      <c r="LY35" s="54"/>
      <c r="LZ35" s="54"/>
      <c r="MA35" s="54"/>
      <c r="MB35" s="54"/>
      <c r="MC35" s="54"/>
      <c r="MD35" s="54"/>
      <c r="ME35" s="54"/>
      <c r="MF35" s="54"/>
      <c r="MG35" s="54"/>
      <c r="MH35" s="54"/>
      <c r="MI35" s="54"/>
      <c r="MJ35" s="54"/>
      <c r="MK35" s="54"/>
      <c r="ML35" s="54"/>
      <c r="MM35" s="54"/>
      <c r="MN35" s="54"/>
      <c r="MO35" s="54"/>
      <c r="MP35" s="54"/>
      <c r="MQ35" s="54"/>
      <c r="MR35" s="54"/>
      <c r="MS35" s="54"/>
      <c r="MT35" s="54"/>
      <c r="MU35" s="54"/>
      <c r="MV35" s="54"/>
      <c r="MW35" s="54"/>
      <c r="MX35" s="54"/>
      <c r="MY35" s="54"/>
      <c r="MZ35" s="54"/>
      <c r="NA35" s="54"/>
      <c r="NB35" s="54"/>
      <c r="NC35" s="54"/>
      <c r="ND35" s="54"/>
      <c r="NE35" s="54"/>
      <c r="NF35" s="54"/>
      <c r="NG35" s="54"/>
      <c r="NH35" s="54"/>
      <c r="NI35" s="54"/>
      <c r="NJ35" s="54"/>
      <c r="NK35" s="54"/>
      <c r="NL35" s="54"/>
      <c r="NM35" s="54"/>
      <c r="NN35" s="54"/>
      <c r="NO35" s="54"/>
      <c r="NP35" s="54"/>
      <c r="NQ35" s="54"/>
      <c r="NR35" s="54"/>
      <c r="NS35" s="54"/>
      <c r="NT35" s="54"/>
      <c r="NU35" s="54"/>
      <c r="NV35" s="54"/>
      <c r="NW35" s="54"/>
      <c r="NX35" s="54"/>
      <c r="NY35" s="54"/>
      <c r="NZ35" s="54"/>
      <c r="OA35" s="54"/>
      <c r="OB35" s="54"/>
      <c r="OC35" s="54"/>
      <c r="OD35" s="54"/>
      <c r="OE35" s="54"/>
      <c r="OF35" s="54"/>
      <c r="OG35" s="54"/>
      <c r="OH35" s="54"/>
      <c r="OI35" s="54"/>
      <c r="OJ35" s="54"/>
      <c r="OK35" s="54"/>
      <c r="OL35" s="54"/>
      <c r="OM35" s="54"/>
      <c r="ON35" s="54"/>
      <c r="OO35" s="54"/>
      <c r="OP35" s="54"/>
      <c r="OQ35" s="54"/>
      <c r="OR35" s="54"/>
      <c r="OS35" s="54"/>
      <c r="OT35" s="54"/>
      <c r="OU35" s="54"/>
      <c r="OV35" s="54"/>
      <c r="OW35" s="54"/>
      <c r="OX35" s="54"/>
      <c r="OY35" s="54"/>
      <c r="OZ35" s="54"/>
      <c r="PA35" s="54"/>
      <c r="PB35" s="54"/>
      <c r="PC35" s="54"/>
      <c r="PD35" s="54"/>
      <c r="PE35" s="54"/>
      <c r="PF35" s="54"/>
      <c r="PG35" s="54"/>
      <c r="PH35" s="54"/>
      <c r="PI35" s="54"/>
      <c r="PJ35" s="54"/>
      <c r="PK35" s="54"/>
      <c r="PL35" s="54"/>
      <c r="PM35" s="54"/>
      <c r="PN35" s="54"/>
      <c r="PO35" s="54"/>
      <c r="PP35" s="54"/>
      <c r="PQ35" s="54"/>
      <c r="PR35" s="54"/>
      <c r="PS35" s="54"/>
      <c r="PT35" s="54"/>
      <c r="PU35" s="54"/>
      <c r="PV35" s="54"/>
      <c r="PW35" s="54"/>
      <c r="PX35" s="54"/>
      <c r="PY35" s="54"/>
      <c r="PZ35" s="54"/>
      <c r="QA35" s="54"/>
      <c r="QB35" s="54"/>
      <c r="QC35" s="54"/>
      <c r="QD35" s="54"/>
      <c r="QE35" s="54"/>
      <c r="QF35" s="54"/>
      <c r="QG35" s="54"/>
      <c r="QH35" s="54"/>
      <c r="QI35" s="54"/>
      <c r="QJ35" s="54"/>
      <c r="QK35" s="54"/>
      <c r="QL35" s="54"/>
      <c r="QM35" s="54"/>
      <c r="QN35" s="54"/>
      <c r="QO35" s="54"/>
      <c r="QP35" s="54"/>
      <c r="QQ35" s="54"/>
      <c r="QR35" s="54"/>
      <c r="QS35" s="54"/>
      <c r="QT35" s="54"/>
      <c r="QU35" s="54"/>
      <c r="QV35" s="54"/>
      <c r="QW35" s="54"/>
      <c r="QX35" s="54"/>
      <c r="QY35" s="54"/>
      <c r="QZ35" s="54"/>
      <c r="RA35" s="54"/>
      <c r="RB35" s="54"/>
      <c r="RC35" s="54"/>
      <c r="RD35" s="54"/>
      <c r="RE35" s="54"/>
      <c r="RF35" s="54"/>
      <c r="RG35" s="54"/>
      <c r="RH35" s="54"/>
      <c r="RI35" s="54"/>
      <c r="RJ35" s="54"/>
      <c r="RK35" s="54"/>
      <c r="RL35" s="54"/>
      <c r="RM35" s="54"/>
      <c r="RN35" s="54"/>
      <c r="RO35" s="54"/>
      <c r="RP35" s="54"/>
      <c r="RQ35" s="54"/>
      <c r="RR35" s="54"/>
      <c r="RS35" s="54"/>
      <c r="RT35" s="54"/>
      <c r="RU35" s="54"/>
      <c r="RV35" s="54"/>
      <c r="RW35" s="54"/>
      <c r="RX35" s="54"/>
      <c r="RY35" s="54"/>
      <c r="RZ35" s="54"/>
      <c r="SA35" s="54"/>
      <c r="SB35" s="54"/>
      <c r="SC35" s="54"/>
      <c r="SD35" s="54"/>
      <c r="SE35" s="54"/>
      <c r="SF35" s="54"/>
      <c r="SG35" s="54"/>
      <c r="SH35" s="54"/>
      <c r="SI35" s="54"/>
      <c r="SJ35" s="54"/>
      <c r="SK35" s="54"/>
      <c r="SL35" s="54"/>
      <c r="SM35" s="54"/>
      <c r="SN35" s="54"/>
      <c r="SO35" s="54"/>
      <c r="SP35" s="54"/>
      <c r="SQ35" s="54"/>
      <c r="SR35" s="54"/>
      <c r="SS35" s="54"/>
      <c r="ST35" s="54"/>
      <c r="SU35" s="54"/>
      <c r="SV35" s="54"/>
      <c r="SW35" s="54"/>
      <c r="SX35" s="54"/>
      <c r="SY35" s="54"/>
      <c r="SZ35" s="54"/>
      <c r="TA35" s="54"/>
      <c r="TB35" s="54"/>
      <c r="TC35" s="54"/>
      <c r="TD35" s="54"/>
      <c r="TE35" s="54"/>
      <c r="TF35" s="54"/>
      <c r="TG35" s="54"/>
      <c r="TH35" s="54"/>
      <c r="TI35" s="54"/>
      <c r="TJ35" s="54"/>
      <c r="TK35" s="54"/>
      <c r="TL35" s="54"/>
      <c r="TM35" s="54"/>
      <c r="TN35" s="54"/>
      <c r="TO35" s="54"/>
      <c r="TP35" s="54"/>
      <c r="TQ35" s="54"/>
      <c r="TR35" s="54"/>
      <c r="TS35" s="54"/>
      <c r="TT35" s="54"/>
      <c r="TU35" s="54"/>
      <c r="TV35" s="54"/>
      <c r="TW35" s="54"/>
      <c r="TX35" s="54"/>
      <c r="TY35" s="54"/>
      <c r="TZ35" s="54"/>
      <c r="UA35" s="54"/>
      <c r="UB35" s="54"/>
      <c r="UC35" s="54"/>
      <c r="UD35" s="54"/>
      <c r="UE35" s="54"/>
      <c r="UF35" s="54"/>
      <c r="UG35" s="54"/>
      <c r="UH35" s="54"/>
      <c r="UI35" s="54"/>
      <c r="UJ35" s="54"/>
      <c r="UK35" s="54"/>
      <c r="UL35" s="54"/>
      <c r="UM35" s="54"/>
      <c r="UN35" s="54"/>
      <c r="UO35" s="54"/>
      <c r="UP35" s="54"/>
      <c r="UQ35" s="54"/>
      <c r="UR35" s="54"/>
      <c r="US35" s="54"/>
      <c r="UT35" s="54"/>
      <c r="UU35" s="54"/>
      <c r="UV35" s="54"/>
      <c r="UW35" s="54"/>
      <c r="UX35" s="54"/>
      <c r="UY35" s="54"/>
      <c r="UZ35" s="54"/>
      <c r="VA35" s="54"/>
      <c r="VB35" s="54"/>
      <c r="VC35" s="54"/>
      <c r="VD35" s="54"/>
      <c r="VE35" s="54"/>
      <c r="VF35" s="54"/>
      <c r="VG35" s="54"/>
      <c r="VH35" s="54"/>
      <c r="VI35" s="54"/>
      <c r="VJ35" s="54"/>
      <c r="VK35" s="54"/>
      <c r="VL35" s="54"/>
      <c r="VM35" s="54"/>
      <c r="VN35" s="54"/>
      <c r="VO35" s="54"/>
      <c r="VP35" s="54"/>
      <c r="VQ35" s="54"/>
      <c r="VR35" s="54"/>
      <c r="VS35" s="54"/>
      <c r="VT35" s="54"/>
      <c r="VU35" s="54"/>
      <c r="VV35" s="54"/>
      <c r="VW35" s="54"/>
      <c r="VX35" s="54"/>
      <c r="VY35" s="54"/>
      <c r="VZ35" s="54"/>
      <c r="WA35" s="54"/>
      <c r="WB35" s="54"/>
      <c r="WC35" s="54"/>
      <c r="WD35" s="54"/>
      <c r="WE35" s="54"/>
      <c r="WF35" s="54"/>
      <c r="WG35" s="54"/>
      <c r="WH35" s="54"/>
      <c r="WI35" s="54"/>
      <c r="WJ35" s="54"/>
      <c r="WK35" s="54"/>
      <c r="WL35" s="54"/>
      <c r="WM35" s="54"/>
      <c r="WN35" s="54"/>
      <c r="WO35" s="54"/>
      <c r="WP35" s="54"/>
      <c r="WQ35" s="54"/>
      <c r="WR35" s="54"/>
      <c r="WS35" s="54"/>
      <c r="WT35" s="54"/>
      <c r="WU35" s="54"/>
      <c r="WV35" s="54"/>
      <c r="WW35" s="54"/>
      <c r="WX35" s="54"/>
      <c r="WY35" s="54"/>
      <c r="WZ35" s="54"/>
      <c r="XA35" s="54"/>
      <c r="XB35" s="54"/>
      <c r="XC35" s="54"/>
      <c r="XD35" s="54"/>
      <c r="XE35" s="54"/>
      <c r="XF35" s="54"/>
      <c r="XG35" s="54"/>
      <c r="XH35" s="54"/>
      <c r="XI35" s="54"/>
      <c r="XJ35" s="54"/>
      <c r="XK35" s="54"/>
      <c r="XL35" s="54"/>
      <c r="XM35" s="54"/>
      <c r="XN35" s="54"/>
      <c r="XO35" s="54"/>
      <c r="XP35" s="54"/>
      <c r="XQ35" s="54"/>
      <c r="XR35" s="54"/>
      <c r="XS35" s="54"/>
      <c r="XT35" s="54"/>
      <c r="XU35" s="54"/>
      <c r="XV35" s="54"/>
      <c r="XW35" s="54"/>
      <c r="XX35" s="54"/>
      <c r="XY35" s="54"/>
      <c r="XZ35" s="54"/>
      <c r="YA35" s="54"/>
      <c r="YB35" s="54"/>
      <c r="YC35" s="54"/>
      <c r="YD35" s="54"/>
      <c r="YE35" s="54"/>
      <c r="YF35" s="54"/>
      <c r="YG35" s="54"/>
      <c r="YH35" s="54"/>
      <c r="YI35" s="54"/>
      <c r="YJ35" s="54"/>
      <c r="YK35" s="54"/>
      <c r="YL35" s="54"/>
      <c r="YM35" s="54"/>
      <c r="YN35" s="54"/>
      <c r="YO35" s="54"/>
      <c r="YP35" s="54"/>
      <c r="YQ35" s="54"/>
      <c r="YR35" s="54"/>
      <c r="YS35" s="54"/>
      <c r="YT35" s="54"/>
      <c r="YU35" s="54"/>
      <c r="YV35" s="54"/>
      <c r="YW35" s="54"/>
      <c r="YX35" s="54"/>
      <c r="YY35" s="54"/>
      <c r="YZ35" s="54"/>
      <c r="ZA35" s="54"/>
      <c r="ZB35" s="54"/>
      <c r="ZC35" s="54"/>
      <c r="ZD35" s="54"/>
      <c r="ZE35" s="54"/>
      <c r="ZF35" s="54"/>
      <c r="ZG35" s="54"/>
      <c r="ZH35" s="54"/>
      <c r="ZI35" s="54"/>
      <c r="ZJ35" s="54"/>
      <c r="ZK35" s="54"/>
      <c r="ZL35" s="54"/>
      <c r="ZM35" s="54"/>
      <c r="ZN35" s="54"/>
      <c r="ZO35" s="54"/>
      <c r="ZP35" s="54"/>
      <c r="ZQ35" s="54"/>
      <c r="ZR35" s="54"/>
      <c r="ZS35" s="54"/>
      <c r="ZT35" s="54"/>
      <c r="ZU35" s="54"/>
      <c r="ZV35" s="54"/>
      <c r="ZW35" s="54"/>
      <c r="ZX35" s="54"/>
      <c r="ZY35" s="54"/>
      <c r="ZZ35" s="54"/>
      <c r="AAA35" s="54"/>
      <c r="AAB35" s="54"/>
      <c r="AAC35" s="54"/>
      <c r="AAD35" s="54"/>
      <c r="AAE35" s="54"/>
      <c r="AAF35" s="54"/>
      <c r="AAG35" s="54"/>
      <c r="AAH35" s="54"/>
      <c r="AAI35" s="54"/>
      <c r="AAJ35" s="54"/>
      <c r="AAK35" s="54"/>
      <c r="AAL35" s="54"/>
      <c r="AAM35" s="54"/>
      <c r="AAN35" s="54"/>
      <c r="AAO35" s="54"/>
      <c r="AAP35" s="54"/>
      <c r="AAQ35" s="54"/>
      <c r="AAR35" s="54"/>
      <c r="AAS35" s="54"/>
      <c r="AAT35" s="54"/>
      <c r="AAU35" s="54"/>
      <c r="AAV35" s="54"/>
      <c r="AAW35" s="54"/>
      <c r="AAX35" s="54"/>
      <c r="AAY35" s="54"/>
      <c r="AAZ35" s="54"/>
      <c r="ABA35" s="54"/>
      <c r="ABB35" s="54"/>
      <c r="ABC35" s="54"/>
      <c r="ABD35" s="54"/>
      <c r="ABE35" s="54"/>
      <c r="ABF35" s="54"/>
      <c r="ABG35" s="54"/>
      <c r="ABH35" s="54"/>
      <c r="ABI35" s="54"/>
      <c r="ABJ35" s="54"/>
      <c r="ABK35" s="54"/>
      <c r="ABL35" s="54"/>
      <c r="ABM35" s="54"/>
      <c r="ABN35" s="54"/>
      <c r="ABO35" s="54"/>
      <c r="ABP35" s="54"/>
      <c r="ABQ35" s="54"/>
      <c r="ABR35" s="54"/>
      <c r="ABS35" s="54"/>
      <c r="ABT35" s="54"/>
      <c r="ABU35" s="54"/>
      <c r="ABV35" s="54"/>
      <c r="ABW35" s="54"/>
      <c r="ABX35" s="54"/>
      <c r="ABY35" s="54"/>
      <c r="ABZ35" s="54"/>
      <c r="ACA35" s="54"/>
      <c r="ACB35" s="54"/>
      <c r="ACC35" s="54"/>
      <c r="ACD35" s="54"/>
      <c r="ACE35" s="54"/>
      <c r="ACF35" s="54"/>
      <c r="ACG35" s="54"/>
      <c r="ACH35" s="54"/>
      <c r="ACI35" s="54"/>
      <c r="ACJ35" s="54"/>
      <c r="ACK35" s="54"/>
      <c r="ACL35" s="54"/>
      <c r="ACM35" s="54"/>
      <c r="ACN35" s="54"/>
      <c r="ACO35" s="54"/>
      <c r="ACP35" s="54"/>
      <c r="ACQ35" s="54"/>
      <c r="ACR35" s="54"/>
      <c r="ACS35" s="54"/>
      <c r="ACT35" s="54"/>
      <c r="ACU35" s="54"/>
      <c r="ACV35" s="54"/>
      <c r="ACW35" s="54"/>
      <c r="ACX35" s="54"/>
      <c r="ACY35" s="54"/>
      <c r="ACZ35" s="54"/>
      <c r="ADA35" s="54"/>
      <c r="ADB35" s="54"/>
      <c r="ADC35" s="54"/>
      <c r="ADD35" s="54"/>
      <c r="ADE35" s="54"/>
      <c r="ADF35" s="54"/>
      <c r="ADG35" s="54"/>
      <c r="ADH35" s="54"/>
      <c r="ADI35" s="54"/>
      <c r="ADJ35" s="54"/>
      <c r="ADK35" s="54"/>
      <c r="ADL35" s="54"/>
      <c r="ADM35" s="54"/>
      <c r="ADN35" s="54"/>
      <c r="ADO35" s="54"/>
      <c r="ADP35" s="54"/>
      <c r="ADQ35" s="54"/>
      <c r="ADR35" s="54"/>
      <c r="ADS35" s="54"/>
      <c r="ADT35" s="54"/>
      <c r="ADU35" s="54"/>
      <c r="ADV35" s="54"/>
      <c r="ADW35" s="54"/>
      <c r="ADX35" s="54"/>
      <c r="ADY35" s="54"/>
      <c r="ADZ35" s="54"/>
      <c r="AEA35" s="54"/>
      <c r="AEB35" s="54"/>
      <c r="AEC35" s="54"/>
      <c r="AED35" s="54"/>
      <c r="AEE35" s="54"/>
      <c r="AEF35" s="54"/>
      <c r="AEG35" s="54"/>
      <c r="AEH35" s="54"/>
      <c r="AEI35" s="54"/>
      <c r="AEJ35" s="54"/>
      <c r="AEK35" s="54"/>
      <c r="AEL35" s="54"/>
      <c r="AEM35" s="54"/>
      <c r="AEN35" s="54"/>
      <c r="AEO35" s="54"/>
      <c r="AEP35" s="54"/>
      <c r="AEQ35" s="54"/>
      <c r="AER35" s="54"/>
      <c r="AES35" s="54"/>
      <c r="AET35" s="54"/>
      <c r="AEU35" s="54"/>
      <c r="AEV35" s="54"/>
      <c r="AEW35" s="54"/>
      <c r="AEX35" s="54"/>
      <c r="AEY35" s="54"/>
      <c r="AEZ35" s="54"/>
      <c r="AFA35" s="54"/>
      <c r="AFB35" s="54"/>
      <c r="AFC35" s="54"/>
      <c r="AFD35" s="54"/>
      <c r="AFE35" s="54"/>
      <c r="AFF35" s="54"/>
      <c r="AFG35" s="54"/>
      <c r="AFH35" s="54"/>
      <c r="AFI35" s="54"/>
      <c r="AFJ35" s="54"/>
      <c r="AFK35" s="54"/>
      <c r="AFL35" s="54"/>
      <c r="AFM35" s="54"/>
      <c r="AFN35" s="54"/>
      <c r="AFO35" s="54"/>
      <c r="AFP35" s="54"/>
      <c r="AFQ35" s="54"/>
      <c r="AFR35" s="54"/>
      <c r="AFS35" s="54"/>
      <c r="AFT35" s="54"/>
      <c r="AFU35" s="54"/>
      <c r="AFV35" s="54"/>
      <c r="AFW35" s="54"/>
      <c r="AFX35" s="54"/>
      <c r="AFY35" s="54"/>
      <c r="AFZ35" s="54"/>
      <c r="AGA35" s="54"/>
      <c r="AGB35" s="54"/>
      <c r="AGC35" s="54"/>
      <c r="AGD35" s="54"/>
      <c r="AGE35" s="54"/>
      <c r="AGF35" s="54"/>
      <c r="AGG35" s="54"/>
      <c r="AGH35" s="54"/>
      <c r="AGI35" s="54"/>
      <c r="AGJ35" s="54"/>
      <c r="AGK35" s="54"/>
      <c r="AGL35" s="54"/>
      <c r="AGM35" s="54"/>
      <c r="AGN35" s="54"/>
      <c r="AGO35" s="54"/>
      <c r="AGP35" s="54"/>
      <c r="AGQ35" s="54"/>
      <c r="AGR35" s="54"/>
      <c r="AGS35" s="54"/>
      <c r="AGT35" s="54"/>
      <c r="AGU35" s="54"/>
      <c r="AGV35" s="54"/>
      <c r="AGW35" s="54"/>
      <c r="AGX35" s="54"/>
      <c r="AGY35" s="54"/>
      <c r="AGZ35" s="54"/>
      <c r="AHA35" s="54"/>
      <c r="AHB35" s="54"/>
      <c r="AHC35" s="54"/>
      <c r="AHD35" s="54"/>
      <c r="AHE35" s="54"/>
      <c r="AHF35" s="54"/>
      <c r="AHG35" s="54"/>
      <c r="AHH35" s="54"/>
      <c r="AHI35" s="54"/>
      <c r="AHJ35" s="54"/>
      <c r="AHK35" s="54"/>
      <c r="AHL35" s="54"/>
      <c r="AHM35" s="54"/>
      <c r="AHN35" s="54"/>
      <c r="AHO35" s="54"/>
      <c r="AHP35" s="54"/>
      <c r="AHQ35" s="54"/>
      <c r="AHR35" s="54"/>
      <c r="AHS35" s="54"/>
      <c r="AHT35" s="54"/>
      <c r="AHU35" s="54"/>
      <c r="AHV35" s="54"/>
      <c r="AHW35" s="54"/>
      <c r="AHX35" s="54"/>
      <c r="AHY35" s="54"/>
      <c r="AHZ35" s="54"/>
      <c r="AIA35" s="54"/>
      <c r="AIB35" s="54"/>
      <c r="AIC35" s="54"/>
      <c r="AID35" s="54"/>
      <c r="AIE35" s="54"/>
      <c r="AIF35" s="54"/>
      <c r="AIG35" s="54"/>
      <c r="AIH35" s="54"/>
      <c r="AII35" s="54"/>
      <c r="AIJ35" s="54"/>
      <c r="AIK35" s="54"/>
      <c r="AIL35" s="54"/>
      <c r="AIM35" s="54"/>
      <c r="AIN35" s="54"/>
      <c r="AIO35" s="54"/>
      <c r="AIP35" s="54"/>
      <c r="AIQ35" s="54"/>
      <c r="AIR35" s="54"/>
      <c r="AIS35" s="54"/>
      <c r="AIT35" s="54"/>
      <c r="AIU35" s="54"/>
      <c r="AIV35" s="54"/>
      <c r="AIW35" s="54"/>
      <c r="AIX35" s="54"/>
      <c r="AIY35" s="54"/>
      <c r="AIZ35" s="54"/>
      <c r="AJA35" s="54"/>
      <c r="AJB35" s="54"/>
      <c r="AJC35" s="54"/>
      <c r="AJD35" s="54"/>
      <c r="AJE35" s="54"/>
      <c r="AJF35" s="54"/>
      <c r="AJG35" s="54"/>
      <c r="AJH35" s="54"/>
      <c r="AJI35" s="54"/>
      <c r="AJJ35" s="54"/>
      <c r="AJK35" s="54"/>
      <c r="AJL35" s="54"/>
      <c r="AJM35" s="54"/>
      <c r="AJN35" s="54"/>
      <c r="AJO35" s="54"/>
      <c r="AJP35" s="54"/>
      <c r="AJQ35" s="54"/>
      <c r="AJR35" s="54"/>
      <c r="AJS35" s="54"/>
      <c r="AJT35" s="54"/>
      <c r="AJU35" s="54"/>
      <c r="AJV35" s="54"/>
      <c r="AJW35" s="54"/>
      <c r="AJX35" s="54"/>
      <c r="AJY35" s="54"/>
      <c r="AJZ35" s="54"/>
      <c r="AKA35" s="54"/>
      <c r="AKB35" s="54"/>
      <c r="AKC35" s="54"/>
      <c r="AKD35" s="54"/>
      <c r="AKE35" s="54"/>
      <c r="AKF35" s="54"/>
      <c r="AKG35" s="54"/>
      <c r="AKH35" s="54"/>
      <c r="AKI35" s="54"/>
      <c r="AKJ35" s="54"/>
      <c r="AKK35" s="54"/>
      <c r="AKL35" s="54"/>
      <c r="AKM35" s="54"/>
      <c r="AKN35" s="54"/>
      <c r="AKO35" s="54"/>
      <c r="AKP35" s="54"/>
      <c r="AKQ35" s="54"/>
      <c r="AKR35" s="54"/>
      <c r="AKS35" s="54"/>
      <c r="AKT35" s="54"/>
      <c r="AKU35" s="54"/>
      <c r="AKV35" s="54"/>
      <c r="AKW35" s="54"/>
      <c r="AKX35" s="54"/>
      <c r="AKY35" s="54"/>
      <c r="AKZ35" s="54"/>
      <c r="ALA35" s="54"/>
      <c r="ALB35" s="54"/>
      <c r="ALC35" s="54"/>
      <c r="ALD35" s="54"/>
      <c r="ALE35" s="54"/>
      <c r="ALF35" s="54"/>
      <c r="ALG35" s="54"/>
      <c r="ALH35" s="54"/>
      <c r="ALI35" s="54"/>
      <c r="ALJ35" s="54"/>
      <c r="ALK35" s="54"/>
      <c r="ALL35" s="54"/>
      <c r="ALM35" s="54"/>
      <c r="ALN35" s="54"/>
      <c r="ALO35" s="54"/>
      <c r="ALP35" s="54"/>
      <c r="ALQ35" s="54"/>
      <c r="ALR35" s="54"/>
      <c r="ALS35" s="54"/>
      <c r="ALT35" s="54"/>
      <c r="ALU35" s="54"/>
      <c r="ALV35" s="54"/>
      <c r="ALW35" s="54"/>
      <c r="ALX35" s="54"/>
      <c r="ALY35" s="54"/>
      <c r="ALZ35" s="54"/>
      <c r="AMA35" s="54"/>
      <c r="AMB35" s="54"/>
      <c r="AMC35" s="54"/>
      <c r="AMD35" s="54"/>
      <c r="AME35" s="54"/>
      <c r="AMF35" s="54"/>
      <c r="AMG35" s="54"/>
      <c r="AMH35" s="54"/>
      <c r="AMI35" s="54"/>
      <c r="AMJ35" s="54"/>
      <c r="AMK35" s="54"/>
      <c r="AML35" s="54"/>
      <c r="AMM35" s="54"/>
      <c r="AMN35" s="54"/>
      <c r="AMO35" s="54"/>
      <c r="AMP35" s="54"/>
      <c r="AMQ35" s="54"/>
      <c r="AMR35" s="54"/>
      <c r="AMS35" s="54"/>
      <c r="AMT35" s="54"/>
      <c r="AMU35" s="54"/>
      <c r="AMV35" s="54"/>
      <c r="AMW35" s="54"/>
      <c r="AMX35" s="54"/>
      <c r="AMY35" s="54"/>
      <c r="AMZ35" s="54"/>
      <c r="ANA35" s="54"/>
      <c r="ANB35" s="54"/>
      <c r="ANC35" s="54"/>
      <c r="AND35" s="54"/>
      <c r="ANE35" s="54"/>
      <c r="ANF35" s="54"/>
      <c r="ANG35" s="54"/>
      <c r="ANH35" s="54"/>
      <c r="ANI35" s="54"/>
      <c r="ANJ35" s="54"/>
      <c r="ANK35" s="54"/>
      <c r="ANL35" s="54"/>
      <c r="ANM35" s="54"/>
      <c r="ANN35" s="54"/>
      <c r="ANO35" s="54"/>
      <c r="ANP35" s="54"/>
      <c r="ANQ35" s="54"/>
      <c r="ANR35" s="54"/>
      <c r="ANS35" s="54"/>
      <c r="ANT35" s="54"/>
      <c r="ANU35" s="54"/>
      <c r="ANV35" s="54"/>
      <c r="ANW35" s="54"/>
      <c r="ANX35" s="54"/>
      <c r="ANY35" s="54"/>
      <c r="ANZ35" s="54"/>
      <c r="AOA35" s="54"/>
      <c r="AOB35" s="54"/>
      <c r="AOC35" s="54"/>
      <c r="AOD35" s="54"/>
      <c r="AOE35" s="54"/>
      <c r="AOF35" s="54"/>
      <c r="AOG35" s="54"/>
      <c r="AOH35" s="54"/>
      <c r="AOI35" s="54"/>
      <c r="AOJ35" s="54"/>
      <c r="AOK35" s="54"/>
      <c r="AOL35" s="54"/>
      <c r="AOM35" s="54"/>
      <c r="AON35" s="54"/>
      <c r="AOO35" s="54"/>
      <c r="AOP35" s="54"/>
      <c r="AOQ35" s="54"/>
      <c r="AOR35" s="54"/>
      <c r="AOS35" s="54"/>
      <c r="AOT35" s="54"/>
      <c r="AOU35" s="54"/>
      <c r="AOV35" s="54"/>
      <c r="AOW35" s="54"/>
      <c r="AOX35" s="54"/>
      <c r="AOY35" s="54"/>
      <c r="AOZ35" s="54"/>
      <c r="APA35" s="54"/>
      <c r="APB35" s="54"/>
      <c r="APC35" s="54"/>
      <c r="APD35" s="54"/>
      <c r="APE35" s="54"/>
      <c r="APF35" s="54"/>
      <c r="APG35" s="54"/>
      <c r="APH35" s="54"/>
      <c r="API35" s="54"/>
      <c r="APJ35" s="54"/>
      <c r="APK35" s="54"/>
      <c r="APL35" s="54"/>
      <c r="APM35" s="54"/>
      <c r="APN35" s="54"/>
      <c r="APO35" s="54"/>
      <c r="APP35" s="54"/>
      <c r="APQ35" s="54"/>
      <c r="APR35" s="54"/>
      <c r="APS35" s="54"/>
      <c r="APT35" s="54"/>
      <c r="APU35" s="54"/>
      <c r="APV35" s="54"/>
      <c r="APW35" s="54"/>
      <c r="APX35" s="54"/>
      <c r="APY35" s="54"/>
      <c r="APZ35" s="54"/>
      <c r="AQA35" s="54"/>
      <c r="AQB35" s="54"/>
      <c r="AQC35" s="54"/>
      <c r="AQD35" s="54"/>
      <c r="AQE35" s="54"/>
      <c r="AQF35" s="54"/>
      <c r="AQG35" s="54"/>
      <c r="AQH35" s="54"/>
      <c r="AQI35" s="54"/>
      <c r="AQJ35" s="54"/>
      <c r="AQK35" s="54"/>
      <c r="AQL35" s="54"/>
      <c r="AQM35" s="54"/>
      <c r="AQN35" s="54"/>
      <c r="AQO35" s="54"/>
      <c r="AQP35" s="54"/>
      <c r="AQQ35" s="54"/>
      <c r="AQR35" s="54"/>
      <c r="AQS35" s="54"/>
      <c r="AQT35" s="54"/>
      <c r="AQU35" s="54"/>
      <c r="AQV35" s="54"/>
      <c r="AQW35" s="54"/>
      <c r="AQX35" s="54"/>
      <c r="AQY35" s="54"/>
      <c r="AQZ35" s="54"/>
      <c r="ARA35" s="54"/>
      <c r="ARB35" s="54"/>
      <c r="ARC35" s="54"/>
      <c r="ARD35" s="54"/>
      <c r="ARE35" s="54"/>
      <c r="ARF35" s="54"/>
      <c r="ARG35" s="54"/>
      <c r="ARH35" s="54"/>
      <c r="ARI35" s="54"/>
      <c r="ARJ35" s="54"/>
      <c r="ARK35" s="54"/>
      <c r="ARL35" s="54"/>
      <c r="ARM35" s="54"/>
      <c r="ARN35" s="54"/>
      <c r="ARO35" s="54"/>
      <c r="ARP35" s="54"/>
      <c r="ARQ35" s="54"/>
      <c r="ARR35" s="54"/>
      <c r="ARS35" s="54"/>
      <c r="ART35" s="54"/>
      <c r="ARU35" s="54"/>
      <c r="ARV35" s="54"/>
      <c r="ARW35" s="54"/>
      <c r="ARX35" s="54"/>
      <c r="ARY35" s="54"/>
      <c r="ARZ35" s="54"/>
      <c r="ASA35" s="54"/>
      <c r="ASB35" s="54"/>
      <c r="ASC35" s="54"/>
      <c r="ASD35" s="54"/>
      <c r="ASE35" s="54"/>
      <c r="ASF35" s="54"/>
      <c r="ASG35" s="54"/>
      <c r="ASH35" s="54"/>
      <c r="ASI35" s="54"/>
      <c r="ASJ35" s="54"/>
      <c r="ASK35" s="54"/>
      <c r="ASL35" s="54"/>
      <c r="ASM35" s="54"/>
      <c r="ASN35" s="54"/>
      <c r="ASO35" s="54"/>
      <c r="ASP35" s="54"/>
      <c r="ASQ35" s="54"/>
      <c r="ASR35" s="54"/>
      <c r="ASS35" s="54"/>
      <c r="AST35" s="54"/>
      <c r="ASU35" s="54"/>
      <c r="ASV35" s="54"/>
      <c r="ASW35" s="54"/>
      <c r="ASX35" s="54"/>
      <c r="ASY35" s="54"/>
      <c r="ASZ35" s="54"/>
      <c r="ATA35" s="54"/>
      <c r="ATB35" s="54"/>
      <c r="ATC35" s="54"/>
      <c r="ATD35" s="54"/>
      <c r="ATE35" s="54"/>
      <c r="ATF35" s="54"/>
      <c r="ATG35" s="54"/>
      <c r="ATH35" s="54"/>
      <c r="ATI35" s="54"/>
      <c r="ATJ35" s="54"/>
      <c r="ATK35" s="54"/>
      <c r="ATL35" s="54"/>
      <c r="ATM35" s="54"/>
      <c r="ATN35" s="54"/>
      <c r="ATO35" s="54"/>
      <c r="ATP35" s="54"/>
      <c r="ATQ35" s="54"/>
      <c r="ATR35" s="54"/>
      <c r="ATS35" s="54"/>
      <c r="ATT35" s="54"/>
      <c r="ATU35" s="54"/>
      <c r="ATV35" s="54"/>
      <c r="ATW35" s="54"/>
      <c r="ATX35" s="54"/>
      <c r="ATY35" s="54"/>
      <c r="ATZ35" s="54"/>
      <c r="AUA35" s="54"/>
      <c r="AUB35" s="54"/>
      <c r="AUC35" s="54"/>
      <c r="AUD35" s="54"/>
      <c r="AUE35" s="54"/>
      <c r="AUF35" s="54"/>
      <c r="AUG35" s="54"/>
      <c r="AUH35" s="54"/>
      <c r="AUI35" s="54"/>
      <c r="AUJ35" s="54"/>
      <c r="AUK35" s="54"/>
      <c r="AUL35" s="54"/>
      <c r="AUM35" s="54"/>
      <c r="AUN35" s="54"/>
      <c r="AUO35" s="54"/>
      <c r="AUP35" s="54"/>
      <c r="AUQ35" s="54"/>
      <c r="AUR35" s="54"/>
      <c r="AUS35" s="54"/>
      <c r="AUT35" s="54"/>
      <c r="AUU35" s="54"/>
      <c r="AUV35" s="54"/>
      <c r="AUW35" s="54"/>
      <c r="AUX35" s="54"/>
      <c r="AUY35" s="54"/>
      <c r="AUZ35" s="54"/>
      <c r="AVA35" s="54"/>
      <c r="AVB35" s="54"/>
      <c r="AVC35" s="54"/>
      <c r="AVD35" s="54"/>
      <c r="AVE35" s="54"/>
      <c r="AVF35" s="54"/>
      <c r="AVG35" s="54"/>
      <c r="AVH35" s="54"/>
      <c r="AVI35" s="54"/>
      <c r="AVJ35" s="54"/>
      <c r="AVK35" s="54"/>
      <c r="AVL35" s="54"/>
      <c r="AVM35" s="54"/>
      <c r="AVN35" s="54"/>
      <c r="AVO35" s="54"/>
      <c r="AVP35" s="54"/>
      <c r="AVQ35" s="54"/>
      <c r="AVR35" s="54"/>
      <c r="AVS35" s="54"/>
      <c r="AVT35" s="54"/>
      <c r="AVU35" s="54"/>
      <c r="AVV35" s="54"/>
      <c r="AVW35" s="54"/>
      <c r="AVX35" s="54"/>
      <c r="AVY35" s="54"/>
      <c r="AVZ35" s="54"/>
      <c r="AWA35" s="54"/>
      <c r="AWB35" s="54"/>
      <c r="AWC35" s="54"/>
      <c r="AWD35" s="54"/>
      <c r="AWE35" s="54"/>
      <c r="AWF35" s="54"/>
      <c r="AWG35" s="54"/>
      <c r="AWH35" s="54"/>
      <c r="AWI35" s="54"/>
      <c r="AWJ35" s="54"/>
      <c r="AWK35" s="54"/>
      <c r="AWL35" s="54"/>
      <c r="AWM35" s="54"/>
      <c r="AWN35" s="54"/>
      <c r="AWO35" s="54"/>
      <c r="AWP35" s="54"/>
      <c r="AWQ35" s="54"/>
      <c r="AWR35" s="54"/>
      <c r="AWS35" s="54"/>
      <c r="AWT35" s="54"/>
      <c r="AWU35" s="54"/>
      <c r="AWV35" s="54"/>
      <c r="AWW35" s="54"/>
      <c r="AWX35" s="54"/>
      <c r="AWY35" s="54"/>
      <c r="AWZ35" s="54"/>
      <c r="AXA35" s="54"/>
      <c r="AXB35" s="54"/>
      <c r="AXC35" s="54"/>
      <c r="AXD35" s="54"/>
      <c r="AXE35" s="54"/>
      <c r="AXF35" s="54"/>
      <c r="AXG35" s="54"/>
      <c r="AXH35" s="54"/>
      <c r="AXI35" s="54"/>
      <c r="AXJ35" s="54"/>
      <c r="AXK35" s="54"/>
      <c r="AXL35" s="54"/>
      <c r="AXM35" s="54"/>
      <c r="AXN35" s="54"/>
      <c r="AXO35" s="54"/>
      <c r="AXP35" s="54"/>
      <c r="AXQ35" s="54"/>
      <c r="AXR35" s="54"/>
      <c r="AXS35" s="54"/>
      <c r="AXT35" s="54"/>
      <c r="AXU35" s="54"/>
      <c r="AXV35" s="54"/>
      <c r="AXW35" s="54"/>
      <c r="AXX35" s="54"/>
      <c r="AXY35" s="54"/>
      <c r="AXZ35" s="54"/>
      <c r="AYA35" s="54"/>
      <c r="AYB35" s="54"/>
      <c r="AYC35" s="54"/>
      <c r="AYD35" s="54"/>
      <c r="AYE35" s="54"/>
      <c r="AYF35" s="54"/>
      <c r="AYG35" s="54"/>
      <c r="AYH35" s="54"/>
      <c r="AYI35" s="54"/>
      <c r="AYJ35" s="54"/>
      <c r="AYK35" s="54"/>
      <c r="AYL35" s="54"/>
      <c r="AYM35" s="54"/>
      <c r="AYN35" s="54"/>
      <c r="AYO35" s="54"/>
      <c r="AYP35" s="54"/>
      <c r="AYQ35" s="54"/>
      <c r="AYR35" s="54"/>
      <c r="AYS35" s="54"/>
      <c r="AYT35" s="54"/>
      <c r="AYU35" s="54"/>
      <c r="AYV35" s="54"/>
    </row>
    <row r="36" spans="1:1348" s="374" customFormat="1" ht="18" customHeight="1" x14ac:dyDescent="0.2">
      <c r="A36" s="2501"/>
      <c r="B36" s="378"/>
      <c r="C36" s="85"/>
      <c r="D36" s="386" t="s">
        <v>230</v>
      </c>
      <c r="E36" s="1682">
        <f>(((E19/2)*(E19/2)*PI()*E20)*E18)</f>
        <v>552.23308363883086</v>
      </c>
      <c r="F36" s="1682"/>
      <c r="G36" s="1682"/>
      <c r="H36" s="256"/>
      <c r="I36" s="2548">
        <f>(((I19/2)*(I19/2)*PI()*I20)*I18)</f>
        <v>314.15926535897933</v>
      </c>
      <c r="J36" s="2548"/>
      <c r="K36" s="2548"/>
      <c r="L36" s="256"/>
      <c r="M36" s="2549">
        <f>(((M19/2)*(M19/2)*PI()*M20)*M18)</f>
        <v>314.15926535897933</v>
      </c>
      <c r="N36" s="2549"/>
      <c r="O36" s="2549"/>
      <c r="P36" s="387" t="s">
        <v>230</v>
      </c>
      <c r="Q36" s="1082"/>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c r="AUL36" s="54"/>
      <c r="AUM36" s="54"/>
      <c r="AUN36" s="54"/>
      <c r="AUO36" s="54"/>
      <c r="AUP36" s="54"/>
      <c r="AUQ36" s="54"/>
      <c r="AUR36" s="54"/>
      <c r="AUS36" s="54"/>
      <c r="AUT36" s="54"/>
      <c r="AUU36" s="54"/>
      <c r="AUV36" s="54"/>
      <c r="AUW36" s="54"/>
      <c r="AUX36" s="54"/>
      <c r="AUY36" s="54"/>
      <c r="AUZ36" s="54"/>
      <c r="AVA36" s="54"/>
      <c r="AVB36" s="54"/>
      <c r="AVC36" s="54"/>
      <c r="AVD36" s="54"/>
      <c r="AVE36" s="54"/>
      <c r="AVF36" s="54"/>
      <c r="AVG36" s="54"/>
      <c r="AVH36" s="54"/>
      <c r="AVI36" s="54"/>
      <c r="AVJ36" s="54"/>
      <c r="AVK36" s="54"/>
      <c r="AVL36" s="54"/>
      <c r="AVM36" s="54"/>
      <c r="AVN36" s="54"/>
      <c r="AVO36" s="54"/>
      <c r="AVP36" s="54"/>
      <c r="AVQ36" s="54"/>
      <c r="AVR36" s="54"/>
      <c r="AVS36" s="54"/>
      <c r="AVT36" s="54"/>
      <c r="AVU36" s="54"/>
      <c r="AVV36" s="54"/>
      <c r="AVW36" s="54"/>
      <c r="AVX36" s="54"/>
      <c r="AVY36" s="54"/>
      <c r="AVZ36" s="54"/>
      <c r="AWA36" s="54"/>
      <c r="AWB36" s="54"/>
      <c r="AWC36" s="54"/>
      <c r="AWD36" s="54"/>
      <c r="AWE36" s="54"/>
      <c r="AWF36" s="54"/>
      <c r="AWG36" s="54"/>
      <c r="AWH36" s="54"/>
      <c r="AWI36" s="54"/>
      <c r="AWJ36" s="54"/>
      <c r="AWK36" s="54"/>
      <c r="AWL36" s="54"/>
      <c r="AWM36" s="54"/>
      <c r="AWN36" s="54"/>
      <c r="AWO36" s="54"/>
      <c r="AWP36" s="54"/>
      <c r="AWQ36" s="54"/>
      <c r="AWR36" s="54"/>
      <c r="AWS36" s="54"/>
      <c r="AWT36" s="54"/>
      <c r="AWU36" s="54"/>
      <c r="AWV36" s="54"/>
      <c r="AWW36" s="54"/>
      <c r="AWX36" s="54"/>
      <c r="AWY36" s="54"/>
      <c r="AWZ36" s="54"/>
      <c r="AXA36" s="54"/>
      <c r="AXB36" s="54"/>
      <c r="AXC36" s="54"/>
      <c r="AXD36" s="54"/>
      <c r="AXE36" s="54"/>
      <c r="AXF36" s="54"/>
      <c r="AXG36" s="54"/>
      <c r="AXH36" s="54"/>
      <c r="AXI36" s="54"/>
      <c r="AXJ36" s="54"/>
      <c r="AXK36" s="54"/>
      <c r="AXL36" s="54"/>
      <c r="AXM36" s="54"/>
      <c r="AXN36" s="54"/>
      <c r="AXO36" s="54"/>
      <c r="AXP36" s="54"/>
      <c r="AXQ36" s="54"/>
      <c r="AXR36" s="54"/>
      <c r="AXS36" s="54"/>
      <c r="AXT36" s="54"/>
      <c r="AXU36" s="54"/>
      <c r="AXV36" s="54"/>
      <c r="AXW36" s="54"/>
      <c r="AXX36" s="54"/>
      <c r="AXY36" s="54"/>
      <c r="AXZ36" s="54"/>
      <c r="AYA36" s="54"/>
      <c r="AYB36" s="54"/>
      <c r="AYC36" s="54"/>
      <c r="AYD36" s="54"/>
      <c r="AYE36" s="54"/>
      <c r="AYF36" s="54"/>
      <c r="AYG36" s="54"/>
      <c r="AYH36" s="54"/>
      <c r="AYI36" s="54"/>
      <c r="AYJ36" s="54"/>
      <c r="AYK36" s="54"/>
      <c r="AYL36" s="54"/>
      <c r="AYM36" s="54"/>
      <c r="AYN36" s="54"/>
      <c r="AYO36" s="54"/>
      <c r="AYP36" s="54"/>
      <c r="AYQ36" s="54"/>
      <c r="AYR36" s="54"/>
      <c r="AYS36" s="54"/>
      <c r="AYT36" s="54"/>
      <c r="AYU36" s="54"/>
      <c r="AYV36" s="54"/>
    </row>
    <row r="37" spans="1:1348" s="374" customFormat="1" ht="18" customHeight="1" x14ac:dyDescent="0.2">
      <c r="A37" s="2501"/>
      <c r="B37" s="378"/>
      <c r="C37" s="85"/>
      <c r="D37" s="386" t="s">
        <v>176</v>
      </c>
      <c r="E37" s="1682">
        <f>(((E19/2)*(E19/2)*PI()*E20)*E18)/E23</f>
        <v>184.07769454627694</v>
      </c>
      <c r="F37" s="1682"/>
      <c r="G37" s="1682"/>
      <c r="H37" s="256"/>
      <c r="I37" s="2548">
        <f>I36/K23</f>
        <v>40.906154343617104</v>
      </c>
      <c r="J37" s="2548"/>
      <c r="K37" s="2548"/>
      <c r="L37" s="256"/>
      <c r="M37" s="2549">
        <f>M36/M23</f>
        <v>31.415926535897931</v>
      </c>
      <c r="N37" s="2549"/>
      <c r="O37" s="2549"/>
      <c r="P37" s="387" t="s">
        <v>176</v>
      </c>
      <c r="Q37" s="1082"/>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c r="AUL37" s="54"/>
      <c r="AUM37" s="54"/>
      <c r="AUN37" s="54"/>
      <c r="AUO37" s="54"/>
      <c r="AUP37" s="54"/>
      <c r="AUQ37" s="54"/>
      <c r="AUR37" s="54"/>
      <c r="AUS37" s="54"/>
      <c r="AUT37" s="54"/>
      <c r="AUU37" s="54"/>
      <c r="AUV37" s="54"/>
      <c r="AUW37" s="54"/>
      <c r="AUX37" s="54"/>
      <c r="AUY37" s="54"/>
      <c r="AUZ37" s="54"/>
      <c r="AVA37" s="54"/>
      <c r="AVB37" s="54"/>
      <c r="AVC37" s="54"/>
      <c r="AVD37" s="54"/>
      <c r="AVE37" s="54"/>
      <c r="AVF37" s="54"/>
      <c r="AVG37" s="54"/>
      <c r="AVH37" s="54"/>
      <c r="AVI37" s="54"/>
      <c r="AVJ37" s="54"/>
      <c r="AVK37" s="54"/>
      <c r="AVL37" s="54"/>
      <c r="AVM37" s="54"/>
      <c r="AVN37" s="54"/>
      <c r="AVO37" s="54"/>
      <c r="AVP37" s="54"/>
      <c r="AVQ37" s="54"/>
      <c r="AVR37" s="54"/>
      <c r="AVS37" s="54"/>
      <c r="AVT37" s="54"/>
      <c r="AVU37" s="54"/>
      <c r="AVV37" s="54"/>
      <c r="AVW37" s="54"/>
      <c r="AVX37" s="54"/>
      <c r="AVY37" s="54"/>
      <c r="AVZ37" s="54"/>
      <c r="AWA37" s="54"/>
      <c r="AWB37" s="54"/>
      <c r="AWC37" s="54"/>
      <c r="AWD37" s="54"/>
      <c r="AWE37" s="54"/>
      <c r="AWF37" s="54"/>
      <c r="AWG37" s="54"/>
      <c r="AWH37" s="54"/>
      <c r="AWI37" s="54"/>
      <c r="AWJ37" s="54"/>
      <c r="AWK37" s="54"/>
      <c r="AWL37" s="54"/>
      <c r="AWM37" s="54"/>
      <c r="AWN37" s="54"/>
      <c r="AWO37" s="54"/>
      <c r="AWP37" s="54"/>
      <c r="AWQ37" s="54"/>
      <c r="AWR37" s="54"/>
      <c r="AWS37" s="54"/>
      <c r="AWT37" s="54"/>
      <c r="AWU37" s="54"/>
      <c r="AWV37" s="54"/>
      <c r="AWW37" s="54"/>
      <c r="AWX37" s="54"/>
      <c r="AWY37" s="54"/>
      <c r="AWZ37" s="54"/>
      <c r="AXA37" s="54"/>
      <c r="AXB37" s="54"/>
      <c r="AXC37" s="54"/>
      <c r="AXD37" s="54"/>
      <c r="AXE37" s="54"/>
      <c r="AXF37" s="54"/>
      <c r="AXG37" s="54"/>
      <c r="AXH37" s="54"/>
      <c r="AXI37" s="54"/>
      <c r="AXJ37" s="54"/>
      <c r="AXK37" s="54"/>
      <c r="AXL37" s="54"/>
      <c r="AXM37" s="54"/>
      <c r="AXN37" s="54"/>
      <c r="AXO37" s="54"/>
      <c r="AXP37" s="54"/>
      <c r="AXQ37" s="54"/>
      <c r="AXR37" s="54"/>
      <c r="AXS37" s="54"/>
      <c r="AXT37" s="54"/>
      <c r="AXU37" s="54"/>
      <c r="AXV37" s="54"/>
      <c r="AXW37" s="54"/>
      <c r="AXX37" s="54"/>
      <c r="AXY37" s="54"/>
      <c r="AXZ37" s="54"/>
      <c r="AYA37" s="54"/>
      <c r="AYB37" s="54"/>
      <c r="AYC37" s="54"/>
      <c r="AYD37" s="54"/>
      <c r="AYE37" s="54"/>
      <c r="AYF37" s="54"/>
      <c r="AYG37" s="54"/>
      <c r="AYH37" s="54"/>
      <c r="AYI37" s="54"/>
      <c r="AYJ37" s="54"/>
      <c r="AYK37" s="54"/>
      <c r="AYL37" s="54"/>
      <c r="AYM37" s="54"/>
      <c r="AYN37" s="54"/>
      <c r="AYO37" s="54"/>
      <c r="AYP37" s="54"/>
      <c r="AYQ37" s="54"/>
      <c r="AYR37" s="54"/>
      <c r="AYS37" s="54"/>
      <c r="AYT37" s="54"/>
      <c r="AYU37" s="54"/>
      <c r="AYV37" s="54"/>
    </row>
    <row r="38" spans="1:1348" s="374" customFormat="1" ht="18" customHeight="1" x14ac:dyDescent="0.2">
      <c r="A38" s="2501"/>
      <c r="B38" s="378"/>
      <c r="C38" s="85"/>
      <c r="D38" s="386" t="s">
        <v>177</v>
      </c>
      <c r="E38" s="2535">
        <f>E35/E23</f>
        <v>40.906154343617096</v>
      </c>
      <c r="F38" s="2535"/>
      <c r="G38" s="2535"/>
      <c r="H38" s="256"/>
      <c r="I38" s="2536">
        <f>I35/K23</f>
        <v>40.906154343617104</v>
      </c>
      <c r="J38" s="2536"/>
      <c r="K38" s="2536"/>
      <c r="L38" s="256"/>
      <c r="M38" s="2537">
        <f>M35/M23</f>
        <v>31.415926535897931</v>
      </c>
      <c r="N38" s="2537"/>
      <c r="O38" s="2537"/>
      <c r="P38" s="387" t="s">
        <v>177</v>
      </c>
      <c r="Q38" s="1082"/>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c r="AUL38" s="54"/>
      <c r="AUM38" s="54"/>
      <c r="AUN38" s="54"/>
      <c r="AUO38" s="54"/>
      <c r="AUP38" s="54"/>
      <c r="AUQ38" s="54"/>
      <c r="AUR38" s="54"/>
      <c r="AUS38" s="54"/>
      <c r="AUT38" s="54"/>
      <c r="AUU38" s="54"/>
      <c r="AUV38" s="54"/>
      <c r="AUW38" s="54"/>
      <c r="AUX38" s="54"/>
      <c r="AUY38" s="54"/>
      <c r="AUZ38" s="54"/>
      <c r="AVA38" s="54"/>
      <c r="AVB38" s="54"/>
      <c r="AVC38" s="54"/>
      <c r="AVD38" s="54"/>
      <c r="AVE38" s="54"/>
      <c r="AVF38" s="54"/>
      <c r="AVG38" s="54"/>
      <c r="AVH38" s="54"/>
      <c r="AVI38" s="54"/>
      <c r="AVJ38" s="54"/>
      <c r="AVK38" s="54"/>
      <c r="AVL38" s="54"/>
      <c r="AVM38" s="54"/>
      <c r="AVN38" s="54"/>
      <c r="AVO38" s="54"/>
      <c r="AVP38" s="54"/>
      <c r="AVQ38" s="54"/>
      <c r="AVR38" s="54"/>
      <c r="AVS38" s="54"/>
      <c r="AVT38" s="54"/>
      <c r="AVU38" s="54"/>
      <c r="AVV38" s="54"/>
      <c r="AVW38" s="54"/>
      <c r="AVX38" s="54"/>
      <c r="AVY38" s="54"/>
      <c r="AVZ38" s="54"/>
      <c r="AWA38" s="54"/>
      <c r="AWB38" s="54"/>
      <c r="AWC38" s="54"/>
      <c r="AWD38" s="54"/>
      <c r="AWE38" s="54"/>
      <c r="AWF38" s="54"/>
      <c r="AWG38" s="54"/>
      <c r="AWH38" s="54"/>
      <c r="AWI38" s="54"/>
      <c r="AWJ38" s="54"/>
      <c r="AWK38" s="54"/>
      <c r="AWL38" s="54"/>
      <c r="AWM38" s="54"/>
      <c r="AWN38" s="54"/>
      <c r="AWO38" s="54"/>
      <c r="AWP38" s="54"/>
      <c r="AWQ38" s="54"/>
      <c r="AWR38" s="54"/>
      <c r="AWS38" s="54"/>
      <c r="AWT38" s="54"/>
      <c r="AWU38" s="54"/>
      <c r="AWV38" s="54"/>
      <c r="AWW38" s="54"/>
      <c r="AWX38" s="54"/>
      <c r="AWY38" s="54"/>
      <c r="AWZ38" s="54"/>
      <c r="AXA38" s="54"/>
      <c r="AXB38" s="54"/>
      <c r="AXC38" s="54"/>
      <c r="AXD38" s="54"/>
      <c r="AXE38" s="54"/>
      <c r="AXF38" s="54"/>
      <c r="AXG38" s="54"/>
      <c r="AXH38" s="54"/>
      <c r="AXI38" s="54"/>
      <c r="AXJ38" s="54"/>
      <c r="AXK38" s="54"/>
      <c r="AXL38" s="54"/>
      <c r="AXM38" s="54"/>
      <c r="AXN38" s="54"/>
      <c r="AXO38" s="54"/>
      <c r="AXP38" s="54"/>
      <c r="AXQ38" s="54"/>
      <c r="AXR38" s="54"/>
      <c r="AXS38" s="54"/>
      <c r="AXT38" s="54"/>
      <c r="AXU38" s="54"/>
      <c r="AXV38" s="54"/>
      <c r="AXW38" s="54"/>
      <c r="AXX38" s="54"/>
      <c r="AXY38" s="54"/>
      <c r="AXZ38" s="54"/>
      <c r="AYA38" s="54"/>
      <c r="AYB38" s="54"/>
      <c r="AYC38" s="54"/>
      <c r="AYD38" s="54"/>
      <c r="AYE38" s="54"/>
      <c r="AYF38" s="54"/>
      <c r="AYG38" s="54"/>
      <c r="AYH38" s="54"/>
      <c r="AYI38" s="54"/>
      <c r="AYJ38" s="54"/>
      <c r="AYK38" s="54"/>
      <c r="AYL38" s="54"/>
      <c r="AYM38" s="54"/>
      <c r="AYN38" s="54"/>
      <c r="AYO38" s="54"/>
      <c r="AYP38" s="54"/>
      <c r="AYQ38" s="54"/>
      <c r="AYR38" s="54"/>
      <c r="AYS38" s="54"/>
      <c r="AYT38" s="54"/>
      <c r="AYU38" s="54"/>
      <c r="AYV38" s="54"/>
    </row>
    <row r="39" spans="1:1348" s="374" customFormat="1" ht="18" customHeight="1" x14ac:dyDescent="0.2">
      <c r="A39" s="2501"/>
      <c r="B39" s="2543" t="s">
        <v>13</v>
      </c>
      <c r="C39" s="2544" t="s">
        <v>288</v>
      </c>
      <c r="D39" s="2544"/>
      <c r="E39" s="2544"/>
      <c r="F39" s="2544"/>
      <c r="G39" s="2544"/>
      <c r="H39" s="85"/>
      <c r="I39" s="1083"/>
      <c r="J39" s="1083"/>
      <c r="K39" s="1083"/>
      <c r="L39" s="85"/>
      <c r="M39" s="1084"/>
      <c r="N39" s="1084"/>
      <c r="O39" s="1084"/>
      <c r="P39" s="85"/>
      <c r="Q39" s="1081"/>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c r="AUL39" s="54"/>
      <c r="AUM39" s="54"/>
      <c r="AUN39" s="54"/>
      <c r="AUO39" s="54"/>
      <c r="AUP39" s="54"/>
      <c r="AUQ39" s="54"/>
      <c r="AUR39" s="54"/>
      <c r="AUS39" s="54"/>
      <c r="AUT39" s="54"/>
      <c r="AUU39" s="54"/>
      <c r="AUV39" s="54"/>
      <c r="AUW39" s="54"/>
      <c r="AUX39" s="54"/>
      <c r="AUY39" s="54"/>
      <c r="AUZ39" s="54"/>
      <c r="AVA39" s="54"/>
      <c r="AVB39" s="54"/>
      <c r="AVC39" s="54"/>
      <c r="AVD39" s="54"/>
      <c r="AVE39" s="54"/>
      <c r="AVF39" s="54"/>
      <c r="AVG39" s="54"/>
      <c r="AVH39" s="54"/>
      <c r="AVI39" s="54"/>
      <c r="AVJ39" s="54"/>
      <c r="AVK39" s="54"/>
      <c r="AVL39" s="54"/>
      <c r="AVM39" s="54"/>
      <c r="AVN39" s="54"/>
      <c r="AVO39" s="54"/>
      <c r="AVP39" s="54"/>
      <c r="AVQ39" s="54"/>
      <c r="AVR39" s="54"/>
      <c r="AVS39" s="54"/>
      <c r="AVT39" s="54"/>
      <c r="AVU39" s="54"/>
      <c r="AVV39" s="54"/>
      <c r="AVW39" s="54"/>
      <c r="AVX39" s="54"/>
      <c r="AVY39" s="54"/>
      <c r="AVZ39" s="54"/>
      <c r="AWA39" s="54"/>
      <c r="AWB39" s="54"/>
      <c r="AWC39" s="54"/>
      <c r="AWD39" s="54"/>
      <c r="AWE39" s="54"/>
      <c r="AWF39" s="54"/>
      <c r="AWG39" s="54"/>
      <c r="AWH39" s="54"/>
      <c r="AWI39" s="54"/>
      <c r="AWJ39" s="54"/>
      <c r="AWK39" s="54"/>
      <c r="AWL39" s="54"/>
      <c r="AWM39" s="54"/>
      <c r="AWN39" s="54"/>
      <c r="AWO39" s="54"/>
      <c r="AWP39" s="54"/>
      <c r="AWQ39" s="54"/>
      <c r="AWR39" s="54"/>
      <c r="AWS39" s="54"/>
      <c r="AWT39" s="54"/>
      <c r="AWU39" s="54"/>
      <c r="AWV39" s="54"/>
      <c r="AWW39" s="54"/>
      <c r="AWX39" s="54"/>
      <c r="AWY39" s="54"/>
      <c r="AWZ39" s="54"/>
      <c r="AXA39" s="54"/>
      <c r="AXB39" s="54"/>
      <c r="AXC39" s="54"/>
      <c r="AXD39" s="54"/>
      <c r="AXE39" s="54"/>
      <c r="AXF39" s="54"/>
      <c r="AXG39" s="54"/>
      <c r="AXH39" s="54"/>
      <c r="AXI39" s="54"/>
      <c r="AXJ39" s="54"/>
      <c r="AXK39" s="54"/>
      <c r="AXL39" s="54"/>
      <c r="AXM39" s="54"/>
      <c r="AXN39" s="54"/>
      <c r="AXO39" s="54"/>
      <c r="AXP39" s="54"/>
      <c r="AXQ39" s="54"/>
      <c r="AXR39" s="54"/>
      <c r="AXS39" s="54"/>
      <c r="AXT39" s="54"/>
      <c r="AXU39" s="54"/>
      <c r="AXV39" s="54"/>
      <c r="AXW39" s="54"/>
      <c r="AXX39" s="54"/>
      <c r="AXY39" s="54"/>
      <c r="AXZ39" s="54"/>
      <c r="AYA39" s="54"/>
      <c r="AYB39" s="54"/>
      <c r="AYC39" s="54"/>
      <c r="AYD39" s="54"/>
      <c r="AYE39" s="54"/>
      <c r="AYF39" s="54"/>
      <c r="AYG39" s="54"/>
      <c r="AYH39" s="54"/>
      <c r="AYI39" s="54"/>
      <c r="AYJ39" s="54"/>
      <c r="AYK39" s="54"/>
      <c r="AYL39" s="54"/>
      <c r="AYM39" s="54"/>
      <c r="AYN39" s="54"/>
      <c r="AYO39" s="54"/>
      <c r="AYP39" s="54"/>
      <c r="AYQ39" s="54"/>
      <c r="AYR39" s="54"/>
      <c r="AYS39" s="54"/>
      <c r="AYT39" s="54"/>
      <c r="AYU39" s="54"/>
      <c r="AYV39" s="54"/>
    </row>
    <row r="40" spans="1:1348" s="374" customFormat="1" ht="18" customHeight="1" x14ac:dyDescent="0.2">
      <c r="A40" s="2501"/>
      <c r="B40" s="2543"/>
      <c r="C40" s="2544"/>
      <c r="D40" s="2544"/>
      <c r="E40" s="2544"/>
      <c r="F40" s="2544"/>
      <c r="G40" s="2544"/>
      <c r="H40" s="85"/>
      <c r="I40" s="1083"/>
      <c r="J40" s="1083"/>
      <c r="K40" s="1083"/>
      <c r="L40" s="85"/>
      <c r="M40" s="1084"/>
      <c r="N40" s="1084"/>
      <c r="O40" s="1084"/>
      <c r="P40" s="85"/>
      <c r="Q40" s="1081"/>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c r="IW40" s="54"/>
      <c r="IX40" s="54"/>
      <c r="IY40" s="54"/>
      <c r="IZ40" s="54"/>
      <c r="JA40" s="54"/>
      <c r="JB40" s="54"/>
      <c r="JC40" s="54"/>
      <c r="JD40" s="54"/>
      <c r="JE40" s="54"/>
      <c r="JF40" s="54"/>
      <c r="JG40" s="54"/>
      <c r="JH40" s="54"/>
      <c r="JI40" s="54"/>
      <c r="JJ40" s="54"/>
      <c r="JK40" s="54"/>
      <c r="JL40" s="54"/>
      <c r="JM40" s="54"/>
      <c r="JN40" s="54"/>
      <c r="JO40" s="54"/>
      <c r="JP40" s="54"/>
      <c r="JQ40" s="54"/>
      <c r="JR40" s="54"/>
      <c r="JS40" s="54"/>
      <c r="JT40" s="54"/>
      <c r="JU40" s="54"/>
      <c r="JV40" s="54"/>
      <c r="JW40" s="54"/>
      <c r="JX40" s="54"/>
      <c r="JY40" s="54"/>
      <c r="JZ40" s="54"/>
      <c r="KA40" s="54"/>
      <c r="KB40" s="54"/>
      <c r="KC40" s="54"/>
      <c r="KD40" s="54"/>
      <c r="KE40" s="54"/>
      <c r="KF40" s="54"/>
      <c r="KG40" s="54"/>
      <c r="KH40" s="54"/>
      <c r="KI40" s="54"/>
      <c r="KJ40" s="54"/>
      <c r="KK40" s="54"/>
      <c r="KL40" s="54"/>
      <c r="KM40" s="54"/>
      <c r="KN40" s="54"/>
      <c r="KO40" s="54"/>
      <c r="KP40" s="54"/>
      <c r="KQ40" s="54"/>
      <c r="KR40" s="54"/>
      <c r="KS40" s="54"/>
      <c r="KT40" s="54"/>
      <c r="KU40" s="54"/>
      <c r="KV40" s="54"/>
      <c r="KW40" s="54"/>
      <c r="KX40" s="54"/>
      <c r="KY40" s="54"/>
      <c r="KZ40" s="54"/>
      <c r="LA40" s="54"/>
      <c r="LB40" s="54"/>
      <c r="LC40" s="54"/>
      <c r="LD40" s="54"/>
      <c r="LE40" s="54"/>
      <c r="LF40" s="54"/>
      <c r="LG40" s="54"/>
      <c r="LH40" s="54"/>
      <c r="LI40" s="54"/>
      <c r="LJ40" s="54"/>
      <c r="LK40" s="54"/>
      <c r="LL40" s="54"/>
      <c r="LM40" s="54"/>
      <c r="LN40" s="54"/>
      <c r="LO40" s="54"/>
      <c r="LP40" s="54"/>
      <c r="LQ40" s="54"/>
      <c r="LR40" s="54"/>
      <c r="LS40" s="54"/>
      <c r="LT40" s="54"/>
      <c r="LU40" s="54"/>
      <c r="LV40" s="54"/>
      <c r="LW40" s="54"/>
      <c r="LX40" s="54"/>
      <c r="LY40" s="54"/>
      <c r="LZ40" s="54"/>
      <c r="MA40" s="54"/>
      <c r="MB40" s="54"/>
      <c r="MC40" s="54"/>
      <c r="MD40" s="54"/>
      <c r="ME40" s="54"/>
      <c r="MF40" s="54"/>
      <c r="MG40" s="54"/>
      <c r="MH40" s="54"/>
      <c r="MI40" s="54"/>
      <c r="MJ40" s="54"/>
      <c r="MK40" s="54"/>
      <c r="ML40" s="54"/>
      <c r="MM40" s="54"/>
      <c r="MN40" s="54"/>
      <c r="MO40" s="54"/>
      <c r="MP40" s="54"/>
      <c r="MQ40" s="54"/>
      <c r="MR40" s="54"/>
      <c r="MS40" s="54"/>
      <c r="MT40" s="54"/>
      <c r="MU40" s="54"/>
      <c r="MV40" s="54"/>
      <c r="MW40" s="54"/>
      <c r="MX40" s="54"/>
      <c r="MY40" s="54"/>
      <c r="MZ40" s="54"/>
      <c r="NA40" s="54"/>
      <c r="NB40" s="54"/>
      <c r="NC40" s="54"/>
      <c r="ND40" s="54"/>
      <c r="NE40" s="54"/>
      <c r="NF40" s="54"/>
      <c r="NG40" s="54"/>
      <c r="NH40" s="54"/>
      <c r="NI40" s="54"/>
      <c r="NJ40" s="54"/>
      <c r="NK40" s="54"/>
      <c r="NL40" s="54"/>
      <c r="NM40" s="54"/>
      <c r="NN40" s="54"/>
      <c r="NO40" s="54"/>
      <c r="NP40" s="54"/>
      <c r="NQ40" s="54"/>
      <c r="NR40" s="54"/>
      <c r="NS40" s="54"/>
      <c r="NT40" s="54"/>
      <c r="NU40" s="54"/>
      <c r="NV40" s="54"/>
      <c r="NW40" s="54"/>
      <c r="NX40" s="54"/>
      <c r="NY40" s="54"/>
      <c r="NZ40" s="54"/>
      <c r="OA40" s="54"/>
      <c r="OB40" s="54"/>
      <c r="OC40" s="54"/>
      <c r="OD40" s="54"/>
      <c r="OE40" s="54"/>
      <c r="OF40" s="54"/>
      <c r="OG40" s="54"/>
      <c r="OH40" s="54"/>
      <c r="OI40" s="54"/>
      <c r="OJ40" s="54"/>
      <c r="OK40" s="54"/>
      <c r="OL40" s="54"/>
      <c r="OM40" s="54"/>
      <c r="ON40" s="54"/>
      <c r="OO40" s="54"/>
      <c r="OP40" s="54"/>
      <c r="OQ40" s="54"/>
      <c r="OR40" s="54"/>
      <c r="OS40" s="54"/>
      <c r="OT40" s="54"/>
      <c r="OU40" s="54"/>
      <c r="OV40" s="54"/>
      <c r="OW40" s="54"/>
      <c r="OX40" s="54"/>
      <c r="OY40" s="54"/>
      <c r="OZ40" s="54"/>
      <c r="PA40" s="54"/>
      <c r="PB40" s="54"/>
      <c r="PC40" s="54"/>
      <c r="PD40" s="54"/>
      <c r="PE40" s="54"/>
      <c r="PF40" s="54"/>
      <c r="PG40" s="54"/>
      <c r="PH40" s="54"/>
      <c r="PI40" s="54"/>
      <c r="PJ40" s="54"/>
      <c r="PK40" s="54"/>
      <c r="PL40" s="54"/>
      <c r="PM40" s="54"/>
      <c r="PN40" s="54"/>
      <c r="PO40" s="54"/>
      <c r="PP40" s="54"/>
      <c r="PQ40" s="54"/>
      <c r="PR40" s="54"/>
      <c r="PS40" s="54"/>
      <c r="PT40" s="54"/>
      <c r="PU40" s="54"/>
      <c r="PV40" s="54"/>
      <c r="PW40" s="54"/>
      <c r="PX40" s="54"/>
      <c r="PY40" s="54"/>
      <c r="PZ40" s="54"/>
      <c r="QA40" s="54"/>
      <c r="QB40" s="54"/>
      <c r="QC40" s="54"/>
      <c r="QD40" s="54"/>
      <c r="QE40" s="54"/>
      <c r="QF40" s="54"/>
      <c r="QG40" s="54"/>
      <c r="QH40" s="54"/>
      <c r="QI40" s="54"/>
      <c r="QJ40" s="54"/>
      <c r="QK40" s="54"/>
      <c r="QL40" s="54"/>
      <c r="QM40" s="54"/>
      <c r="QN40" s="54"/>
      <c r="QO40" s="54"/>
      <c r="QP40" s="54"/>
      <c r="QQ40" s="54"/>
      <c r="QR40" s="54"/>
      <c r="QS40" s="54"/>
      <c r="QT40" s="54"/>
      <c r="QU40" s="54"/>
      <c r="QV40" s="54"/>
      <c r="QW40" s="54"/>
      <c r="QX40" s="54"/>
      <c r="QY40" s="54"/>
      <c r="QZ40" s="54"/>
      <c r="RA40" s="54"/>
      <c r="RB40" s="54"/>
      <c r="RC40" s="54"/>
      <c r="RD40" s="54"/>
      <c r="RE40" s="54"/>
      <c r="RF40" s="54"/>
      <c r="RG40" s="54"/>
      <c r="RH40" s="54"/>
      <c r="RI40" s="54"/>
      <c r="RJ40" s="54"/>
      <c r="RK40" s="54"/>
      <c r="RL40" s="54"/>
      <c r="RM40" s="54"/>
      <c r="RN40" s="54"/>
      <c r="RO40" s="54"/>
      <c r="RP40" s="54"/>
      <c r="RQ40" s="54"/>
      <c r="RR40" s="54"/>
      <c r="RS40" s="54"/>
      <c r="RT40" s="54"/>
      <c r="RU40" s="54"/>
      <c r="RV40" s="54"/>
      <c r="RW40" s="54"/>
      <c r="RX40" s="54"/>
      <c r="RY40" s="54"/>
      <c r="RZ40" s="54"/>
      <c r="SA40" s="54"/>
      <c r="SB40" s="54"/>
      <c r="SC40" s="54"/>
      <c r="SD40" s="54"/>
      <c r="SE40" s="54"/>
      <c r="SF40" s="54"/>
      <c r="SG40" s="54"/>
      <c r="SH40" s="54"/>
      <c r="SI40" s="54"/>
      <c r="SJ40" s="54"/>
      <c r="SK40" s="54"/>
      <c r="SL40" s="54"/>
      <c r="SM40" s="54"/>
      <c r="SN40" s="54"/>
      <c r="SO40" s="54"/>
      <c r="SP40" s="54"/>
      <c r="SQ40" s="54"/>
      <c r="SR40" s="54"/>
      <c r="SS40" s="54"/>
      <c r="ST40" s="54"/>
      <c r="SU40" s="54"/>
      <c r="SV40" s="54"/>
      <c r="SW40" s="54"/>
      <c r="SX40" s="54"/>
      <c r="SY40" s="54"/>
      <c r="SZ40" s="54"/>
      <c r="TA40" s="54"/>
      <c r="TB40" s="54"/>
      <c r="TC40" s="54"/>
      <c r="TD40" s="54"/>
      <c r="TE40" s="54"/>
      <c r="TF40" s="54"/>
      <c r="TG40" s="54"/>
      <c r="TH40" s="54"/>
      <c r="TI40" s="54"/>
      <c r="TJ40" s="54"/>
      <c r="TK40" s="54"/>
      <c r="TL40" s="54"/>
      <c r="TM40" s="54"/>
      <c r="TN40" s="54"/>
      <c r="TO40" s="54"/>
      <c r="TP40" s="54"/>
      <c r="TQ40" s="54"/>
      <c r="TR40" s="54"/>
      <c r="TS40" s="54"/>
      <c r="TT40" s="54"/>
      <c r="TU40" s="54"/>
      <c r="TV40" s="54"/>
      <c r="TW40" s="54"/>
      <c r="TX40" s="54"/>
      <c r="TY40" s="54"/>
      <c r="TZ40" s="54"/>
      <c r="UA40" s="54"/>
      <c r="UB40" s="54"/>
      <c r="UC40" s="54"/>
      <c r="UD40" s="54"/>
      <c r="UE40" s="54"/>
      <c r="UF40" s="54"/>
      <c r="UG40" s="54"/>
      <c r="UH40" s="54"/>
      <c r="UI40" s="54"/>
      <c r="UJ40" s="54"/>
      <c r="UK40" s="54"/>
      <c r="UL40" s="54"/>
      <c r="UM40" s="54"/>
      <c r="UN40" s="54"/>
      <c r="UO40" s="54"/>
      <c r="UP40" s="54"/>
      <c r="UQ40" s="54"/>
      <c r="UR40" s="54"/>
      <c r="US40" s="54"/>
      <c r="UT40" s="54"/>
      <c r="UU40" s="54"/>
      <c r="UV40" s="54"/>
      <c r="UW40" s="54"/>
      <c r="UX40" s="54"/>
      <c r="UY40" s="54"/>
      <c r="UZ40" s="54"/>
      <c r="VA40" s="54"/>
      <c r="VB40" s="54"/>
      <c r="VC40" s="54"/>
      <c r="VD40" s="54"/>
      <c r="VE40" s="54"/>
      <c r="VF40" s="54"/>
      <c r="VG40" s="54"/>
      <c r="VH40" s="54"/>
      <c r="VI40" s="54"/>
      <c r="VJ40" s="54"/>
      <c r="VK40" s="54"/>
      <c r="VL40" s="54"/>
      <c r="VM40" s="54"/>
      <c r="VN40" s="54"/>
      <c r="VO40" s="54"/>
      <c r="VP40" s="54"/>
      <c r="VQ40" s="54"/>
      <c r="VR40" s="54"/>
      <c r="VS40" s="54"/>
      <c r="VT40" s="54"/>
      <c r="VU40" s="54"/>
      <c r="VV40" s="54"/>
      <c r="VW40" s="54"/>
      <c r="VX40" s="54"/>
      <c r="VY40" s="54"/>
      <c r="VZ40" s="54"/>
      <c r="WA40" s="54"/>
      <c r="WB40" s="54"/>
      <c r="WC40" s="54"/>
      <c r="WD40" s="54"/>
      <c r="WE40" s="54"/>
      <c r="WF40" s="54"/>
      <c r="WG40" s="54"/>
      <c r="WH40" s="54"/>
      <c r="WI40" s="54"/>
      <c r="WJ40" s="54"/>
      <c r="WK40" s="54"/>
      <c r="WL40" s="54"/>
      <c r="WM40" s="54"/>
      <c r="WN40" s="54"/>
      <c r="WO40" s="54"/>
      <c r="WP40" s="54"/>
      <c r="WQ40" s="54"/>
      <c r="WR40" s="54"/>
      <c r="WS40" s="54"/>
      <c r="WT40" s="54"/>
      <c r="WU40" s="54"/>
      <c r="WV40" s="54"/>
      <c r="WW40" s="54"/>
      <c r="WX40" s="54"/>
      <c r="WY40" s="54"/>
      <c r="WZ40" s="54"/>
      <c r="XA40" s="54"/>
      <c r="XB40" s="54"/>
      <c r="XC40" s="54"/>
      <c r="XD40" s="54"/>
      <c r="XE40" s="54"/>
      <c r="XF40" s="54"/>
      <c r="XG40" s="54"/>
      <c r="XH40" s="54"/>
      <c r="XI40" s="54"/>
      <c r="XJ40" s="54"/>
      <c r="XK40" s="54"/>
      <c r="XL40" s="54"/>
      <c r="XM40" s="54"/>
      <c r="XN40" s="54"/>
      <c r="XO40" s="54"/>
      <c r="XP40" s="54"/>
      <c r="XQ40" s="54"/>
      <c r="XR40" s="54"/>
      <c r="XS40" s="54"/>
      <c r="XT40" s="54"/>
      <c r="XU40" s="54"/>
      <c r="XV40" s="54"/>
      <c r="XW40" s="54"/>
      <c r="XX40" s="54"/>
      <c r="XY40" s="54"/>
      <c r="XZ40" s="54"/>
      <c r="YA40" s="54"/>
      <c r="YB40" s="54"/>
      <c r="YC40" s="54"/>
      <c r="YD40" s="54"/>
      <c r="YE40" s="54"/>
      <c r="YF40" s="54"/>
      <c r="YG40" s="54"/>
      <c r="YH40" s="54"/>
      <c r="YI40" s="54"/>
      <c r="YJ40" s="54"/>
      <c r="YK40" s="54"/>
      <c r="YL40" s="54"/>
      <c r="YM40" s="54"/>
      <c r="YN40" s="54"/>
      <c r="YO40" s="54"/>
      <c r="YP40" s="54"/>
      <c r="YQ40" s="54"/>
      <c r="YR40" s="54"/>
      <c r="YS40" s="54"/>
      <c r="YT40" s="54"/>
      <c r="YU40" s="54"/>
      <c r="YV40" s="54"/>
      <c r="YW40" s="54"/>
      <c r="YX40" s="54"/>
      <c r="YY40" s="54"/>
      <c r="YZ40" s="54"/>
      <c r="ZA40" s="54"/>
      <c r="ZB40" s="54"/>
      <c r="ZC40" s="54"/>
      <c r="ZD40" s="54"/>
      <c r="ZE40" s="54"/>
      <c r="ZF40" s="54"/>
      <c r="ZG40" s="54"/>
      <c r="ZH40" s="54"/>
      <c r="ZI40" s="54"/>
      <c r="ZJ40" s="54"/>
      <c r="ZK40" s="54"/>
      <c r="ZL40" s="54"/>
      <c r="ZM40" s="54"/>
      <c r="ZN40" s="54"/>
      <c r="ZO40" s="54"/>
      <c r="ZP40" s="54"/>
      <c r="ZQ40" s="54"/>
      <c r="ZR40" s="54"/>
      <c r="ZS40" s="54"/>
      <c r="ZT40" s="54"/>
      <c r="ZU40" s="54"/>
      <c r="ZV40" s="54"/>
      <c r="ZW40" s="54"/>
      <c r="ZX40" s="54"/>
      <c r="ZY40" s="54"/>
      <c r="ZZ40" s="54"/>
      <c r="AAA40" s="54"/>
      <c r="AAB40" s="54"/>
      <c r="AAC40" s="54"/>
      <c r="AAD40" s="54"/>
      <c r="AAE40" s="54"/>
      <c r="AAF40" s="54"/>
      <c r="AAG40" s="54"/>
      <c r="AAH40" s="54"/>
      <c r="AAI40" s="54"/>
      <c r="AAJ40" s="54"/>
      <c r="AAK40" s="54"/>
      <c r="AAL40" s="54"/>
      <c r="AAM40" s="54"/>
      <c r="AAN40" s="54"/>
      <c r="AAO40" s="54"/>
      <c r="AAP40" s="54"/>
      <c r="AAQ40" s="54"/>
      <c r="AAR40" s="54"/>
      <c r="AAS40" s="54"/>
      <c r="AAT40" s="54"/>
      <c r="AAU40" s="54"/>
      <c r="AAV40" s="54"/>
      <c r="AAW40" s="54"/>
      <c r="AAX40" s="54"/>
      <c r="AAY40" s="54"/>
      <c r="AAZ40" s="54"/>
      <c r="ABA40" s="54"/>
      <c r="ABB40" s="54"/>
      <c r="ABC40" s="54"/>
      <c r="ABD40" s="54"/>
      <c r="ABE40" s="54"/>
      <c r="ABF40" s="54"/>
      <c r="ABG40" s="54"/>
      <c r="ABH40" s="54"/>
      <c r="ABI40" s="54"/>
      <c r="ABJ40" s="54"/>
      <c r="ABK40" s="54"/>
      <c r="ABL40" s="54"/>
      <c r="ABM40" s="54"/>
      <c r="ABN40" s="54"/>
      <c r="ABO40" s="54"/>
      <c r="ABP40" s="54"/>
      <c r="ABQ40" s="54"/>
      <c r="ABR40" s="54"/>
      <c r="ABS40" s="54"/>
      <c r="ABT40" s="54"/>
      <c r="ABU40" s="54"/>
      <c r="ABV40" s="54"/>
      <c r="ABW40" s="54"/>
      <c r="ABX40" s="54"/>
      <c r="ABY40" s="54"/>
      <c r="ABZ40" s="54"/>
      <c r="ACA40" s="54"/>
      <c r="ACB40" s="54"/>
      <c r="ACC40" s="54"/>
      <c r="ACD40" s="54"/>
      <c r="ACE40" s="54"/>
      <c r="ACF40" s="54"/>
      <c r="ACG40" s="54"/>
      <c r="ACH40" s="54"/>
      <c r="ACI40" s="54"/>
      <c r="ACJ40" s="54"/>
      <c r="ACK40" s="54"/>
      <c r="ACL40" s="54"/>
      <c r="ACM40" s="54"/>
      <c r="ACN40" s="54"/>
      <c r="ACO40" s="54"/>
      <c r="ACP40" s="54"/>
      <c r="ACQ40" s="54"/>
      <c r="ACR40" s="54"/>
      <c r="ACS40" s="54"/>
      <c r="ACT40" s="54"/>
      <c r="ACU40" s="54"/>
      <c r="ACV40" s="54"/>
      <c r="ACW40" s="54"/>
      <c r="ACX40" s="54"/>
      <c r="ACY40" s="54"/>
      <c r="ACZ40" s="54"/>
      <c r="ADA40" s="54"/>
      <c r="ADB40" s="54"/>
      <c r="ADC40" s="54"/>
      <c r="ADD40" s="54"/>
      <c r="ADE40" s="54"/>
      <c r="ADF40" s="54"/>
      <c r="ADG40" s="54"/>
      <c r="ADH40" s="54"/>
      <c r="ADI40" s="54"/>
      <c r="ADJ40" s="54"/>
      <c r="ADK40" s="54"/>
      <c r="ADL40" s="54"/>
      <c r="ADM40" s="54"/>
      <c r="ADN40" s="54"/>
      <c r="ADO40" s="54"/>
      <c r="ADP40" s="54"/>
      <c r="ADQ40" s="54"/>
      <c r="ADR40" s="54"/>
      <c r="ADS40" s="54"/>
      <c r="ADT40" s="54"/>
      <c r="ADU40" s="54"/>
      <c r="ADV40" s="54"/>
      <c r="ADW40" s="54"/>
      <c r="ADX40" s="54"/>
      <c r="ADY40" s="54"/>
      <c r="ADZ40" s="54"/>
      <c r="AEA40" s="54"/>
      <c r="AEB40" s="54"/>
      <c r="AEC40" s="54"/>
      <c r="AED40" s="54"/>
      <c r="AEE40" s="54"/>
      <c r="AEF40" s="54"/>
      <c r="AEG40" s="54"/>
      <c r="AEH40" s="54"/>
      <c r="AEI40" s="54"/>
      <c r="AEJ40" s="54"/>
      <c r="AEK40" s="54"/>
      <c r="AEL40" s="54"/>
      <c r="AEM40" s="54"/>
      <c r="AEN40" s="54"/>
      <c r="AEO40" s="54"/>
      <c r="AEP40" s="54"/>
      <c r="AEQ40" s="54"/>
      <c r="AER40" s="54"/>
      <c r="AES40" s="54"/>
      <c r="AET40" s="54"/>
      <c r="AEU40" s="54"/>
      <c r="AEV40" s="54"/>
      <c r="AEW40" s="54"/>
      <c r="AEX40" s="54"/>
      <c r="AEY40" s="54"/>
      <c r="AEZ40" s="54"/>
      <c r="AFA40" s="54"/>
      <c r="AFB40" s="54"/>
      <c r="AFC40" s="54"/>
      <c r="AFD40" s="54"/>
      <c r="AFE40" s="54"/>
      <c r="AFF40" s="54"/>
      <c r="AFG40" s="54"/>
      <c r="AFH40" s="54"/>
      <c r="AFI40" s="54"/>
      <c r="AFJ40" s="54"/>
      <c r="AFK40" s="54"/>
      <c r="AFL40" s="54"/>
      <c r="AFM40" s="54"/>
      <c r="AFN40" s="54"/>
      <c r="AFO40" s="54"/>
      <c r="AFP40" s="54"/>
      <c r="AFQ40" s="54"/>
      <c r="AFR40" s="54"/>
      <c r="AFS40" s="54"/>
      <c r="AFT40" s="54"/>
      <c r="AFU40" s="54"/>
      <c r="AFV40" s="54"/>
      <c r="AFW40" s="54"/>
      <c r="AFX40" s="54"/>
      <c r="AFY40" s="54"/>
      <c r="AFZ40" s="54"/>
      <c r="AGA40" s="54"/>
      <c r="AGB40" s="54"/>
      <c r="AGC40" s="54"/>
      <c r="AGD40" s="54"/>
      <c r="AGE40" s="54"/>
      <c r="AGF40" s="54"/>
      <c r="AGG40" s="54"/>
      <c r="AGH40" s="54"/>
      <c r="AGI40" s="54"/>
      <c r="AGJ40" s="54"/>
      <c r="AGK40" s="54"/>
      <c r="AGL40" s="54"/>
      <c r="AGM40" s="54"/>
      <c r="AGN40" s="54"/>
      <c r="AGO40" s="54"/>
      <c r="AGP40" s="54"/>
      <c r="AGQ40" s="54"/>
      <c r="AGR40" s="54"/>
      <c r="AGS40" s="54"/>
      <c r="AGT40" s="54"/>
      <c r="AGU40" s="54"/>
      <c r="AGV40" s="54"/>
      <c r="AGW40" s="54"/>
      <c r="AGX40" s="54"/>
      <c r="AGY40" s="54"/>
      <c r="AGZ40" s="54"/>
      <c r="AHA40" s="54"/>
      <c r="AHB40" s="54"/>
      <c r="AHC40" s="54"/>
      <c r="AHD40" s="54"/>
      <c r="AHE40" s="54"/>
      <c r="AHF40" s="54"/>
      <c r="AHG40" s="54"/>
      <c r="AHH40" s="54"/>
      <c r="AHI40" s="54"/>
      <c r="AHJ40" s="54"/>
      <c r="AHK40" s="54"/>
      <c r="AHL40" s="54"/>
      <c r="AHM40" s="54"/>
      <c r="AHN40" s="54"/>
      <c r="AHO40" s="54"/>
      <c r="AHP40" s="54"/>
      <c r="AHQ40" s="54"/>
      <c r="AHR40" s="54"/>
      <c r="AHS40" s="54"/>
      <c r="AHT40" s="54"/>
      <c r="AHU40" s="54"/>
      <c r="AHV40" s="54"/>
      <c r="AHW40" s="54"/>
      <c r="AHX40" s="54"/>
      <c r="AHY40" s="54"/>
      <c r="AHZ40" s="54"/>
      <c r="AIA40" s="54"/>
      <c r="AIB40" s="54"/>
      <c r="AIC40" s="54"/>
      <c r="AID40" s="54"/>
      <c r="AIE40" s="54"/>
      <c r="AIF40" s="54"/>
      <c r="AIG40" s="54"/>
      <c r="AIH40" s="54"/>
      <c r="AII40" s="54"/>
      <c r="AIJ40" s="54"/>
      <c r="AIK40" s="54"/>
      <c r="AIL40" s="54"/>
      <c r="AIM40" s="54"/>
      <c r="AIN40" s="54"/>
      <c r="AIO40" s="54"/>
      <c r="AIP40" s="54"/>
      <c r="AIQ40" s="54"/>
      <c r="AIR40" s="54"/>
      <c r="AIS40" s="54"/>
      <c r="AIT40" s="54"/>
      <c r="AIU40" s="54"/>
      <c r="AIV40" s="54"/>
      <c r="AIW40" s="54"/>
      <c r="AIX40" s="54"/>
      <c r="AIY40" s="54"/>
      <c r="AIZ40" s="54"/>
      <c r="AJA40" s="54"/>
      <c r="AJB40" s="54"/>
      <c r="AJC40" s="54"/>
      <c r="AJD40" s="54"/>
      <c r="AJE40" s="54"/>
      <c r="AJF40" s="54"/>
      <c r="AJG40" s="54"/>
      <c r="AJH40" s="54"/>
      <c r="AJI40" s="54"/>
      <c r="AJJ40" s="54"/>
      <c r="AJK40" s="54"/>
      <c r="AJL40" s="54"/>
      <c r="AJM40" s="54"/>
      <c r="AJN40" s="54"/>
      <c r="AJO40" s="54"/>
      <c r="AJP40" s="54"/>
      <c r="AJQ40" s="54"/>
      <c r="AJR40" s="54"/>
      <c r="AJS40" s="54"/>
      <c r="AJT40" s="54"/>
      <c r="AJU40" s="54"/>
      <c r="AJV40" s="54"/>
      <c r="AJW40" s="54"/>
      <c r="AJX40" s="54"/>
      <c r="AJY40" s="54"/>
      <c r="AJZ40" s="54"/>
      <c r="AKA40" s="54"/>
      <c r="AKB40" s="54"/>
      <c r="AKC40" s="54"/>
      <c r="AKD40" s="54"/>
      <c r="AKE40" s="54"/>
      <c r="AKF40" s="54"/>
      <c r="AKG40" s="54"/>
      <c r="AKH40" s="54"/>
      <c r="AKI40" s="54"/>
      <c r="AKJ40" s="54"/>
      <c r="AKK40" s="54"/>
      <c r="AKL40" s="54"/>
      <c r="AKM40" s="54"/>
      <c r="AKN40" s="54"/>
      <c r="AKO40" s="54"/>
      <c r="AKP40" s="54"/>
      <c r="AKQ40" s="54"/>
      <c r="AKR40" s="54"/>
      <c r="AKS40" s="54"/>
      <c r="AKT40" s="54"/>
      <c r="AKU40" s="54"/>
      <c r="AKV40" s="54"/>
      <c r="AKW40" s="54"/>
      <c r="AKX40" s="54"/>
      <c r="AKY40" s="54"/>
      <c r="AKZ40" s="54"/>
      <c r="ALA40" s="54"/>
      <c r="ALB40" s="54"/>
      <c r="ALC40" s="54"/>
      <c r="ALD40" s="54"/>
      <c r="ALE40" s="54"/>
      <c r="ALF40" s="54"/>
      <c r="ALG40" s="54"/>
      <c r="ALH40" s="54"/>
      <c r="ALI40" s="54"/>
      <c r="ALJ40" s="54"/>
      <c r="ALK40" s="54"/>
      <c r="ALL40" s="54"/>
      <c r="ALM40" s="54"/>
      <c r="ALN40" s="54"/>
      <c r="ALO40" s="54"/>
      <c r="ALP40" s="54"/>
      <c r="ALQ40" s="54"/>
      <c r="ALR40" s="54"/>
      <c r="ALS40" s="54"/>
      <c r="ALT40" s="54"/>
      <c r="ALU40" s="54"/>
      <c r="ALV40" s="54"/>
      <c r="ALW40" s="54"/>
      <c r="ALX40" s="54"/>
      <c r="ALY40" s="54"/>
      <c r="ALZ40" s="54"/>
      <c r="AMA40" s="54"/>
      <c r="AMB40" s="54"/>
      <c r="AMC40" s="54"/>
      <c r="AMD40" s="54"/>
      <c r="AME40" s="54"/>
      <c r="AMF40" s="54"/>
      <c r="AMG40" s="54"/>
      <c r="AMH40" s="54"/>
      <c r="AMI40" s="54"/>
      <c r="AMJ40" s="54"/>
      <c r="AMK40" s="54"/>
      <c r="AML40" s="54"/>
      <c r="AMM40" s="54"/>
      <c r="AMN40" s="54"/>
      <c r="AMO40" s="54"/>
      <c r="AMP40" s="54"/>
      <c r="AMQ40" s="54"/>
      <c r="AMR40" s="54"/>
      <c r="AMS40" s="54"/>
      <c r="AMT40" s="54"/>
      <c r="AMU40" s="54"/>
      <c r="AMV40" s="54"/>
      <c r="AMW40" s="54"/>
      <c r="AMX40" s="54"/>
      <c r="AMY40" s="54"/>
      <c r="AMZ40" s="54"/>
      <c r="ANA40" s="54"/>
      <c r="ANB40" s="54"/>
      <c r="ANC40" s="54"/>
      <c r="AND40" s="54"/>
      <c r="ANE40" s="54"/>
      <c r="ANF40" s="54"/>
      <c r="ANG40" s="54"/>
      <c r="ANH40" s="54"/>
      <c r="ANI40" s="54"/>
      <c r="ANJ40" s="54"/>
      <c r="ANK40" s="54"/>
      <c r="ANL40" s="54"/>
      <c r="ANM40" s="54"/>
      <c r="ANN40" s="54"/>
      <c r="ANO40" s="54"/>
      <c r="ANP40" s="54"/>
      <c r="ANQ40" s="54"/>
      <c r="ANR40" s="54"/>
      <c r="ANS40" s="54"/>
      <c r="ANT40" s="54"/>
      <c r="ANU40" s="54"/>
      <c r="ANV40" s="54"/>
      <c r="ANW40" s="54"/>
      <c r="ANX40" s="54"/>
      <c r="ANY40" s="54"/>
      <c r="ANZ40" s="54"/>
      <c r="AOA40" s="54"/>
      <c r="AOB40" s="54"/>
      <c r="AOC40" s="54"/>
      <c r="AOD40" s="54"/>
      <c r="AOE40" s="54"/>
      <c r="AOF40" s="54"/>
      <c r="AOG40" s="54"/>
      <c r="AOH40" s="54"/>
      <c r="AOI40" s="54"/>
      <c r="AOJ40" s="54"/>
      <c r="AOK40" s="54"/>
      <c r="AOL40" s="54"/>
      <c r="AOM40" s="54"/>
      <c r="AON40" s="54"/>
      <c r="AOO40" s="54"/>
      <c r="AOP40" s="54"/>
      <c r="AOQ40" s="54"/>
      <c r="AOR40" s="54"/>
      <c r="AOS40" s="54"/>
      <c r="AOT40" s="54"/>
      <c r="AOU40" s="54"/>
      <c r="AOV40" s="54"/>
      <c r="AOW40" s="54"/>
      <c r="AOX40" s="54"/>
      <c r="AOY40" s="54"/>
      <c r="AOZ40" s="54"/>
      <c r="APA40" s="54"/>
      <c r="APB40" s="54"/>
      <c r="APC40" s="54"/>
      <c r="APD40" s="54"/>
      <c r="APE40" s="54"/>
      <c r="APF40" s="54"/>
      <c r="APG40" s="54"/>
      <c r="APH40" s="54"/>
      <c r="API40" s="54"/>
      <c r="APJ40" s="54"/>
      <c r="APK40" s="54"/>
      <c r="APL40" s="54"/>
      <c r="APM40" s="54"/>
      <c r="APN40" s="54"/>
      <c r="APO40" s="54"/>
      <c r="APP40" s="54"/>
      <c r="APQ40" s="54"/>
      <c r="APR40" s="54"/>
      <c r="APS40" s="54"/>
      <c r="APT40" s="54"/>
      <c r="APU40" s="54"/>
      <c r="APV40" s="54"/>
      <c r="APW40" s="54"/>
      <c r="APX40" s="54"/>
      <c r="APY40" s="54"/>
      <c r="APZ40" s="54"/>
      <c r="AQA40" s="54"/>
      <c r="AQB40" s="54"/>
      <c r="AQC40" s="54"/>
      <c r="AQD40" s="54"/>
      <c r="AQE40" s="54"/>
      <c r="AQF40" s="54"/>
      <c r="AQG40" s="54"/>
      <c r="AQH40" s="54"/>
      <c r="AQI40" s="54"/>
      <c r="AQJ40" s="54"/>
      <c r="AQK40" s="54"/>
      <c r="AQL40" s="54"/>
      <c r="AQM40" s="54"/>
      <c r="AQN40" s="54"/>
      <c r="AQO40" s="54"/>
      <c r="AQP40" s="54"/>
      <c r="AQQ40" s="54"/>
      <c r="AQR40" s="54"/>
      <c r="AQS40" s="54"/>
      <c r="AQT40" s="54"/>
      <c r="AQU40" s="54"/>
      <c r="AQV40" s="54"/>
      <c r="AQW40" s="54"/>
      <c r="AQX40" s="54"/>
      <c r="AQY40" s="54"/>
      <c r="AQZ40" s="54"/>
      <c r="ARA40" s="54"/>
      <c r="ARB40" s="54"/>
      <c r="ARC40" s="54"/>
      <c r="ARD40" s="54"/>
      <c r="ARE40" s="54"/>
      <c r="ARF40" s="54"/>
      <c r="ARG40" s="54"/>
      <c r="ARH40" s="54"/>
      <c r="ARI40" s="54"/>
      <c r="ARJ40" s="54"/>
      <c r="ARK40" s="54"/>
      <c r="ARL40" s="54"/>
      <c r="ARM40" s="54"/>
      <c r="ARN40" s="54"/>
      <c r="ARO40" s="54"/>
      <c r="ARP40" s="54"/>
      <c r="ARQ40" s="54"/>
      <c r="ARR40" s="54"/>
      <c r="ARS40" s="54"/>
      <c r="ART40" s="54"/>
      <c r="ARU40" s="54"/>
      <c r="ARV40" s="54"/>
      <c r="ARW40" s="54"/>
      <c r="ARX40" s="54"/>
      <c r="ARY40" s="54"/>
      <c r="ARZ40" s="54"/>
      <c r="ASA40" s="54"/>
      <c r="ASB40" s="54"/>
      <c r="ASC40" s="54"/>
      <c r="ASD40" s="54"/>
      <c r="ASE40" s="54"/>
      <c r="ASF40" s="54"/>
      <c r="ASG40" s="54"/>
      <c r="ASH40" s="54"/>
      <c r="ASI40" s="54"/>
      <c r="ASJ40" s="54"/>
      <c r="ASK40" s="54"/>
      <c r="ASL40" s="54"/>
      <c r="ASM40" s="54"/>
      <c r="ASN40" s="54"/>
      <c r="ASO40" s="54"/>
      <c r="ASP40" s="54"/>
      <c r="ASQ40" s="54"/>
      <c r="ASR40" s="54"/>
      <c r="ASS40" s="54"/>
      <c r="AST40" s="54"/>
      <c r="ASU40" s="54"/>
      <c r="ASV40" s="54"/>
      <c r="ASW40" s="54"/>
      <c r="ASX40" s="54"/>
      <c r="ASY40" s="54"/>
      <c r="ASZ40" s="54"/>
      <c r="ATA40" s="54"/>
      <c r="ATB40" s="54"/>
      <c r="ATC40" s="54"/>
      <c r="ATD40" s="54"/>
      <c r="ATE40" s="54"/>
      <c r="ATF40" s="54"/>
      <c r="ATG40" s="54"/>
      <c r="ATH40" s="54"/>
      <c r="ATI40" s="54"/>
      <c r="ATJ40" s="54"/>
      <c r="ATK40" s="54"/>
      <c r="ATL40" s="54"/>
      <c r="ATM40" s="54"/>
      <c r="ATN40" s="54"/>
      <c r="ATO40" s="54"/>
      <c r="ATP40" s="54"/>
      <c r="ATQ40" s="54"/>
      <c r="ATR40" s="54"/>
      <c r="ATS40" s="54"/>
      <c r="ATT40" s="54"/>
      <c r="ATU40" s="54"/>
      <c r="ATV40" s="54"/>
      <c r="ATW40" s="54"/>
      <c r="ATX40" s="54"/>
      <c r="ATY40" s="54"/>
      <c r="ATZ40" s="54"/>
      <c r="AUA40" s="54"/>
      <c r="AUB40" s="54"/>
      <c r="AUC40" s="54"/>
      <c r="AUD40" s="54"/>
      <c r="AUE40" s="54"/>
      <c r="AUF40" s="54"/>
      <c r="AUG40" s="54"/>
      <c r="AUH40" s="54"/>
      <c r="AUI40" s="54"/>
      <c r="AUJ40" s="54"/>
      <c r="AUK40" s="54"/>
      <c r="AUL40" s="54"/>
      <c r="AUM40" s="54"/>
      <c r="AUN40" s="54"/>
      <c r="AUO40" s="54"/>
      <c r="AUP40" s="54"/>
      <c r="AUQ40" s="54"/>
      <c r="AUR40" s="54"/>
      <c r="AUS40" s="54"/>
      <c r="AUT40" s="54"/>
      <c r="AUU40" s="54"/>
      <c r="AUV40" s="54"/>
      <c r="AUW40" s="54"/>
      <c r="AUX40" s="54"/>
      <c r="AUY40" s="54"/>
      <c r="AUZ40" s="54"/>
      <c r="AVA40" s="54"/>
      <c r="AVB40" s="54"/>
      <c r="AVC40" s="54"/>
      <c r="AVD40" s="54"/>
      <c r="AVE40" s="54"/>
      <c r="AVF40" s="54"/>
      <c r="AVG40" s="54"/>
      <c r="AVH40" s="54"/>
      <c r="AVI40" s="54"/>
      <c r="AVJ40" s="54"/>
      <c r="AVK40" s="54"/>
      <c r="AVL40" s="54"/>
      <c r="AVM40" s="54"/>
      <c r="AVN40" s="54"/>
      <c r="AVO40" s="54"/>
      <c r="AVP40" s="54"/>
      <c r="AVQ40" s="54"/>
      <c r="AVR40" s="54"/>
      <c r="AVS40" s="54"/>
      <c r="AVT40" s="54"/>
      <c r="AVU40" s="54"/>
      <c r="AVV40" s="54"/>
      <c r="AVW40" s="54"/>
      <c r="AVX40" s="54"/>
      <c r="AVY40" s="54"/>
      <c r="AVZ40" s="54"/>
      <c r="AWA40" s="54"/>
      <c r="AWB40" s="54"/>
      <c r="AWC40" s="54"/>
      <c r="AWD40" s="54"/>
      <c r="AWE40" s="54"/>
      <c r="AWF40" s="54"/>
      <c r="AWG40" s="54"/>
      <c r="AWH40" s="54"/>
      <c r="AWI40" s="54"/>
      <c r="AWJ40" s="54"/>
      <c r="AWK40" s="54"/>
      <c r="AWL40" s="54"/>
      <c r="AWM40" s="54"/>
      <c r="AWN40" s="54"/>
      <c r="AWO40" s="54"/>
      <c r="AWP40" s="54"/>
      <c r="AWQ40" s="54"/>
      <c r="AWR40" s="54"/>
      <c r="AWS40" s="54"/>
      <c r="AWT40" s="54"/>
      <c r="AWU40" s="54"/>
      <c r="AWV40" s="54"/>
      <c r="AWW40" s="54"/>
      <c r="AWX40" s="54"/>
      <c r="AWY40" s="54"/>
      <c r="AWZ40" s="54"/>
      <c r="AXA40" s="54"/>
      <c r="AXB40" s="54"/>
      <c r="AXC40" s="54"/>
      <c r="AXD40" s="54"/>
      <c r="AXE40" s="54"/>
      <c r="AXF40" s="54"/>
      <c r="AXG40" s="54"/>
      <c r="AXH40" s="54"/>
      <c r="AXI40" s="54"/>
      <c r="AXJ40" s="54"/>
      <c r="AXK40" s="54"/>
      <c r="AXL40" s="54"/>
      <c r="AXM40" s="54"/>
      <c r="AXN40" s="54"/>
      <c r="AXO40" s="54"/>
      <c r="AXP40" s="54"/>
      <c r="AXQ40" s="54"/>
      <c r="AXR40" s="54"/>
      <c r="AXS40" s="54"/>
      <c r="AXT40" s="54"/>
      <c r="AXU40" s="54"/>
      <c r="AXV40" s="54"/>
      <c r="AXW40" s="54"/>
      <c r="AXX40" s="54"/>
      <c r="AXY40" s="54"/>
      <c r="AXZ40" s="54"/>
      <c r="AYA40" s="54"/>
      <c r="AYB40" s="54"/>
      <c r="AYC40" s="54"/>
      <c r="AYD40" s="54"/>
      <c r="AYE40" s="54"/>
      <c r="AYF40" s="54"/>
      <c r="AYG40" s="54"/>
      <c r="AYH40" s="54"/>
      <c r="AYI40" s="54"/>
      <c r="AYJ40" s="54"/>
      <c r="AYK40" s="54"/>
      <c r="AYL40" s="54"/>
      <c r="AYM40" s="54"/>
      <c r="AYN40" s="54"/>
      <c r="AYO40" s="54"/>
      <c r="AYP40" s="54"/>
      <c r="AYQ40" s="54"/>
      <c r="AYR40" s="54"/>
      <c r="AYS40" s="54"/>
      <c r="AYT40" s="54"/>
      <c r="AYU40" s="54"/>
      <c r="AYV40" s="54"/>
    </row>
    <row r="41" spans="1:1348" s="374" customFormat="1" ht="14.25" customHeight="1" x14ac:dyDescent="0.2">
      <c r="A41" s="2501"/>
      <c r="B41" s="378"/>
      <c r="C41" s="85"/>
      <c r="D41" s="85"/>
      <c r="E41" s="85"/>
      <c r="F41" s="85"/>
      <c r="G41" s="85"/>
      <c r="H41" s="85"/>
      <c r="I41" s="85"/>
      <c r="J41" s="85"/>
      <c r="K41" s="85"/>
      <c r="L41" s="85"/>
      <c r="M41" s="85"/>
      <c r="N41" s="85"/>
      <c r="O41" s="85"/>
      <c r="P41" s="85"/>
      <c r="Q41" s="1081"/>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c r="IW41" s="54"/>
      <c r="IX41" s="54"/>
      <c r="IY41" s="54"/>
      <c r="IZ41" s="54"/>
      <c r="JA41" s="54"/>
      <c r="JB41" s="54"/>
      <c r="JC41" s="54"/>
      <c r="JD41" s="54"/>
      <c r="JE41" s="54"/>
      <c r="JF41" s="54"/>
      <c r="JG41" s="54"/>
      <c r="JH41" s="54"/>
      <c r="JI41" s="54"/>
      <c r="JJ41" s="54"/>
      <c r="JK41" s="54"/>
      <c r="JL41" s="54"/>
      <c r="JM41" s="54"/>
      <c r="JN41" s="54"/>
      <c r="JO41" s="54"/>
      <c r="JP41" s="54"/>
      <c r="JQ41" s="54"/>
      <c r="JR41" s="54"/>
      <c r="JS41" s="54"/>
      <c r="JT41" s="54"/>
      <c r="JU41" s="54"/>
      <c r="JV41" s="54"/>
      <c r="JW41" s="54"/>
      <c r="JX41" s="54"/>
      <c r="JY41" s="54"/>
      <c r="JZ41" s="54"/>
      <c r="KA41" s="54"/>
      <c r="KB41" s="54"/>
      <c r="KC41" s="54"/>
      <c r="KD41" s="54"/>
      <c r="KE41" s="54"/>
      <c r="KF41" s="54"/>
      <c r="KG41" s="54"/>
      <c r="KH41" s="54"/>
      <c r="KI41" s="54"/>
      <c r="KJ41" s="54"/>
      <c r="KK41" s="54"/>
      <c r="KL41" s="54"/>
      <c r="KM41" s="54"/>
      <c r="KN41" s="54"/>
      <c r="KO41" s="54"/>
      <c r="KP41" s="54"/>
      <c r="KQ41" s="54"/>
      <c r="KR41" s="54"/>
      <c r="KS41" s="54"/>
      <c r="KT41" s="54"/>
      <c r="KU41" s="54"/>
      <c r="KV41" s="54"/>
      <c r="KW41" s="54"/>
      <c r="KX41" s="54"/>
      <c r="KY41" s="54"/>
      <c r="KZ41" s="54"/>
      <c r="LA41" s="54"/>
      <c r="LB41" s="54"/>
      <c r="LC41" s="54"/>
      <c r="LD41" s="54"/>
      <c r="LE41" s="54"/>
      <c r="LF41" s="54"/>
      <c r="LG41" s="54"/>
      <c r="LH41" s="54"/>
      <c r="LI41" s="54"/>
      <c r="LJ41" s="54"/>
      <c r="LK41" s="54"/>
      <c r="LL41" s="54"/>
      <c r="LM41" s="54"/>
      <c r="LN41" s="54"/>
      <c r="LO41" s="54"/>
      <c r="LP41" s="54"/>
      <c r="LQ41" s="54"/>
      <c r="LR41" s="54"/>
      <c r="LS41" s="54"/>
      <c r="LT41" s="54"/>
      <c r="LU41" s="54"/>
      <c r="LV41" s="54"/>
      <c r="LW41" s="54"/>
      <c r="LX41" s="54"/>
      <c r="LY41" s="54"/>
      <c r="LZ41" s="54"/>
      <c r="MA41" s="54"/>
      <c r="MB41" s="54"/>
      <c r="MC41" s="54"/>
      <c r="MD41" s="54"/>
      <c r="ME41" s="54"/>
      <c r="MF41" s="54"/>
      <c r="MG41" s="54"/>
      <c r="MH41" s="54"/>
      <c r="MI41" s="54"/>
      <c r="MJ41" s="54"/>
      <c r="MK41" s="54"/>
      <c r="ML41" s="54"/>
      <c r="MM41" s="54"/>
      <c r="MN41" s="54"/>
      <c r="MO41" s="54"/>
      <c r="MP41" s="54"/>
      <c r="MQ41" s="54"/>
      <c r="MR41" s="54"/>
      <c r="MS41" s="54"/>
      <c r="MT41" s="54"/>
      <c r="MU41" s="54"/>
      <c r="MV41" s="54"/>
      <c r="MW41" s="54"/>
      <c r="MX41" s="54"/>
      <c r="MY41" s="54"/>
      <c r="MZ41" s="54"/>
      <c r="NA41" s="54"/>
      <c r="NB41" s="54"/>
      <c r="NC41" s="54"/>
      <c r="ND41" s="54"/>
      <c r="NE41" s="54"/>
      <c r="NF41" s="54"/>
      <c r="NG41" s="54"/>
      <c r="NH41" s="54"/>
      <c r="NI41" s="54"/>
      <c r="NJ41" s="54"/>
      <c r="NK41" s="54"/>
      <c r="NL41" s="54"/>
      <c r="NM41" s="54"/>
      <c r="NN41" s="54"/>
      <c r="NO41" s="54"/>
      <c r="NP41" s="54"/>
      <c r="NQ41" s="54"/>
      <c r="NR41" s="54"/>
      <c r="NS41" s="54"/>
      <c r="NT41" s="54"/>
      <c r="NU41" s="54"/>
      <c r="NV41" s="54"/>
      <c r="NW41" s="54"/>
      <c r="NX41" s="54"/>
      <c r="NY41" s="54"/>
      <c r="NZ41" s="54"/>
      <c r="OA41" s="54"/>
      <c r="OB41" s="54"/>
      <c r="OC41" s="54"/>
      <c r="OD41" s="54"/>
      <c r="OE41" s="54"/>
      <c r="OF41" s="54"/>
      <c r="OG41" s="54"/>
      <c r="OH41" s="54"/>
      <c r="OI41" s="54"/>
      <c r="OJ41" s="54"/>
      <c r="OK41" s="54"/>
      <c r="OL41" s="54"/>
      <c r="OM41" s="54"/>
      <c r="ON41" s="54"/>
      <c r="OO41" s="54"/>
      <c r="OP41" s="54"/>
      <c r="OQ41" s="54"/>
      <c r="OR41" s="54"/>
      <c r="OS41" s="54"/>
      <c r="OT41" s="54"/>
      <c r="OU41" s="54"/>
      <c r="OV41" s="54"/>
      <c r="OW41" s="54"/>
      <c r="OX41" s="54"/>
      <c r="OY41" s="54"/>
      <c r="OZ41" s="54"/>
      <c r="PA41" s="54"/>
      <c r="PB41" s="54"/>
      <c r="PC41" s="54"/>
      <c r="PD41" s="54"/>
      <c r="PE41" s="54"/>
      <c r="PF41" s="54"/>
      <c r="PG41" s="54"/>
      <c r="PH41" s="54"/>
      <c r="PI41" s="54"/>
      <c r="PJ41" s="54"/>
      <c r="PK41" s="54"/>
      <c r="PL41" s="54"/>
      <c r="PM41" s="54"/>
      <c r="PN41" s="54"/>
      <c r="PO41" s="54"/>
      <c r="PP41" s="54"/>
      <c r="PQ41" s="54"/>
      <c r="PR41" s="54"/>
      <c r="PS41" s="54"/>
      <c r="PT41" s="54"/>
      <c r="PU41" s="54"/>
      <c r="PV41" s="54"/>
      <c r="PW41" s="54"/>
      <c r="PX41" s="54"/>
      <c r="PY41" s="54"/>
      <c r="PZ41" s="54"/>
      <c r="QA41" s="54"/>
      <c r="QB41" s="54"/>
      <c r="QC41" s="54"/>
      <c r="QD41" s="54"/>
      <c r="QE41" s="54"/>
      <c r="QF41" s="54"/>
      <c r="QG41" s="54"/>
      <c r="QH41" s="54"/>
      <c r="QI41" s="54"/>
      <c r="QJ41" s="54"/>
      <c r="QK41" s="54"/>
      <c r="QL41" s="54"/>
      <c r="QM41" s="54"/>
      <c r="QN41" s="54"/>
      <c r="QO41" s="54"/>
      <c r="QP41" s="54"/>
      <c r="QQ41" s="54"/>
      <c r="QR41" s="54"/>
      <c r="QS41" s="54"/>
      <c r="QT41" s="54"/>
      <c r="QU41" s="54"/>
      <c r="QV41" s="54"/>
      <c r="QW41" s="54"/>
      <c r="QX41" s="54"/>
      <c r="QY41" s="54"/>
      <c r="QZ41" s="54"/>
      <c r="RA41" s="54"/>
      <c r="RB41" s="54"/>
      <c r="RC41" s="54"/>
      <c r="RD41" s="54"/>
      <c r="RE41" s="54"/>
      <c r="RF41" s="54"/>
      <c r="RG41" s="54"/>
      <c r="RH41" s="54"/>
      <c r="RI41" s="54"/>
      <c r="RJ41" s="54"/>
      <c r="RK41" s="54"/>
      <c r="RL41" s="54"/>
      <c r="RM41" s="54"/>
      <c r="RN41" s="54"/>
      <c r="RO41" s="54"/>
      <c r="RP41" s="54"/>
      <c r="RQ41" s="54"/>
      <c r="RR41" s="54"/>
      <c r="RS41" s="54"/>
      <c r="RT41" s="54"/>
      <c r="RU41" s="54"/>
      <c r="RV41" s="54"/>
      <c r="RW41" s="54"/>
      <c r="RX41" s="54"/>
      <c r="RY41" s="54"/>
      <c r="RZ41" s="54"/>
      <c r="SA41" s="54"/>
      <c r="SB41" s="54"/>
      <c r="SC41" s="54"/>
      <c r="SD41" s="54"/>
      <c r="SE41" s="54"/>
      <c r="SF41" s="54"/>
      <c r="SG41" s="54"/>
      <c r="SH41" s="54"/>
      <c r="SI41" s="54"/>
      <c r="SJ41" s="54"/>
      <c r="SK41" s="54"/>
      <c r="SL41" s="54"/>
      <c r="SM41" s="54"/>
      <c r="SN41" s="54"/>
      <c r="SO41" s="54"/>
      <c r="SP41" s="54"/>
      <c r="SQ41" s="54"/>
      <c r="SR41" s="54"/>
      <c r="SS41" s="54"/>
      <c r="ST41" s="54"/>
      <c r="SU41" s="54"/>
      <c r="SV41" s="54"/>
      <c r="SW41" s="54"/>
      <c r="SX41" s="54"/>
      <c r="SY41" s="54"/>
      <c r="SZ41" s="54"/>
      <c r="TA41" s="54"/>
      <c r="TB41" s="54"/>
      <c r="TC41" s="54"/>
      <c r="TD41" s="54"/>
      <c r="TE41" s="54"/>
      <c r="TF41" s="54"/>
      <c r="TG41" s="54"/>
      <c r="TH41" s="54"/>
      <c r="TI41" s="54"/>
      <c r="TJ41" s="54"/>
      <c r="TK41" s="54"/>
      <c r="TL41" s="54"/>
      <c r="TM41" s="54"/>
      <c r="TN41" s="54"/>
      <c r="TO41" s="54"/>
      <c r="TP41" s="54"/>
      <c r="TQ41" s="54"/>
      <c r="TR41" s="54"/>
      <c r="TS41" s="54"/>
      <c r="TT41" s="54"/>
      <c r="TU41" s="54"/>
      <c r="TV41" s="54"/>
      <c r="TW41" s="54"/>
      <c r="TX41" s="54"/>
      <c r="TY41" s="54"/>
      <c r="TZ41" s="54"/>
      <c r="UA41" s="54"/>
      <c r="UB41" s="54"/>
      <c r="UC41" s="54"/>
      <c r="UD41" s="54"/>
      <c r="UE41" s="54"/>
      <c r="UF41" s="54"/>
      <c r="UG41" s="54"/>
      <c r="UH41" s="54"/>
      <c r="UI41" s="54"/>
      <c r="UJ41" s="54"/>
      <c r="UK41" s="54"/>
      <c r="UL41" s="54"/>
      <c r="UM41" s="54"/>
      <c r="UN41" s="54"/>
      <c r="UO41" s="54"/>
      <c r="UP41" s="54"/>
      <c r="UQ41" s="54"/>
      <c r="UR41" s="54"/>
      <c r="US41" s="54"/>
      <c r="UT41" s="54"/>
      <c r="UU41" s="54"/>
      <c r="UV41" s="54"/>
      <c r="UW41" s="54"/>
      <c r="UX41" s="54"/>
      <c r="UY41" s="54"/>
      <c r="UZ41" s="54"/>
      <c r="VA41" s="54"/>
      <c r="VB41" s="54"/>
      <c r="VC41" s="54"/>
      <c r="VD41" s="54"/>
      <c r="VE41" s="54"/>
      <c r="VF41" s="54"/>
      <c r="VG41" s="54"/>
      <c r="VH41" s="54"/>
      <c r="VI41" s="54"/>
      <c r="VJ41" s="54"/>
      <c r="VK41" s="54"/>
      <c r="VL41" s="54"/>
      <c r="VM41" s="54"/>
      <c r="VN41" s="54"/>
      <c r="VO41" s="54"/>
      <c r="VP41" s="54"/>
      <c r="VQ41" s="54"/>
      <c r="VR41" s="54"/>
      <c r="VS41" s="54"/>
      <c r="VT41" s="54"/>
      <c r="VU41" s="54"/>
      <c r="VV41" s="54"/>
      <c r="VW41" s="54"/>
      <c r="VX41" s="54"/>
      <c r="VY41" s="54"/>
      <c r="VZ41" s="54"/>
      <c r="WA41" s="54"/>
      <c r="WB41" s="54"/>
      <c r="WC41" s="54"/>
      <c r="WD41" s="54"/>
      <c r="WE41" s="54"/>
      <c r="WF41" s="54"/>
      <c r="WG41" s="54"/>
      <c r="WH41" s="54"/>
      <c r="WI41" s="54"/>
      <c r="WJ41" s="54"/>
      <c r="WK41" s="54"/>
      <c r="WL41" s="54"/>
      <c r="WM41" s="54"/>
      <c r="WN41" s="54"/>
      <c r="WO41" s="54"/>
      <c r="WP41" s="54"/>
      <c r="WQ41" s="54"/>
      <c r="WR41" s="54"/>
      <c r="WS41" s="54"/>
      <c r="WT41" s="54"/>
      <c r="WU41" s="54"/>
      <c r="WV41" s="54"/>
      <c r="WW41" s="54"/>
      <c r="WX41" s="54"/>
      <c r="WY41" s="54"/>
      <c r="WZ41" s="54"/>
      <c r="XA41" s="54"/>
      <c r="XB41" s="54"/>
      <c r="XC41" s="54"/>
      <c r="XD41" s="54"/>
      <c r="XE41" s="54"/>
      <c r="XF41" s="54"/>
      <c r="XG41" s="54"/>
      <c r="XH41" s="54"/>
      <c r="XI41" s="54"/>
      <c r="XJ41" s="54"/>
      <c r="XK41" s="54"/>
      <c r="XL41" s="54"/>
      <c r="XM41" s="54"/>
      <c r="XN41" s="54"/>
      <c r="XO41" s="54"/>
      <c r="XP41" s="54"/>
      <c r="XQ41" s="54"/>
      <c r="XR41" s="54"/>
      <c r="XS41" s="54"/>
      <c r="XT41" s="54"/>
      <c r="XU41" s="54"/>
      <c r="XV41" s="54"/>
      <c r="XW41" s="54"/>
      <c r="XX41" s="54"/>
      <c r="XY41" s="54"/>
      <c r="XZ41" s="54"/>
      <c r="YA41" s="54"/>
      <c r="YB41" s="54"/>
      <c r="YC41" s="54"/>
      <c r="YD41" s="54"/>
      <c r="YE41" s="54"/>
      <c r="YF41" s="54"/>
      <c r="YG41" s="54"/>
      <c r="YH41" s="54"/>
      <c r="YI41" s="54"/>
      <c r="YJ41" s="54"/>
      <c r="YK41" s="54"/>
      <c r="YL41" s="54"/>
      <c r="YM41" s="54"/>
      <c r="YN41" s="54"/>
      <c r="YO41" s="54"/>
      <c r="YP41" s="54"/>
      <c r="YQ41" s="54"/>
      <c r="YR41" s="54"/>
      <c r="YS41" s="54"/>
      <c r="YT41" s="54"/>
      <c r="YU41" s="54"/>
      <c r="YV41" s="54"/>
      <c r="YW41" s="54"/>
      <c r="YX41" s="54"/>
      <c r="YY41" s="54"/>
      <c r="YZ41" s="54"/>
      <c r="ZA41" s="54"/>
      <c r="ZB41" s="54"/>
      <c r="ZC41" s="54"/>
      <c r="ZD41" s="54"/>
      <c r="ZE41" s="54"/>
      <c r="ZF41" s="54"/>
      <c r="ZG41" s="54"/>
      <c r="ZH41" s="54"/>
      <c r="ZI41" s="54"/>
      <c r="ZJ41" s="54"/>
      <c r="ZK41" s="54"/>
      <c r="ZL41" s="54"/>
      <c r="ZM41" s="54"/>
      <c r="ZN41" s="54"/>
      <c r="ZO41" s="54"/>
      <c r="ZP41" s="54"/>
      <c r="ZQ41" s="54"/>
      <c r="ZR41" s="54"/>
      <c r="ZS41" s="54"/>
      <c r="ZT41" s="54"/>
      <c r="ZU41" s="54"/>
      <c r="ZV41" s="54"/>
      <c r="ZW41" s="54"/>
      <c r="ZX41" s="54"/>
      <c r="ZY41" s="54"/>
      <c r="ZZ41" s="54"/>
      <c r="AAA41" s="54"/>
      <c r="AAB41" s="54"/>
      <c r="AAC41" s="54"/>
      <c r="AAD41" s="54"/>
      <c r="AAE41" s="54"/>
      <c r="AAF41" s="54"/>
      <c r="AAG41" s="54"/>
      <c r="AAH41" s="54"/>
      <c r="AAI41" s="54"/>
      <c r="AAJ41" s="54"/>
      <c r="AAK41" s="54"/>
      <c r="AAL41" s="54"/>
      <c r="AAM41" s="54"/>
      <c r="AAN41" s="54"/>
      <c r="AAO41" s="54"/>
      <c r="AAP41" s="54"/>
      <c r="AAQ41" s="54"/>
      <c r="AAR41" s="54"/>
      <c r="AAS41" s="54"/>
      <c r="AAT41" s="54"/>
      <c r="AAU41" s="54"/>
      <c r="AAV41" s="54"/>
      <c r="AAW41" s="54"/>
      <c r="AAX41" s="54"/>
      <c r="AAY41" s="54"/>
      <c r="AAZ41" s="54"/>
      <c r="ABA41" s="54"/>
      <c r="ABB41" s="54"/>
      <c r="ABC41" s="54"/>
      <c r="ABD41" s="54"/>
      <c r="ABE41" s="54"/>
      <c r="ABF41" s="54"/>
      <c r="ABG41" s="54"/>
      <c r="ABH41" s="54"/>
      <c r="ABI41" s="54"/>
      <c r="ABJ41" s="54"/>
      <c r="ABK41" s="54"/>
      <c r="ABL41" s="54"/>
      <c r="ABM41" s="54"/>
      <c r="ABN41" s="54"/>
      <c r="ABO41" s="54"/>
      <c r="ABP41" s="54"/>
      <c r="ABQ41" s="54"/>
      <c r="ABR41" s="54"/>
      <c r="ABS41" s="54"/>
      <c r="ABT41" s="54"/>
      <c r="ABU41" s="54"/>
      <c r="ABV41" s="54"/>
      <c r="ABW41" s="54"/>
      <c r="ABX41" s="54"/>
      <c r="ABY41" s="54"/>
      <c r="ABZ41" s="54"/>
      <c r="ACA41" s="54"/>
      <c r="ACB41" s="54"/>
      <c r="ACC41" s="54"/>
      <c r="ACD41" s="54"/>
      <c r="ACE41" s="54"/>
      <c r="ACF41" s="54"/>
      <c r="ACG41" s="54"/>
      <c r="ACH41" s="54"/>
      <c r="ACI41" s="54"/>
      <c r="ACJ41" s="54"/>
      <c r="ACK41" s="54"/>
      <c r="ACL41" s="54"/>
      <c r="ACM41" s="54"/>
      <c r="ACN41" s="54"/>
      <c r="ACO41" s="54"/>
      <c r="ACP41" s="54"/>
      <c r="ACQ41" s="54"/>
      <c r="ACR41" s="54"/>
      <c r="ACS41" s="54"/>
      <c r="ACT41" s="54"/>
      <c r="ACU41" s="54"/>
      <c r="ACV41" s="54"/>
      <c r="ACW41" s="54"/>
      <c r="ACX41" s="54"/>
      <c r="ACY41" s="54"/>
      <c r="ACZ41" s="54"/>
      <c r="ADA41" s="54"/>
      <c r="ADB41" s="54"/>
      <c r="ADC41" s="54"/>
      <c r="ADD41" s="54"/>
      <c r="ADE41" s="54"/>
      <c r="ADF41" s="54"/>
      <c r="ADG41" s="54"/>
      <c r="ADH41" s="54"/>
      <c r="ADI41" s="54"/>
      <c r="ADJ41" s="54"/>
      <c r="ADK41" s="54"/>
      <c r="ADL41" s="54"/>
      <c r="ADM41" s="54"/>
      <c r="ADN41" s="54"/>
      <c r="ADO41" s="54"/>
      <c r="ADP41" s="54"/>
      <c r="ADQ41" s="54"/>
      <c r="ADR41" s="54"/>
      <c r="ADS41" s="54"/>
      <c r="ADT41" s="54"/>
      <c r="ADU41" s="54"/>
      <c r="ADV41" s="54"/>
      <c r="ADW41" s="54"/>
      <c r="ADX41" s="54"/>
      <c r="ADY41" s="54"/>
      <c r="ADZ41" s="54"/>
      <c r="AEA41" s="54"/>
      <c r="AEB41" s="54"/>
      <c r="AEC41" s="54"/>
      <c r="AED41" s="54"/>
      <c r="AEE41" s="54"/>
      <c r="AEF41" s="54"/>
      <c r="AEG41" s="54"/>
      <c r="AEH41" s="54"/>
      <c r="AEI41" s="54"/>
      <c r="AEJ41" s="54"/>
      <c r="AEK41" s="54"/>
      <c r="AEL41" s="54"/>
      <c r="AEM41" s="54"/>
      <c r="AEN41" s="54"/>
      <c r="AEO41" s="54"/>
      <c r="AEP41" s="54"/>
      <c r="AEQ41" s="54"/>
      <c r="AER41" s="54"/>
      <c r="AES41" s="54"/>
      <c r="AET41" s="54"/>
      <c r="AEU41" s="54"/>
      <c r="AEV41" s="54"/>
      <c r="AEW41" s="54"/>
      <c r="AEX41" s="54"/>
      <c r="AEY41" s="54"/>
      <c r="AEZ41" s="54"/>
      <c r="AFA41" s="54"/>
      <c r="AFB41" s="54"/>
      <c r="AFC41" s="54"/>
      <c r="AFD41" s="54"/>
      <c r="AFE41" s="54"/>
      <c r="AFF41" s="54"/>
      <c r="AFG41" s="54"/>
      <c r="AFH41" s="54"/>
      <c r="AFI41" s="54"/>
      <c r="AFJ41" s="54"/>
      <c r="AFK41" s="54"/>
      <c r="AFL41" s="54"/>
      <c r="AFM41" s="54"/>
      <c r="AFN41" s="54"/>
      <c r="AFO41" s="54"/>
      <c r="AFP41" s="54"/>
      <c r="AFQ41" s="54"/>
      <c r="AFR41" s="54"/>
      <c r="AFS41" s="54"/>
      <c r="AFT41" s="54"/>
      <c r="AFU41" s="54"/>
      <c r="AFV41" s="54"/>
      <c r="AFW41" s="54"/>
      <c r="AFX41" s="54"/>
      <c r="AFY41" s="54"/>
      <c r="AFZ41" s="54"/>
      <c r="AGA41" s="54"/>
      <c r="AGB41" s="54"/>
      <c r="AGC41" s="54"/>
      <c r="AGD41" s="54"/>
      <c r="AGE41" s="54"/>
      <c r="AGF41" s="54"/>
      <c r="AGG41" s="54"/>
      <c r="AGH41" s="54"/>
      <c r="AGI41" s="54"/>
      <c r="AGJ41" s="54"/>
      <c r="AGK41" s="54"/>
      <c r="AGL41" s="54"/>
      <c r="AGM41" s="54"/>
      <c r="AGN41" s="54"/>
      <c r="AGO41" s="54"/>
      <c r="AGP41" s="54"/>
      <c r="AGQ41" s="54"/>
      <c r="AGR41" s="54"/>
      <c r="AGS41" s="54"/>
      <c r="AGT41" s="54"/>
      <c r="AGU41" s="54"/>
      <c r="AGV41" s="54"/>
      <c r="AGW41" s="54"/>
      <c r="AGX41" s="54"/>
      <c r="AGY41" s="54"/>
      <c r="AGZ41" s="54"/>
      <c r="AHA41" s="54"/>
      <c r="AHB41" s="54"/>
      <c r="AHC41" s="54"/>
      <c r="AHD41" s="54"/>
      <c r="AHE41" s="54"/>
      <c r="AHF41" s="54"/>
      <c r="AHG41" s="54"/>
      <c r="AHH41" s="54"/>
      <c r="AHI41" s="54"/>
      <c r="AHJ41" s="54"/>
      <c r="AHK41" s="54"/>
      <c r="AHL41" s="54"/>
      <c r="AHM41" s="54"/>
      <c r="AHN41" s="54"/>
      <c r="AHO41" s="54"/>
      <c r="AHP41" s="54"/>
      <c r="AHQ41" s="54"/>
      <c r="AHR41" s="54"/>
      <c r="AHS41" s="54"/>
      <c r="AHT41" s="54"/>
      <c r="AHU41" s="54"/>
      <c r="AHV41" s="54"/>
      <c r="AHW41" s="54"/>
      <c r="AHX41" s="54"/>
      <c r="AHY41" s="54"/>
      <c r="AHZ41" s="54"/>
      <c r="AIA41" s="54"/>
      <c r="AIB41" s="54"/>
      <c r="AIC41" s="54"/>
      <c r="AID41" s="54"/>
      <c r="AIE41" s="54"/>
      <c r="AIF41" s="54"/>
      <c r="AIG41" s="54"/>
      <c r="AIH41" s="54"/>
      <c r="AII41" s="54"/>
      <c r="AIJ41" s="54"/>
      <c r="AIK41" s="54"/>
      <c r="AIL41" s="54"/>
      <c r="AIM41" s="54"/>
      <c r="AIN41" s="54"/>
      <c r="AIO41" s="54"/>
      <c r="AIP41" s="54"/>
      <c r="AIQ41" s="54"/>
      <c r="AIR41" s="54"/>
      <c r="AIS41" s="54"/>
      <c r="AIT41" s="54"/>
      <c r="AIU41" s="54"/>
      <c r="AIV41" s="54"/>
      <c r="AIW41" s="54"/>
      <c r="AIX41" s="54"/>
      <c r="AIY41" s="54"/>
      <c r="AIZ41" s="54"/>
      <c r="AJA41" s="54"/>
      <c r="AJB41" s="54"/>
      <c r="AJC41" s="54"/>
      <c r="AJD41" s="54"/>
      <c r="AJE41" s="54"/>
      <c r="AJF41" s="54"/>
      <c r="AJG41" s="54"/>
      <c r="AJH41" s="54"/>
      <c r="AJI41" s="54"/>
      <c r="AJJ41" s="54"/>
      <c r="AJK41" s="54"/>
      <c r="AJL41" s="54"/>
      <c r="AJM41" s="54"/>
      <c r="AJN41" s="54"/>
      <c r="AJO41" s="54"/>
      <c r="AJP41" s="54"/>
      <c r="AJQ41" s="54"/>
      <c r="AJR41" s="54"/>
      <c r="AJS41" s="54"/>
      <c r="AJT41" s="54"/>
      <c r="AJU41" s="54"/>
      <c r="AJV41" s="54"/>
      <c r="AJW41" s="54"/>
      <c r="AJX41" s="54"/>
      <c r="AJY41" s="54"/>
      <c r="AJZ41" s="54"/>
      <c r="AKA41" s="54"/>
      <c r="AKB41" s="54"/>
      <c r="AKC41" s="54"/>
      <c r="AKD41" s="54"/>
      <c r="AKE41" s="54"/>
      <c r="AKF41" s="54"/>
      <c r="AKG41" s="54"/>
      <c r="AKH41" s="54"/>
      <c r="AKI41" s="54"/>
      <c r="AKJ41" s="54"/>
      <c r="AKK41" s="54"/>
      <c r="AKL41" s="54"/>
      <c r="AKM41" s="54"/>
      <c r="AKN41" s="54"/>
      <c r="AKO41" s="54"/>
      <c r="AKP41" s="54"/>
      <c r="AKQ41" s="54"/>
      <c r="AKR41" s="54"/>
      <c r="AKS41" s="54"/>
      <c r="AKT41" s="54"/>
      <c r="AKU41" s="54"/>
      <c r="AKV41" s="54"/>
      <c r="AKW41" s="54"/>
      <c r="AKX41" s="54"/>
      <c r="AKY41" s="54"/>
      <c r="AKZ41" s="54"/>
      <c r="ALA41" s="54"/>
      <c r="ALB41" s="54"/>
      <c r="ALC41" s="54"/>
      <c r="ALD41" s="54"/>
      <c r="ALE41" s="54"/>
      <c r="ALF41" s="54"/>
      <c r="ALG41" s="54"/>
      <c r="ALH41" s="54"/>
      <c r="ALI41" s="54"/>
      <c r="ALJ41" s="54"/>
      <c r="ALK41" s="54"/>
      <c r="ALL41" s="54"/>
      <c r="ALM41" s="54"/>
      <c r="ALN41" s="54"/>
      <c r="ALO41" s="54"/>
      <c r="ALP41" s="54"/>
      <c r="ALQ41" s="54"/>
      <c r="ALR41" s="54"/>
      <c r="ALS41" s="54"/>
      <c r="ALT41" s="54"/>
      <c r="ALU41" s="54"/>
      <c r="ALV41" s="54"/>
      <c r="ALW41" s="54"/>
      <c r="ALX41" s="54"/>
      <c r="ALY41" s="54"/>
      <c r="ALZ41" s="54"/>
      <c r="AMA41" s="54"/>
      <c r="AMB41" s="54"/>
      <c r="AMC41" s="54"/>
      <c r="AMD41" s="54"/>
      <c r="AME41" s="54"/>
      <c r="AMF41" s="54"/>
      <c r="AMG41" s="54"/>
      <c r="AMH41" s="54"/>
      <c r="AMI41" s="54"/>
      <c r="AMJ41" s="54"/>
      <c r="AMK41" s="54"/>
      <c r="AML41" s="54"/>
      <c r="AMM41" s="54"/>
      <c r="AMN41" s="54"/>
      <c r="AMO41" s="54"/>
      <c r="AMP41" s="54"/>
      <c r="AMQ41" s="54"/>
      <c r="AMR41" s="54"/>
      <c r="AMS41" s="54"/>
      <c r="AMT41" s="54"/>
      <c r="AMU41" s="54"/>
      <c r="AMV41" s="54"/>
      <c r="AMW41" s="54"/>
      <c r="AMX41" s="54"/>
      <c r="AMY41" s="54"/>
      <c r="AMZ41" s="54"/>
      <c r="ANA41" s="54"/>
      <c r="ANB41" s="54"/>
      <c r="ANC41" s="54"/>
      <c r="AND41" s="54"/>
      <c r="ANE41" s="54"/>
      <c r="ANF41" s="54"/>
      <c r="ANG41" s="54"/>
      <c r="ANH41" s="54"/>
      <c r="ANI41" s="54"/>
      <c r="ANJ41" s="54"/>
      <c r="ANK41" s="54"/>
      <c r="ANL41" s="54"/>
      <c r="ANM41" s="54"/>
      <c r="ANN41" s="54"/>
      <c r="ANO41" s="54"/>
      <c r="ANP41" s="54"/>
      <c r="ANQ41" s="54"/>
      <c r="ANR41" s="54"/>
      <c r="ANS41" s="54"/>
      <c r="ANT41" s="54"/>
      <c r="ANU41" s="54"/>
      <c r="ANV41" s="54"/>
      <c r="ANW41" s="54"/>
      <c r="ANX41" s="54"/>
      <c r="ANY41" s="54"/>
      <c r="ANZ41" s="54"/>
      <c r="AOA41" s="54"/>
      <c r="AOB41" s="54"/>
      <c r="AOC41" s="54"/>
      <c r="AOD41" s="54"/>
      <c r="AOE41" s="54"/>
      <c r="AOF41" s="54"/>
      <c r="AOG41" s="54"/>
      <c r="AOH41" s="54"/>
      <c r="AOI41" s="54"/>
      <c r="AOJ41" s="54"/>
      <c r="AOK41" s="54"/>
      <c r="AOL41" s="54"/>
      <c r="AOM41" s="54"/>
      <c r="AON41" s="54"/>
      <c r="AOO41" s="54"/>
      <c r="AOP41" s="54"/>
      <c r="AOQ41" s="54"/>
      <c r="AOR41" s="54"/>
      <c r="AOS41" s="54"/>
      <c r="AOT41" s="54"/>
      <c r="AOU41" s="54"/>
      <c r="AOV41" s="54"/>
      <c r="AOW41" s="54"/>
      <c r="AOX41" s="54"/>
      <c r="AOY41" s="54"/>
      <c r="AOZ41" s="54"/>
      <c r="APA41" s="54"/>
      <c r="APB41" s="54"/>
      <c r="APC41" s="54"/>
      <c r="APD41" s="54"/>
      <c r="APE41" s="54"/>
      <c r="APF41" s="54"/>
      <c r="APG41" s="54"/>
      <c r="APH41" s="54"/>
      <c r="API41" s="54"/>
      <c r="APJ41" s="54"/>
      <c r="APK41" s="54"/>
      <c r="APL41" s="54"/>
      <c r="APM41" s="54"/>
      <c r="APN41" s="54"/>
      <c r="APO41" s="54"/>
      <c r="APP41" s="54"/>
      <c r="APQ41" s="54"/>
      <c r="APR41" s="54"/>
      <c r="APS41" s="54"/>
      <c r="APT41" s="54"/>
      <c r="APU41" s="54"/>
      <c r="APV41" s="54"/>
      <c r="APW41" s="54"/>
      <c r="APX41" s="54"/>
      <c r="APY41" s="54"/>
      <c r="APZ41" s="54"/>
      <c r="AQA41" s="54"/>
      <c r="AQB41" s="54"/>
      <c r="AQC41" s="54"/>
      <c r="AQD41" s="54"/>
      <c r="AQE41" s="54"/>
      <c r="AQF41" s="54"/>
      <c r="AQG41" s="54"/>
      <c r="AQH41" s="54"/>
      <c r="AQI41" s="54"/>
      <c r="AQJ41" s="54"/>
      <c r="AQK41" s="54"/>
      <c r="AQL41" s="54"/>
      <c r="AQM41" s="54"/>
      <c r="AQN41" s="54"/>
      <c r="AQO41" s="54"/>
      <c r="AQP41" s="54"/>
      <c r="AQQ41" s="54"/>
      <c r="AQR41" s="54"/>
      <c r="AQS41" s="54"/>
      <c r="AQT41" s="54"/>
      <c r="AQU41" s="54"/>
      <c r="AQV41" s="54"/>
      <c r="AQW41" s="54"/>
      <c r="AQX41" s="54"/>
      <c r="AQY41" s="54"/>
      <c r="AQZ41" s="54"/>
      <c r="ARA41" s="54"/>
      <c r="ARB41" s="54"/>
      <c r="ARC41" s="54"/>
      <c r="ARD41" s="54"/>
      <c r="ARE41" s="54"/>
      <c r="ARF41" s="54"/>
      <c r="ARG41" s="54"/>
      <c r="ARH41" s="54"/>
      <c r="ARI41" s="54"/>
      <c r="ARJ41" s="54"/>
      <c r="ARK41" s="54"/>
      <c r="ARL41" s="54"/>
      <c r="ARM41" s="54"/>
      <c r="ARN41" s="54"/>
      <c r="ARO41" s="54"/>
      <c r="ARP41" s="54"/>
      <c r="ARQ41" s="54"/>
      <c r="ARR41" s="54"/>
      <c r="ARS41" s="54"/>
      <c r="ART41" s="54"/>
      <c r="ARU41" s="54"/>
      <c r="ARV41" s="54"/>
      <c r="ARW41" s="54"/>
      <c r="ARX41" s="54"/>
      <c r="ARY41" s="54"/>
      <c r="ARZ41" s="54"/>
      <c r="ASA41" s="54"/>
      <c r="ASB41" s="54"/>
      <c r="ASC41" s="54"/>
      <c r="ASD41" s="54"/>
      <c r="ASE41" s="54"/>
      <c r="ASF41" s="54"/>
      <c r="ASG41" s="54"/>
      <c r="ASH41" s="54"/>
      <c r="ASI41" s="54"/>
      <c r="ASJ41" s="54"/>
      <c r="ASK41" s="54"/>
      <c r="ASL41" s="54"/>
      <c r="ASM41" s="54"/>
      <c r="ASN41" s="54"/>
      <c r="ASO41" s="54"/>
      <c r="ASP41" s="54"/>
      <c r="ASQ41" s="54"/>
      <c r="ASR41" s="54"/>
      <c r="ASS41" s="54"/>
      <c r="AST41" s="54"/>
      <c r="ASU41" s="54"/>
      <c r="ASV41" s="54"/>
      <c r="ASW41" s="54"/>
      <c r="ASX41" s="54"/>
      <c r="ASY41" s="54"/>
      <c r="ASZ41" s="54"/>
      <c r="ATA41" s="54"/>
      <c r="ATB41" s="54"/>
      <c r="ATC41" s="54"/>
      <c r="ATD41" s="54"/>
      <c r="ATE41" s="54"/>
      <c r="ATF41" s="54"/>
      <c r="ATG41" s="54"/>
      <c r="ATH41" s="54"/>
      <c r="ATI41" s="54"/>
      <c r="ATJ41" s="54"/>
      <c r="ATK41" s="54"/>
      <c r="ATL41" s="54"/>
      <c r="ATM41" s="54"/>
      <c r="ATN41" s="54"/>
      <c r="ATO41" s="54"/>
      <c r="ATP41" s="54"/>
      <c r="ATQ41" s="54"/>
      <c r="ATR41" s="54"/>
      <c r="ATS41" s="54"/>
      <c r="ATT41" s="54"/>
      <c r="ATU41" s="54"/>
      <c r="ATV41" s="54"/>
      <c r="ATW41" s="54"/>
      <c r="ATX41" s="54"/>
      <c r="ATY41" s="54"/>
      <c r="ATZ41" s="54"/>
      <c r="AUA41" s="54"/>
      <c r="AUB41" s="54"/>
      <c r="AUC41" s="54"/>
      <c r="AUD41" s="54"/>
      <c r="AUE41" s="54"/>
      <c r="AUF41" s="54"/>
      <c r="AUG41" s="54"/>
      <c r="AUH41" s="54"/>
      <c r="AUI41" s="54"/>
      <c r="AUJ41" s="54"/>
      <c r="AUK41" s="54"/>
      <c r="AUL41" s="54"/>
      <c r="AUM41" s="54"/>
      <c r="AUN41" s="54"/>
      <c r="AUO41" s="54"/>
      <c r="AUP41" s="54"/>
      <c r="AUQ41" s="54"/>
      <c r="AUR41" s="54"/>
      <c r="AUS41" s="54"/>
      <c r="AUT41" s="54"/>
      <c r="AUU41" s="54"/>
      <c r="AUV41" s="54"/>
      <c r="AUW41" s="54"/>
      <c r="AUX41" s="54"/>
      <c r="AUY41" s="54"/>
      <c r="AUZ41" s="54"/>
      <c r="AVA41" s="54"/>
      <c r="AVB41" s="54"/>
      <c r="AVC41" s="54"/>
      <c r="AVD41" s="54"/>
      <c r="AVE41" s="54"/>
      <c r="AVF41" s="54"/>
      <c r="AVG41" s="54"/>
      <c r="AVH41" s="54"/>
      <c r="AVI41" s="54"/>
      <c r="AVJ41" s="54"/>
      <c r="AVK41" s="54"/>
      <c r="AVL41" s="54"/>
      <c r="AVM41" s="54"/>
      <c r="AVN41" s="54"/>
      <c r="AVO41" s="54"/>
      <c r="AVP41" s="54"/>
      <c r="AVQ41" s="54"/>
      <c r="AVR41" s="54"/>
      <c r="AVS41" s="54"/>
      <c r="AVT41" s="54"/>
      <c r="AVU41" s="54"/>
      <c r="AVV41" s="54"/>
      <c r="AVW41" s="54"/>
      <c r="AVX41" s="54"/>
      <c r="AVY41" s="54"/>
      <c r="AVZ41" s="54"/>
      <c r="AWA41" s="54"/>
      <c r="AWB41" s="54"/>
      <c r="AWC41" s="54"/>
      <c r="AWD41" s="54"/>
      <c r="AWE41" s="54"/>
      <c r="AWF41" s="54"/>
      <c r="AWG41" s="54"/>
      <c r="AWH41" s="54"/>
      <c r="AWI41" s="54"/>
      <c r="AWJ41" s="54"/>
      <c r="AWK41" s="54"/>
      <c r="AWL41" s="54"/>
      <c r="AWM41" s="54"/>
      <c r="AWN41" s="54"/>
      <c r="AWO41" s="54"/>
      <c r="AWP41" s="54"/>
      <c r="AWQ41" s="54"/>
      <c r="AWR41" s="54"/>
      <c r="AWS41" s="54"/>
      <c r="AWT41" s="54"/>
      <c r="AWU41" s="54"/>
      <c r="AWV41" s="54"/>
      <c r="AWW41" s="54"/>
      <c r="AWX41" s="54"/>
      <c r="AWY41" s="54"/>
      <c r="AWZ41" s="54"/>
      <c r="AXA41" s="54"/>
      <c r="AXB41" s="54"/>
      <c r="AXC41" s="54"/>
      <c r="AXD41" s="54"/>
      <c r="AXE41" s="54"/>
      <c r="AXF41" s="54"/>
      <c r="AXG41" s="54"/>
      <c r="AXH41" s="54"/>
      <c r="AXI41" s="54"/>
      <c r="AXJ41" s="54"/>
      <c r="AXK41" s="54"/>
      <c r="AXL41" s="54"/>
      <c r="AXM41" s="54"/>
      <c r="AXN41" s="54"/>
      <c r="AXO41" s="54"/>
      <c r="AXP41" s="54"/>
      <c r="AXQ41" s="54"/>
      <c r="AXR41" s="54"/>
      <c r="AXS41" s="54"/>
      <c r="AXT41" s="54"/>
      <c r="AXU41" s="54"/>
      <c r="AXV41" s="54"/>
      <c r="AXW41" s="54"/>
      <c r="AXX41" s="54"/>
      <c r="AXY41" s="54"/>
      <c r="AXZ41" s="54"/>
      <c r="AYA41" s="54"/>
      <c r="AYB41" s="54"/>
      <c r="AYC41" s="54"/>
      <c r="AYD41" s="54"/>
      <c r="AYE41" s="54"/>
      <c r="AYF41" s="54"/>
      <c r="AYG41" s="54"/>
      <c r="AYH41" s="54"/>
      <c r="AYI41" s="54"/>
      <c r="AYJ41" s="54"/>
      <c r="AYK41" s="54"/>
      <c r="AYL41" s="54"/>
      <c r="AYM41" s="54"/>
      <c r="AYN41" s="54"/>
      <c r="AYO41" s="54"/>
      <c r="AYP41" s="54"/>
      <c r="AYQ41" s="54"/>
      <c r="AYR41" s="54"/>
      <c r="AYS41" s="54"/>
      <c r="AYT41" s="54"/>
      <c r="AYU41" s="54"/>
      <c r="AYV41" s="54"/>
    </row>
    <row r="42" spans="1:1348" s="374" customFormat="1" ht="15.75" customHeight="1" x14ac:dyDescent="0.25">
      <c r="A42" s="391" t="s">
        <v>1</v>
      </c>
      <c r="B42" s="2545" t="s">
        <v>144</v>
      </c>
      <c r="C42" s="2546" t="s">
        <v>289</v>
      </c>
      <c r="D42" s="2546"/>
      <c r="E42" s="2546"/>
      <c r="F42" s="2546"/>
      <c r="G42" s="2546"/>
      <c r="H42" s="2546"/>
      <c r="I42" s="2546"/>
      <c r="J42" s="2546"/>
      <c r="K42" s="2546"/>
      <c r="L42" s="2546"/>
      <c r="M42" s="2546"/>
      <c r="N42" s="2546"/>
      <c r="O42" s="2546"/>
      <c r="P42" s="2546"/>
      <c r="Q42" s="2547"/>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c r="IW42" s="54"/>
      <c r="IX42" s="54"/>
      <c r="IY42" s="54"/>
      <c r="IZ42" s="54"/>
      <c r="JA42" s="54"/>
      <c r="JB42" s="54"/>
      <c r="JC42" s="54"/>
      <c r="JD42" s="54"/>
      <c r="JE42" s="54"/>
      <c r="JF42" s="54"/>
      <c r="JG42" s="54"/>
      <c r="JH42" s="54"/>
      <c r="JI42" s="54"/>
      <c r="JJ42" s="54"/>
      <c r="JK42" s="54"/>
      <c r="JL42" s="54"/>
      <c r="JM42" s="54"/>
      <c r="JN42" s="54"/>
      <c r="JO42" s="54"/>
      <c r="JP42" s="54"/>
      <c r="JQ42" s="54"/>
      <c r="JR42" s="54"/>
      <c r="JS42" s="54"/>
      <c r="JT42" s="54"/>
      <c r="JU42" s="54"/>
      <c r="JV42" s="54"/>
      <c r="JW42" s="54"/>
      <c r="JX42" s="54"/>
      <c r="JY42" s="54"/>
      <c r="JZ42" s="54"/>
      <c r="KA42" s="54"/>
      <c r="KB42" s="54"/>
      <c r="KC42" s="54"/>
      <c r="KD42" s="54"/>
      <c r="KE42" s="54"/>
      <c r="KF42" s="54"/>
      <c r="KG42" s="54"/>
      <c r="KH42" s="54"/>
      <c r="KI42" s="54"/>
      <c r="KJ42" s="54"/>
      <c r="KK42" s="54"/>
      <c r="KL42" s="54"/>
      <c r="KM42" s="54"/>
      <c r="KN42" s="54"/>
      <c r="KO42" s="54"/>
      <c r="KP42" s="54"/>
      <c r="KQ42" s="54"/>
      <c r="KR42" s="54"/>
      <c r="KS42" s="54"/>
      <c r="KT42" s="54"/>
      <c r="KU42" s="54"/>
      <c r="KV42" s="54"/>
      <c r="KW42" s="54"/>
      <c r="KX42" s="54"/>
      <c r="KY42" s="54"/>
      <c r="KZ42" s="54"/>
      <c r="LA42" s="54"/>
      <c r="LB42" s="54"/>
      <c r="LC42" s="54"/>
      <c r="LD42" s="54"/>
      <c r="LE42" s="54"/>
      <c r="LF42" s="54"/>
      <c r="LG42" s="54"/>
      <c r="LH42" s="54"/>
      <c r="LI42" s="54"/>
      <c r="LJ42" s="54"/>
      <c r="LK42" s="54"/>
      <c r="LL42" s="54"/>
      <c r="LM42" s="54"/>
      <c r="LN42" s="54"/>
      <c r="LO42" s="54"/>
      <c r="LP42" s="54"/>
      <c r="LQ42" s="54"/>
      <c r="LR42" s="54"/>
      <c r="LS42" s="54"/>
      <c r="LT42" s="54"/>
      <c r="LU42" s="54"/>
      <c r="LV42" s="54"/>
      <c r="LW42" s="54"/>
      <c r="LX42" s="54"/>
      <c r="LY42" s="54"/>
      <c r="LZ42" s="54"/>
      <c r="MA42" s="54"/>
      <c r="MB42" s="54"/>
      <c r="MC42" s="54"/>
      <c r="MD42" s="54"/>
      <c r="ME42" s="54"/>
      <c r="MF42" s="54"/>
      <c r="MG42" s="54"/>
      <c r="MH42" s="54"/>
      <c r="MI42" s="54"/>
      <c r="MJ42" s="54"/>
      <c r="MK42" s="54"/>
      <c r="ML42" s="54"/>
      <c r="MM42" s="54"/>
      <c r="MN42" s="54"/>
      <c r="MO42" s="54"/>
      <c r="MP42" s="54"/>
      <c r="MQ42" s="54"/>
      <c r="MR42" s="54"/>
      <c r="MS42" s="54"/>
      <c r="MT42" s="54"/>
      <c r="MU42" s="54"/>
      <c r="MV42" s="54"/>
      <c r="MW42" s="54"/>
      <c r="MX42" s="54"/>
      <c r="MY42" s="54"/>
      <c r="MZ42" s="54"/>
      <c r="NA42" s="54"/>
      <c r="NB42" s="54"/>
      <c r="NC42" s="54"/>
      <c r="ND42" s="54"/>
      <c r="NE42" s="54"/>
      <c r="NF42" s="54"/>
      <c r="NG42" s="54"/>
      <c r="NH42" s="54"/>
      <c r="NI42" s="54"/>
      <c r="NJ42" s="54"/>
      <c r="NK42" s="54"/>
      <c r="NL42" s="54"/>
      <c r="NM42" s="54"/>
      <c r="NN42" s="54"/>
      <c r="NO42" s="54"/>
      <c r="NP42" s="54"/>
      <c r="NQ42" s="54"/>
      <c r="NR42" s="54"/>
      <c r="NS42" s="54"/>
      <c r="NT42" s="54"/>
      <c r="NU42" s="54"/>
      <c r="NV42" s="54"/>
      <c r="NW42" s="54"/>
      <c r="NX42" s="54"/>
      <c r="NY42" s="54"/>
      <c r="NZ42" s="54"/>
      <c r="OA42" s="54"/>
      <c r="OB42" s="54"/>
      <c r="OC42" s="54"/>
      <c r="OD42" s="54"/>
      <c r="OE42" s="54"/>
      <c r="OF42" s="54"/>
      <c r="OG42" s="54"/>
      <c r="OH42" s="54"/>
      <c r="OI42" s="54"/>
      <c r="OJ42" s="54"/>
      <c r="OK42" s="54"/>
      <c r="OL42" s="54"/>
      <c r="OM42" s="54"/>
      <c r="ON42" s="54"/>
      <c r="OO42" s="54"/>
      <c r="OP42" s="54"/>
      <c r="OQ42" s="54"/>
      <c r="OR42" s="54"/>
      <c r="OS42" s="54"/>
      <c r="OT42" s="54"/>
      <c r="OU42" s="54"/>
      <c r="OV42" s="54"/>
      <c r="OW42" s="54"/>
      <c r="OX42" s="54"/>
      <c r="OY42" s="54"/>
      <c r="OZ42" s="54"/>
      <c r="PA42" s="54"/>
      <c r="PB42" s="54"/>
      <c r="PC42" s="54"/>
      <c r="PD42" s="54"/>
      <c r="PE42" s="54"/>
      <c r="PF42" s="54"/>
      <c r="PG42" s="54"/>
      <c r="PH42" s="54"/>
      <c r="PI42" s="54"/>
      <c r="PJ42" s="54"/>
      <c r="PK42" s="54"/>
      <c r="PL42" s="54"/>
      <c r="PM42" s="54"/>
      <c r="PN42" s="54"/>
      <c r="PO42" s="54"/>
      <c r="PP42" s="54"/>
      <c r="PQ42" s="54"/>
      <c r="PR42" s="54"/>
      <c r="PS42" s="54"/>
      <c r="PT42" s="54"/>
      <c r="PU42" s="54"/>
      <c r="PV42" s="54"/>
      <c r="PW42" s="54"/>
      <c r="PX42" s="54"/>
      <c r="PY42" s="54"/>
      <c r="PZ42" s="54"/>
      <c r="QA42" s="54"/>
      <c r="QB42" s="54"/>
      <c r="QC42" s="54"/>
      <c r="QD42" s="54"/>
      <c r="QE42" s="54"/>
      <c r="QF42" s="54"/>
      <c r="QG42" s="54"/>
      <c r="QH42" s="54"/>
      <c r="QI42" s="54"/>
      <c r="QJ42" s="54"/>
      <c r="QK42" s="54"/>
      <c r="QL42" s="54"/>
      <c r="QM42" s="54"/>
      <c r="QN42" s="54"/>
      <c r="QO42" s="54"/>
      <c r="QP42" s="54"/>
      <c r="QQ42" s="54"/>
      <c r="QR42" s="54"/>
      <c r="QS42" s="54"/>
      <c r="QT42" s="54"/>
      <c r="QU42" s="54"/>
      <c r="QV42" s="54"/>
      <c r="QW42" s="54"/>
      <c r="QX42" s="54"/>
      <c r="QY42" s="54"/>
      <c r="QZ42" s="54"/>
      <c r="RA42" s="54"/>
      <c r="RB42" s="54"/>
      <c r="RC42" s="54"/>
      <c r="RD42" s="54"/>
      <c r="RE42" s="54"/>
      <c r="RF42" s="54"/>
      <c r="RG42" s="54"/>
      <c r="RH42" s="54"/>
      <c r="RI42" s="54"/>
      <c r="RJ42" s="54"/>
      <c r="RK42" s="54"/>
      <c r="RL42" s="54"/>
      <c r="RM42" s="54"/>
      <c r="RN42" s="54"/>
      <c r="RO42" s="54"/>
      <c r="RP42" s="54"/>
      <c r="RQ42" s="54"/>
      <c r="RR42" s="54"/>
      <c r="RS42" s="54"/>
      <c r="RT42" s="54"/>
      <c r="RU42" s="54"/>
      <c r="RV42" s="54"/>
      <c r="RW42" s="54"/>
      <c r="RX42" s="54"/>
      <c r="RY42" s="54"/>
      <c r="RZ42" s="54"/>
      <c r="SA42" s="54"/>
      <c r="SB42" s="54"/>
      <c r="SC42" s="54"/>
      <c r="SD42" s="54"/>
      <c r="SE42" s="54"/>
      <c r="SF42" s="54"/>
      <c r="SG42" s="54"/>
      <c r="SH42" s="54"/>
      <c r="SI42" s="54"/>
      <c r="SJ42" s="54"/>
      <c r="SK42" s="54"/>
      <c r="SL42" s="54"/>
      <c r="SM42" s="54"/>
      <c r="SN42" s="54"/>
      <c r="SO42" s="54"/>
      <c r="SP42" s="54"/>
      <c r="SQ42" s="54"/>
      <c r="SR42" s="54"/>
      <c r="SS42" s="54"/>
      <c r="ST42" s="54"/>
      <c r="SU42" s="54"/>
      <c r="SV42" s="54"/>
      <c r="SW42" s="54"/>
      <c r="SX42" s="54"/>
      <c r="SY42" s="54"/>
      <c r="SZ42" s="54"/>
      <c r="TA42" s="54"/>
      <c r="TB42" s="54"/>
      <c r="TC42" s="54"/>
      <c r="TD42" s="54"/>
      <c r="TE42" s="54"/>
      <c r="TF42" s="54"/>
      <c r="TG42" s="54"/>
      <c r="TH42" s="54"/>
      <c r="TI42" s="54"/>
      <c r="TJ42" s="54"/>
      <c r="TK42" s="54"/>
      <c r="TL42" s="54"/>
      <c r="TM42" s="54"/>
      <c r="TN42" s="54"/>
      <c r="TO42" s="54"/>
      <c r="TP42" s="54"/>
      <c r="TQ42" s="54"/>
      <c r="TR42" s="54"/>
      <c r="TS42" s="54"/>
      <c r="TT42" s="54"/>
      <c r="TU42" s="54"/>
      <c r="TV42" s="54"/>
      <c r="TW42" s="54"/>
      <c r="TX42" s="54"/>
      <c r="TY42" s="54"/>
      <c r="TZ42" s="54"/>
      <c r="UA42" s="54"/>
      <c r="UB42" s="54"/>
      <c r="UC42" s="54"/>
      <c r="UD42" s="54"/>
      <c r="UE42" s="54"/>
      <c r="UF42" s="54"/>
      <c r="UG42" s="54"/>
      <c r="UH42" s="54"/>
      <c r="UI42" s="54"/>
      <c r="UJ42" s="54"/>
      <c r="UK42" s="54"/>
      <c r="UL42" s="54"/>
      <c r="UM42" s="54"/>
      <c r="UN42" s="54"/>
      <c r="UO42" s="54"/>
      <c r="UP42" s="54"/>
      <c r="UQ42" s="54"/>
      <c r="UR42" s="54"/>
      <c r="US42" s="54"/>
      <c r="UT42" s="54"/>
      <c r="UU42" s="54"/>
      <c r="UV42" s="54"/>
      <c r="UW42" s="54"/>
      <c r="UX42" s="54"/>
      <c r="UY42" s="54"/>
      <c r="UZ42" s="54"/>
      <c r="VA42" s="54"/>
      <c r="VB42" s="54"/>
      <c r="VC42" s="54"/>
      <c r="VD42" s="54"/>
      <c r="VE42" s="54"/>
      <c r="VF42" s="54"/>
      <c r="VG42" s="54"/>
      <c r="VH42" s="54"/>
      <c r="VI42" s="54"/>
      <c r="VJ42" s="54"/>
      <c r="VK42" s="54"/>
      <c r="VL42" s="54"/>
      <c r="VM42" s="54"/>
      <c r="VN42" s="54"/>
      <c r="VO42" s="54"/>
      <c r="VP42" s="54"/>
      <c r="VQ42" s="54"/>
      <c r="VR42" s="54"/>
      <c r="VS42" s="54"/>
      <c r="VT42" s="54"/>
      <c r="VU42" s="54"/>
      <c r="VV42" s="54"/>
      <c r="VW42" s="54"/>
      <c r="VX42" s="54"/>
      <c r="VY42" s="54"/>
      <c r="VZ42" s="54"/>
      <c r="WA42" s="54"/>
      <c r="WB42" s="54"/>
      <c r="WC42" s="54"/>
      <c r="WD42" s="54"/>
      <c r="WE42" s="54"/>
      <c r="WF42" s="54"/>
      <c r="WG42" s="54"/>
      <c r="WH42" s="54"/>
      <c r="WI42" s="54"/>
      <c r="WJ42" s="54"/>
      <c r="WK42" s="54"/>
      <c r="WL42" s="54"/>
      <c r="WM42" s="54"/>
      <c r="WN42" s="54"/>
      <c r="WO42" s="54"/>
      <c r="WP42" s="54"/>
      <c r="WQ42" s="54"/>
      <c r="WR42" s="54"/>
      <c r="WS42" s="54"/>
      <c r="WT42" s="54"/>
      <c r="WU42" s="54"/>
      <c r="WV42" s="54"/>
      <c r="WW42" s="54"/>
      <c r="WX42" s="54"/>
      <c r="WY42" s="54"/>
      <c r="WZ42" s="54"/>
      <c r="XA42" s="54"/>
      <c r="XB42" s="54"/>
      <c r="XC42" s="54"/>
      <c r="XD42" s="54"/>
      <c r="XE42" s="54"/>
      <c r="XF42" s="54"/>
      <c r="XG42" s="54"/>
      <c r="XH42" s="54"/>
      <c r="XI42" s="54"/>
      <c r="XJ42" s="54"/>
      <c r="XK42" s="54"/>
      <c r="XL42" s="54"/>
      <c r="XM42" s="54"/>
      <c r="XN42" s="54"/>
      <c r="XO42" s="54"/>
      <c r="XP42" s="54"/>
      <c r="XQ42" s="54"/>
      <c r="XR42" s="54"/>
      <c r="XS42" s="54"/>
      <c r="XT42" s="54"/>
      <c r="XU42" s="54"/>
      <c r="XV42" s="54"/>
      <c r="XW42" s="54"/>
      <c r="XX42" s="54"/>
      <c r="XY42" s="54"/>
      <c r="XZ42" s="54"/>
      <c r="YA42" s="54"/>
      <c r="YB42" s="54"/>
      <c r="YC42" s="54"/>
      <c r="YD42" s="54"/>
      <c r="YE42" s="54"/>
      <c r="YF42" s="54"/>
      <c r="YG42" s="54"/>
      <c r="YH42" s="54"/>
      <c r="YI42" s="54"/>
      <c r="YJ42" s="54"/>
      <c r="YK42" s="54"/>
      <c r="YL42" s="54"/>
      <c r="YM42" s="54"/>
      <c r="YN42" s="54"/>
      <c r="YO42" s="54"/>
      <c r="YP42" s="54"/>
      <c r="YQ42" s="54"/>
      <c r="YR42" s="54"/>
      <c r="YS42" s="54"/>
      <c r="YT42" s="54"/>
      <c r="YU42" s="54"/>
      <c r="YV42" s="54"/>
      <c r="YW42" s="54"/>
      <c r="YX42" s="54"/>
      <c r="YY42" s="54"/>
      <c r="YZ42" s="54"/>
      <c r="ZA42" s="54"/>
      <c r="ZB42" s="54"/>
      <c r="ZC42" s="54"/>
      <c r="ZD42" s="54"/>
      <c r="ZE42" s="54"/>
      <c r="ZF42" s="54"/>
      <c r="ZG42" s="54"/>
      <c r="ZH42" s="54"/>
      <c r="ZI42" s="54"/>
      <c r="ZJ42" s="54"/>
      <c r="ZK42" s="54"/>
      <c r="ZL42" s="54"/>
      <c r="ZM42" s="54"/>
      <c r="ZN42" s="54"/>
      <c r="ZO42" s="54"/>
      <c r="ZP42" s="54"/>
      <c r="ZQ42" s="54"/>
      <c r="ZR42" s="54"/>
      <c r="ZS42" s="54"/>
      <c r="ZT42" s="54"/>
      <c r="ZU42" s="54"/>
      <c r="ZV42" s="54"/>
      <c r="ZW42" s="54"/>
      <c r="ZX42" s="54"/>
      <c r="ZY42" s="54"/>
      <c r="ZZ42" s="54"/>
      <c r="AAA42" s="54"/>
      <c r="AAB42" s="54"/>
      <c r="AAC42" s="54"/>
      <c r="AAD42" s="54"/>
      <c r="AAE42" s="54"/>
      <c r="AAF42" s="54"/>
      <c r="AAG42" s="54"/>
      <c r="AAH42" s="54"/>
      <c r="AAI42" s="54"/>
      <c r="AAJ42" s="54"/>
      <c r="AAK42" s="54"/>
      <c r="AAL42" s="54"/>
      <c r="AAM42" s="54"/>
      <c r="AAN42" s="54"/>
      <c r="AAO42" s="54"/>
      <c r="AAP42" s="54"/>
      <c r="AAQ42" s="54"/>
      <c r="AAR42" s="54"/>
      <c r="AAS42" s="54"/>
      <c r="AAT42" s="54"/>
      <c r="AAU42" s="54"/>
      <c r="AAV42" s="54"/>
      <c r="AAW42" s="54"/>
      <c r="AAX42" s="54"/>
      <c r="AAY42" s="54"/>
      <c r="AAZ42" s="54"/>
      <c r="ABA42" s="54"/>
      <c r="ABB42" s="54"/>
      <c r="ABC42" s="54"/>
      <c r="ABD42" s="54"/>
      <c r="ABE42" s="54"/>
      <c r="ABF42" s="54"/>
      <c r="ABG42" s="54"/>
      <c r="ABH42" s="54"/>
      <c r="ABI42" s="54"/>
      <c r="ABJ42" s="54"/>
      <c r="ABK42" s="54"/>
      <c r="ABL42" s="54"/>
      <c r="ABM42" s="54"/>
      <c r="ABN42" s="54"/>
      <c r="ABO42" s="54"/>
      <c r="ABP42" s="54"/>
      <c r="ABQ42" s="54"/>
      <c r="ABR42" s="54"/>
      <c r="ABS42" s="54"/>
      <c r="ABT42" s="54"/>
      <c r="ABU42" s="54"/>
      <c r="ABV42" s="54"/>
      <c r="ABW42" s="54"/>
      <c r="ABX42" s="54"/>
      <c r="ABY42" s="54"/>
      <c r="ABZ42" s="54"/>
      <c r="ACA42" s="54"/>
      <c r="ACB42" s="54"/>
      <c r="ACC42" s="54"/>
      <c r="ACD42" s="54"/>
      <c r="ACE42" s="54"/>
      <c r="ACF42" s="54"/>
      <c r="ACG42" s="54"/>
      <c r="ACH42" s="54"/>
      <c r="ACI42" s="54"/>
      <c r="ACJ42" s="54"/>
      <c r="ACK42" s="54"/>
      <c r="ACL42" s="54"/>
      <c r="ACM42" s="54"/>
      <c r="ACN42" s="54"/>
      <c r="ACO42" s="54"/>
      <c r="ACP42" s="54"/>
      <c r="ACQ42" s="54"/>
      <c r="ACR42" s="54"/>
      <c r="ACS42" s="54"/>
      <c r="ACT42" s="54"/>
      <c r="ACU42" s="54"/>
      <c r="ACV42" s="54"/>
      <c r="ACW42" s="54"/>
      <c r="ACX42" s="54"/>
      <c r="ACY42" s="54"/>
      <c r="ACZ42" s="54"/>
      <c r="ADA42" s="54"/>
      <c r="ADB42" s="54"/>
      <c r="ADC42" s="54"/>
      <c r="ADD42" s="54"/>
      <c r="ADE42" s="54"/>
      <c r="ADF42" s="54"/>
      <c r="ADG42" s="54"/>
      <c r="ADH42" s="54"/>
      <c r="ADI42" s="54"/>
      <c r="ADJ42" s="54"/>
      <c r="ADK42" s="54"/>
      <c r="ADL42" s="54"/>
      <c r="ADM42" s="54"/>
      <c r="ADN42" s="54"/>
      <c r="ADO42" s="54"/>
      <c r="ADP42" s="54"/>
      <c r="ADQ42" s="54"/>
      <c r="ADR42" s="54"/>
      <c r="ADS42" s="54"/>
      <c r="ADT42" s="54"/>
      <c r="ADU42" s="54"/>
      <c r="ADV42" s="54"/>
      <c r="ADW42" s="54"/>
      <c r="ADX42" s="54"/>
      <c r="ADY42" s="54"/>
      <c r="ADZ42" s="54"/>
      <c r="AEA42" s="54"/>
      <c r="AEB42" s="54"/>
      <c r="AEC42" s="54"/>
      <c r="AED42" s="54"/>
      <c r="AEE42" s="54"/>
      <c r="AEF42" s="54"/>
      <c r="AEG42" s="54"/>
      <c r="AEH42" s="54"/>
      <c r="AEI42" s="54"/>
      <c r="AEJ42" s="54"/>
      <c r="AEK42" s="54"/>
      <c r="AEL42" s="54"/>
      <c r="AEM42" s="54"/>
      <c r="AEN42" s="54"/>
      <c r="AEO42" s="54"/>
      <c r="AEP42" s="54"/>
      <c r="AEQ42" s="54"/>
      <c r="AER42" s="54"/>
      <c r="AES42" s="54"/>
      <c r="AET42" s="54"/>
      <c r="AEU42" s="54"/>
      <c r="AEV42" s="54"/>
      <c r="AEW42" s="54"/>
      <c r="AEX42" s="54"/>
      <c r="AEY42" s="54"/>
      <c r="AEZ42" s="54"/>
      <c r="AFA42" s="54"/>
      <c r="AFB42" s="54"/>
      <c r="AFC42" s="54"/>
      <c r="AFD42" s="54"/>
      <c r="AFE42" s="54"/>
      <c r="AFF42" s="54"/>
      <c r="AFG42" s="54"/>
      <c r="AFH42" s="54"/>
      <c r="AFI42" s="54"/>
      <c r="AFJ42" s="54"/>
      <c r="AFK42" s="54"/>
      <c r="AFL42" s="54"/>
      <c r="AFM42" s="54"/>
      <c r="AFN42" s="54"/>
      <c r="AFO42" s="54"/>
      <c r="AFP42" s="54"/>
      <c r="AFQ42" s="54"/>
      <c r="AFR42" s="54"/>
      <c r="AFS42" s="54"/>
      <c r="AFT42" s="54"/>
      <c r="AFU42" s="54"/>
      <c r="AFV42" s="54"/>
      <c r="AFW42" s="54"/>
      <c r="AFX42" s="54"/>
      <c r="AFY42" s="54"/>
      <c r="AFZ42" s="54"/>
      <c r="AGA42" s="54"/>
      <c r="AGB42" s="54"/>
      <c r="AGC42" s="54"/>
      <c r="AGD42" s="54"/>
      <c r="AGE42" s="54"/>
      <c r="AGF42" s="54"/>
      <c r="AGG42" s="54"/>
      <c r="AGH42" s="54"/>
      <c r="AGI42" s="54"/>
      <c r="AGJ42" s="54"/>
      <c r="AGK42" s="54"/>
      <c r="AGL42" s="54"/>
      <c r="AGM42" s="54"/>
      <c r="AGN42" s="54"/>
      <c r="AGO42" s="54"/>
      <c r="AGP42" s="54"/>
      <c r="AGQ42" s="54"/>
      <c r="AGR42" s="54"/>
      <c r="AGS42" s="54"/>
      <c r="AGT42" s="54"/>
      <c r="AGU42" s="54"/>
      <c r="AGV42" s="54"/>
      <c r="AGW42" s="54"/>
      <c r="AGX42" s="54"/>
      <c r="AGY42" s="54"/>
      <c r="AGZ42" s="54"/>
      <c r="AHA42" s="54"/>
      <c r="AHB42" s="54"/>
      <c r="AHC42" s="54"/>
      <c r="AHD42" s="54"/>
      <c r="AHE42" s="54"/>
      <c r="AHF42" s="54"/>
      <c r="AHG42" s="54"/>
      <c r="AHH42" s="54"/>
      <c r="AHI42" s="54"/>
      <c r="AHJ42" s="54"/>
      <c r="AHK42" s="54"/>
      <c r="AHL42" s="54"/>
      <c r="AHM42" s="54"/>
      <c r="AHN42" s="54"/>
      <c r="AHO42" s="54"/>
      <c r="AHP42" s="54"/>
      <c r="AHQ42" s="54"/>
      <c r="AHR42" s="54"/>
      <c r="AHS42" s="54"/>
      <c r="AHT42" s="54"/>
      <c r="AHU42" s="54"/>
      <c r="AHV42" s="54"/>
      <c r="AHW42" s="54"/>
      <c r="AHX42" s="54"/>
      <c r="AHY42" s="54"/>
      <c r="AHZ42" s="54"/>
      <c r="AIA42" s="54"/>
      <c r="AIB42" s="54"/>
      <c r="AIC42" s="54"/>
      <c r="AID42" s="54"/>
      <c r="AIE42" s="54"/>
      <c r="AIF42" s="54"/>
      <c r="AIG42" s="54"/>
      <c r="AIH42" s="54"/>
      <c r="AII42" s="54"/>
      <c r="AIJ42" s="54"/>
      <c r="AIK42" s="54"/>
      <c r="AIL42" s="54"/>
      <c r="AIM42" s="54"/>
      <c r="AIN42" s="54"/>
      <c r="AIO42" s="54"/>
      <c r="AIP42" s="54"/>
      <c r="AIQ42" s="54"/>
      <c r="AIR42" s="54"/>
      <c r="AIS42" s="54"/>
      <c r="AIT42" s="54"/>
      <c r="AIU42" s="54"/>
      <c r="AIV42" s="54"/>
      <c r="AIW42" s="54"/>
      <c r="AIX42" s="54"/>
      <c r="AIY42" s="54"/>
      <c r="AIZ42" s="54"/>
      <c r="AJA42" s="54"/>
      <c r="AJB42" s="54"/>
      <c r="AJC42" s="54"/>
      <c r="AJD42" s="54"/>
      <c r="AJE42" s="54"/>
      <c r="AJF42" s="54"/>
      <c r="AJG42" s="54"/>
      <c r="AJH42" s="54"/>
      <c r="AJI42" s="54"/>
      <c r="AJJ42" s="54"/>
      <c r="AJK42" s="54"/>
      <c r="AJL42" s="54"/>
      <c r="AJM42" s="54"/>
      <c r="AJN42" s="54"/>
      <c r="AJO42" s="54"/>
      <c r="AJP42" s="54"/>
      <c r="AJQ42" s="54"/>
      <c r="AJR42" s="54"/>
      <c r="AJS42" s="54"/>
      <c r="AJT42" s="54"/>
      <c r="AJU42" s="54"/>
      <c r="AJV42" s="54"/>
      <c r="AJW42" s="54"/>
      <c r="AJX42" s="54"/>
      <c r="AJY42" s="54"/>
      <c r="AJZ42" s="54"/>
      <c r="AKA42" s="54"/>
      <c r="AKB42" s="54"/>
      <c r="AKC42" s="54"/>
      <c r="AKD42" s="54"/>
      <c r="AKE42" s="54"/>
      <c r="AKF42" s="54"/>
      <c r="AKG42" s="54"/>
      <c r="AKH42" s="54"/>
      <c r="AKI42" s="54"/>
      <c r="AKJ42" s="54"/>
      <c r="AKK42" s="54"/>
      <c r="AKL42" s="54"/>
      <c r="AKM42" s="54"/>
      <c r="AKN42" s="54"/>
      <c r="AKO42" s="54"/>
      <c r="AKP42" s="54"/>
      <c r="AKQ42" s="54"/>
      <c r="AKR42" s="54"/>
      <c r="AKS42" s="54"/>
      <c r="AKT42" s="54"/>
      <c r="AKU42" s="54"/>
      <c r="AKV42" s="54"/>
      <c r="AKW42" s="54"/>
      <c r="AKX42" s="54"/>
      <c r="AKY42" s="54"/>
      <c r="AKZ42" s="54"/>
      <c r="ALA42" s="54"/>
      <c r="ALB42" s="54"/>
      <c r="ALC42" s="54"/>
      <c r="ALD42" s="54"/>
      <c r="ALE42" s="54"/>
      <c r="ALF42" s="54"/>
      <c r="ALG42" s="54"/>
      <c r="ALH42" s="54"/>
      <c r="ALI42" s="54"/>
      <c r="ALJ42" s="54"/>
      <c r="ALK42" s="54"/>
      <c r="ALL42" s="54"/>
      <c r="ALM42" s="54"/>
      <c r="ALN42" s="54"/>
      <c r="ALO42" s="54"/>
      <c r="ALP42" s="54"/>
      <c r="ALQ42" s="54"/>
      <c r="ALR42" s="54"/>
      <c r="ALS42" s="54"/>
      <c r="ALT42" s="54"/>
      <c r="ALU42" s="54"/>
      <c r="ALV42" s="54"/>
      <c r="ALW42" s="54"/>
      <c r="ALX42" s="54"/>
      <c r="ALY42" s="54"/>
      <c r="ALZ42" s="54"/>
      <c r="AMA42" s="54"/>
      <c r="AMB42" s="54"/>
      <c r="AMC42" s="54"/>
      <c r="AMD42" s="54"/>
      <c r="AME42" s="54"/>
      <c r="AMF42" s="54"/>
      <c r="AMG42" s="54"/>
      <c r="AMH42" s="54"/>
      <c r="AMI42" s="54"/>
      <c r="AMJ42" s="54"/>
      <c r="AMK42" s="54"/>
      <c r="AML42" s="54"/>
      <c r="AMM42" s="54"/>
      <c r="AMN42" s="54"/>
      <c r="AMO42" s="54"/>
      <c r="AMP42" s="54"/>
      <c r="AMQ42" s="54"/>
      <c r="AMR42" s="54"/>
      <c r="AMS42" s="54"/>
      <c r="AMT42" s="54"/>
      <c r="AMU42" s="54"/>
      <c r="AMV42" s="54"/>
      <c r="AMW42" s="54"/>
      <c r="AMX42" s="54"/>
      <c r="AMY42" s="54"/>
      <c r="AMZ42" s="54"/>
      <c r="ANA42" s="54"/>
      <c r="ANB42" s="54"/>
      <c r="ANC42" s="54"/>
      <c r="AND42" s="54"/>
      <c r="ANE42" s="54"/>
      <c r="ANF42" s="54"/>
      <c r="ANG42" s="54"/>
      <c r="ANH42" s="54"/>
      <c r="ANI42" s="54"/>
      <c r="ANJ42" s="54"/>
      <c r="ANK42" s="54"/>
      <c r="ANL42" s="54"/>
      <c r="ANM42" s="54"/>
      <c r="ANN42" s="54"/>
      <c r="ANO42" s="54"/>
      <c r="ANP42" s="54"/>
      <c r="ANQ42" s="54"/>
      <c r="ANR42" s="54"/>
      <c r="ANS42" s="54"/>
      <c r="ANT42" s="54"/>
      <c r="ANU42" s="54"/>
      <c r="ANV42" s="54"/>
      <c r="ANW42" s="54"/>
      <c r="ANX42" s="54"/>
      <c r="ANY42" s="54"/>
      <c r="ANZ42" s="54"/>
      <c r="AOA42" s="54"/>
      <c r="AOB42" s="54"/>
      <c r="AOC42" s="54"/>
      <c r="AOD42" s="54"/>
      <c r="AOE42" s="54"/>
      <c r="AOF42" s="54"/>
      <c r="AOG42" s="54"/>
      <c r="AOH42" s="54"/>
      <c r="AOI42" s="54"/>
      <c r="AOJ42" s="54"/>
      <c r="AOK42" s="54"/>
      <c r="AOL42" s="54"/>
      <c r="AOM42" s="54"/>
      <c r="AON42" s="54"/>
      <c r="AOO42" s="54"/>
      <c r="AOP42" s="54"/>
      <c r="AOQ42" s="54"/>
      <c r="AOR42" s="54"/>
      <c r="AOS42" s="54"/>
      <c r="AOT42" s="54"/>
      <c r="AOU42" s="54"/>
      <c r="AOV42" s="54"/>
      <c r="AOW42" s="54"/>
      <c r="AOX42" s="54"/>
      <c r="AOY42" s="54"/>
      <c r="AOZ42" s="54"/>
      <c r="APA42" s="54"/>
      <c r="APB42" s="54"/>
      <c r="APC42" s="54"/>
      <c r="APD42" s="54"/>
      <c r="APE42" s="54"/>
      <c r="APF42" s="54"/>
      <c r="APG42" s="54"/>
      <c r="APH42" s="54"/>
      <c r="API42" s="54"/>
      <c r="APJ42" s="54"/>
      <c r="APK42" s="54"/>
      <c r="APL42" s="54"/>
      <c r="APM42" s="54"/>
      <c r="APN42" s="54"/>
      <c r="APO42" s="54"/>
      <c r="APP42" s="54"/>
      <c r="APQ42" s="54"/>
      <c r="APR42" s="54"/>
      <c r="APS42" s="54"/>
      <c r="APT42" s="54"/>
      <c r="APU42" s="54"/>
      <c r="APV42" s="54"/>
      <c r="APW42" s="54"/>
      <c r="APX42" s="54"/>
      <c r="APY42" s="54"/>
      <c r="APZ42" s="54"/>
      <c r="AQA42" s="54"/>
      <c r="AQB42" s="54"/>
      <c r="AQC42" s="54"/>
      <c r="AQD42" s="54"/>
      <c r="AQE42" s="54"/>
      <c r="AQF42" s="54"/>
      <c r="AQG42" s="54"/>
      <c r="AQH42" s="54"/>
      <c r="AQI42" s="54"/>
      <c r="AQJ42" s="54"/>
      <c r="AQK42" s="54"/>
      <c r="AQL42" s="54"/>
      <c r="AQM42" s="54"/>
      <c r="AQN42" s="54"/>
      <c r="AQO42" s="54"/>
      <c r="AQP42" s="54"/>
      <c r="AQQ42" s="54"/>
      <c r="AQR42" s="54"/>
      <c r="AQS42" s="54"/>
      <c r="AQT42" s="54"/>
      <c r="AQU42" s="54"/>
      <c r="AQV42" s="54"/>
      <c r="AQW42" s="54"/>
      <c r="AQX42" s="54"/>
      <c r="AQY42" s="54"/>
      <c r="AQZ42" s="54"/>
      <c r="ARA42" s="54"/>
      <c r="ARB42" s="54"/>
      <c r="ARC42" s="54"/>
      <c r="ARD42" s="54"/>
      <c r="ARE42" s="54"/>
      <c r="ARF42" s="54"/>
      <c r="ARG42" s="54"/>
      <c r="ARH42" s="54"/>
      <c r="ARI42" s="54"/>
      <c r="ARJ42" s="54"/>
      <c r="ARK42" s="54"/>
      <c r="ARL42" s="54"/>
      <c r="ARM42" s="54"/>
      <c r="ARN42" s="54"/>
      <c r="ARO42" s="54"/>
      <c r="ARP42" s="54"/>
      <c r="ARQ42" s="54"/>
      <c r="ARR42" s="54"/>
      <c r="ARS42" s="54"/>
      <c r="ART42" s="54"/>
      <c r="ARU42" s="54"/>
      <c r="ARV42" s="54"/>
      <c r="ARW42" s="54"/>
      <c r="ARX42" s="54"/>
      <c r="ARY42" s="54"/>
      <c r="ARZ42" s="54"/>
      <c r="ASA42" s="54"/>
      <c r="ASB42" s="54"/>
      <c r="ASC42" s="54"/>
      <c r="ASD42" s="54"/>
      <c r="ASE42" s="54"/>
      <c r="ASF42" s="54"/>
      <c r="ASG42" s="54"/>
      <c r="ASH42" s="54"/>
      <c r="ASI42" s="54"/>
      <c r="ASJ42" s="54"/>
      <c r="ASK42" s="54"/>
      <c r="ASL42" s="54"/>
      <c r="ASM42" s="54"/>
      <c r="ASN42" s="54"/>
      <c r="ASO42" s="54"/>
      <c r="ASP42" s="54"/>
      <c r="ASQ42" s="54"/>
      <c r="ASR42" s="54"/>
      <c r="ASS42" s="54"/>
      <c r="AST42" s="54"/>
      <c r="ASU42" s="54"/>
      <c r="ASV42" s="54"/>
      <c r="ASW42" s="54"/>
      <c r="ASX42" s="54"/>
      <c r="ASY42" s="54"/>
      <c r="ASZ42" s="54"/>
      <c r="ATA42" s="54"/>
      <c r="ATB42" s="54"/>
      <c r="ATC42" s="54"/>
      <c r="ATD42" s="54"/>
      <c r="ATE42" s="54"/>
      <c r="ATF42" s="54"/>
      <c r="ATG42" s="54"/>
      <c r="ATH42" s="54"/>
      <c r="ATI42" s="54"/>
      <c r="ATJ42" s="54"/>
      <c r="ATK42" s="54"/>
      <c r="ATL42" s="54"/>
      <c r="ATM42" s="54"/>
      <c r="ATN42" s="54"/>
      <c r="ATO42" s="54"/>
      <c r="ATP42" s="54"/>
      <c r="ATQ42" s="54"/>
      <c r="ATR42" s="54"/>
      <c r="ATS42" s="54"/>
      <c r="ATT42" s="54"/>
      <c r="ATU42" s="54"/>
      <c r="ATV42" s="54"/>
      <c r="ATW42" s="54"/>
      <c r="ATX42" s="54"/>
      <c r="ATY42" s="54"/>
      <c r="ATZ42" s="54"/>
      <c r="AUA42" s="54"/>
      <c r="AUB42" s="54"/>
      <c r="AUC42" s="54"/>
      <c r="AUD42" s="54"/>
      <c r="AUE42" s="54"/>
      <c r="AUF42" s="54"/>
      <c r="AUG42" s="54"/>
      <c r="AUH42" s="54"/>
      <c r="AUI42" s="54"/>
      <c r="AUJ42" s="54"/>
      <c r="AUK42" s="54"/>
      <c r="AUL42" s="54"/>
      <c r="AUM42" s="54"/>
      <c r="AUN42" s="54"/>
      <c r="AUO42" s="54"/>
      <c r="AUP42" s="54"/>
      <c r="AUQ42" s="54"/>
      <c r="AUR42" s="54"/>
      <c r="AUS42" s="54"/>
      <c r="AUT42" s="54"/>
      <c r="AUU42" s="54"/>
      <c r="AUV42" s="54"/>
      <c r="AUW42" s="54"/>
      <c r="AUX42" s="54"/>
      <c r="AUY42" s="54"/>
      <c r="AUZ42" s="54"/>
      <c r="AVA42" s="54"/>
      <c r="AVB42" s="54"/>
      <c r="AVC42" s="54"/>
      <c r="AVD42" s="54"/>
      <c r="AVE42" s="54"/>
      <c r="AVF42" s="54"/>
      <c r="AVG42" s="54"/>
      <c r="AVH42" s="54"/>
      <c r="AVI42" s="54"/>
      <c r="AVJ42" s="54"/>
      <c r="AVK42" s="54"/>
      <c r="AVL42" s="54"/>
      <c r="AVM42" s="54"/>
      <c r="AVN42" s="54"/>
      <c r="AVO42" s="54"/>
      <c r="AVP42" s="54"/>
      <c r="AVQ42" s="54"/>
      <c r="AVR42" s="54"/>
      <c r="AVS42" s="54"/>
      <c r="AVT42" s="54"/>
      <c r="AVU42" s="54"/>
      <c r="AVV42" s="54"/>
      <c r="AVW42" s="54"/>
      <c r="AVX42" s="54"/>
      <c r="AVY42" s="54"/>
      <c r="AVZ42" s="54"/>
      <c r="AWA42" s="54"/>
      <c r="AWB42" s="54"/>
      <c r="AWC42" s="54"/>
      <c r="AWD42" s="54"/>
      <c r="AWE42" s="54"/>
      <c r="AWF42" s="54"/>
      <c r="AWG42" s="54"/>
      <c r="AWH42" s="54"/>
      <c r="AWI42" s="54"/>
      <c r="AWJ42" s="54"/>
      <c r="AWK42" s="54"/>
      <c r="AWL42" s="54"/>
      <c r="AWM42" s="54"/>
      <c r="AWN42" s="54"/>
      <c r="AWO42" s="54"/>
      <c r="AWP42" s="54"/>
      <c r="AWQ42" s="54"/>
      <c r="AWR42" s="54"/>
      <c r="AWS42" s="54"/>
      <c r="AWT42" s="54"/>
      <c r="AWU42" s="54"/>
      <c r="AWV42" s="54"/>
      <c r="AWW42" s="54"/>
      <c r="AWX42" s="54"/>
      <c r="AWY42" s="54"/>
      <c r="AWZ42" s="54"/>
      <c r="AXA42" s="54"/>
      <c r="AXB42" s="54"/>
      <c r="AXC42" s="54"/>
      <c r="AXD42" s="54"/>
      <c r="AXE42" s="54"/>
      <c r="AXF42" s="54"/>
      <c r="AXG42" s="54"/>
      <c r="AXH42" s="54"/>
      <c r="AXI42" s="54"/>
      <c r="AXJ42" s="54"/>
      <c r="AXK42" s="54"/>
      <c r="AXL42" s="54"/>
      <c r="AXM42" s="54"/>
      <c r="AXN42" s="54"/>
      <c r="AXO42" s="54"/>
      <c r="AXP42" s="54"/>
      <c r="AXQ42" s="54"/>
      <c r="AXR42" s="54"/>
      <c r="AXS42" s="54"/>
      <c r="AXT42" s="54"/>
      <c r="AXU42" s="54"/>
      <c r="AXV42" s="54"/>
      <c r="AXW42" s="54"/>
      <c r="AXX42" s="54"/>
      <c r="AXY42" s="54"/>
      <c r="AXZ42" s="54"/>
      <c r="AYA42" s="54"/>
      <c r="AYB42" s="54"/>
      <c r="AYC42" s="54"/>
      <c r="AYD42" s="54"/>
      <c r="AYE42" s="54"/>
      <c r="AYF42" s="54"/>
      <c r="AYG42" s="54"/>
      <c r="AYH42" s="54"/>
      <c r="AYI42" s="54"/>
      <c r="AYJ42" s="54"/>
      <c r="AYK42" s="54"/>
      <c r="AYL42" s="54"/>
      <c r="AYM42" s="54"/>
      <c r="AYN42" s="54"/>
      <c r="AYO42" s="54"/>
      <c r="AYP42" s="54"/>
      <c r="AYQ42" s="54"/>
      <c r="AYR42" s="54"/>
      <c r="AYS42" s="54"/>
      <c r="AYT42" s="54"/>
      <c r="AYU42" s="54"/>
      <c r="AYV42" s="54"/>
    </row>
    <row r="43" spans="1:1348" s="374" customFormat="1" ht="15.75" customHeight="1" x14ac:dyDescent="0.25">
      <c r="A43" s="391"/>
      <c r="B43" s="2545"/>
      <c r="C43" s="2546"/>
      <c r="D43" s="2546"/>
      <c r="E43" s="2546"/>
      <c r="F43" s="2546"/>
      <c r="G43" s="2546"/>
      <c r="H43" s="2546"/>
      <c r="I43" s="2546"/>
      <c r="J43" s="2546"/>
      <c r="K43" s="2546"/>
      <c r="L43" s="2546"/>
      <c r="M43" s="2546"/>
      <c r="N43" s="2546"/>
      <c r="O43" s="2546"/>
      <c r="P43" s="2546"/>
      <c r="Q43" s="2547"/>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c r="AUL43" s="54"/>
      <c r="AUM43" s="54"/>
      <c r="AUN43" s="54"/>
      <c r="AUO43" s="54"/>
      <c r="AUP43" s="54"/>
      <c r="AUQ43" s="54"/>
      <c r="AUR43" s="54"/>
      <c r="AUS43" s="54"/>
      <c r="AUT43" s="54"/>
      <c r="AUU43" s="54"/>
      <c r="AUV43" s="54"/>
      <c r="AUW43" s="54"/>
      <c r="AUX43" s="54"/>
      <c r="AUY43" s="54"/>
      <c r="AUZ43" s="54"/>
      <c r="AVA43" s="54"/>
      <c r="AVB43" s="54"/>
      <c r="AVC43" s="54"/>
      <c r="AVD43" s="54"/>
      <c r="AVE43" s="54"/>
      <c r="AVF43" s="54"/>
      <c r="AVG43" s="54"/>
      <c r="AVH43" s="54"/>
      <c r="AVI43" s="54"/>
      <c r="AVJ43" s="54"/>
      <c r="AVK43" s="54"/>
      <c r="AVL43" s="54"/>
      <c r="AVM43" s="54"/>
      <c r="AVN43" s="54"/>
      <c r="AVO43" s="54"/>
      <c r="AVP43" s="54"/>
      <c r="AVQ43" s="54"/>
      <c r="AVR43" s="54"/>
      <c r="AVS43" s="54"/>
      <c r="AVT43" s="54"/>
      <c r="AVU43" s="54"/>
      <c r="AVV43" s="54"/>
      <c r="AVW43" s="54"/>
      <c r="AVX43" s="54"/>
      <c r="AVY43" s="54"/>
      <c r="AVZ43" s="54"/>
      <c r="AWA43" s="54"/>
      <c r="AWB43" s="54"/>
      <c r="AWC43" s="54"/>
      <c r="AWD43" s="54"/>
      <c r="AWE43" s="54"/>
      <c r="AWF43" s="54"/>
      <c r="AWG43" s="54"/>
      <c r="AWH43" s="54"/>
      <c r="AWI43" s="54"/>
      <c r="AWJ43" s="54"/>
      <c r="AWK43" s="54"/>
      <c r="AWL43" s="54"/>
      <c r="AWM43" s="54"/>
      <c r="AWN43" s="54"/>
      <c r="AWO43" s="54"/>
      <c r="AWP43" s="54"/>
      <c r="AWQ43" s="54"/>
      <c r="AWR43" s="54"/>
      <c r="AWS43" s="54"/>
      <c r="AWT43" s="54"/>
      <c r="AWU43" s="54"/>
      <c r="AWV43" s="54"/>
      <c r="AWW43" s="54"/>
      <c r="AWX43" s="54"/>
      <c r="AWY43" s="54"/>
      <c r="AWZ43" s="54"/>
      <c r="AXA43" s="54"/>
      <c r="AXB43" s="54"/>
      <c r="AXC43" s="54"/>
      <c r="AXD43" s="54"/>
      <c r="AXE43" s="54"/>
      <c r="AXF43" s="54"/>
      <c r="AXG43" s="54"/>
      <c r="AXH43" s="54"/>
      <c r="AXI43" s="54"/>
      <c r="AXJ43" s="54"/>
      <c r="AXK43" s="54"/>
      <c r="AXL43" s="54"/>
      <c r="AXM43" s="54"/>
      <c r="AXN43" s="54"/>
      <c r="AXO43" s="54"/>
      <c r="AXP43" s="54"/>
      <c r="AXQ43" s="54"/>
      <c r="AXR43" s="54"/>
      <c r="AXS43" s="54"/>
      <c r="AXT43" s="54"/>
      <c r="AXU43" s="54"/>
      <c r="AXV43" s="54"/>
      <c r="AXW43" s="54"/>
      <c r="AXX43" s="54"/>
      <c r="AXY43" s="54"/>
      <c r="AXZ43" s="54"/>
      <c r="AYA43" s="54"/>
      <c r="AYB43" s="54"/>
      <c r="AYC43" s="54"/>
      <c r="AYD43" s="54"/>
      <c r="AYE43" s="54"/>
      <c r="AYF43" s="54"/>
      <c r="AYG43" s="54"/>
      <c r="AYH43" s="54"/>
      <c r="AYI43" s="54"/>
      <c r="AYJ43" s="54"/>
      <c r="AYK43" s="54"/>
      <c r="AYL43" s="54"/>
      <c r="AYM43" s="54"/>
      <c r="AYN43" s="54"/>
      <c r="AYO43" s="54"/>
      <c r="AYP43" s="54"/>
      <c r="AYQ43" s="54"/>
      <c r="AYR43" s="54"/>
      <c r="AYS43" s="54"/>
      <c r="AYT43" s="54"/>
      <c r="AYU43" s="54"/>
      <c r="AYV43" s="54"/>
    </row>
    <row r="44" spans="1:1348" s="374" customFormat="1" ht="14.25" customHeight="1" thickBot="1" x14ac:dyDescent="0.35">
      <c r="A44" s="2501"/>
      <c r="B44" s="1085" t="s">
        <v>290</v>
      </c>
      <c r="C44" s="392" t="s">
        <v>201</v>
      </c>
      <c r="D44" s="393"/>
      <c r="E44" s="393"/>
      <c r="F44" s="393"/>
      <c r="G44" s="393"/>
      <c r="H44" s="393"/>
      <c r="I44" s="393"/>
      <c r="J44" s="256"/>
      <c r="K44" s="256"/>
      <c r="L44" s="256"/>
      <c r="M44" s="256"/>
      <c r="N44" s="256"/>
      <c r="O44" s="256"/>
      <c r="P44" s="256"/>
      <c r="Q44" s="1086"/>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c r="AUL44" s="54"/>
      <c r="AUM44" s="54"/>
      <c r="AUN44" s="54"/>
      <c r="AUO44" s="54"/>
      <c r="AUP44" s="54"/>
      <c r="AUQ44" s="54"/>
      <c r="AUR44" s="54"/>
      <c r="AUS44" s="54"/>
      <c r="AUT44" s="54"/>
      <c r="AUU44" s="54"/>
      <c r="AUV44" s="54"/>
      <c r="AUW44" s="54"/>
      <c r="AUX44" s="54"/>
      <c r="AUY44" s="54"/>
      <c r="AUZ44" s="54"/>
      <c r="AVA44" s="54"/>
      <c r="AVB44" s="54"/>
      <c r="AVC44" s="54"/>
      <c r="AVD44" s="54"/>
      <c r="AVE44" s="54"/>
      <c r="AVF44" s="54"/>
      <c r="AVG44" s="54"/>
      <c r="AVH44" s="54"/>
      <c r="AVI44" s="54"/>
      <c r="AVJ44" s="54"/>
      <c r="AVK44" s="54"/>
      <c r="AVL44" s="54"/>
      <c r="AVM44" s="54"/>
      <c r="AVN44" s="54"/>
      <c r="AVO44" s="54"/>
      <c r="AVP44" s="54"/>
      <c r="AVQ44" s="54"/>
      <c r="AVR44" s="54"/>
      <c r="AVS44" s="54"/>
      <c r="AVT44" s="54"/>
      <c r="AVU44" s="54"/>
      <c r="AVV44" s="54"/>
      <c r="AVW44" s="54"/>
      <c r="AVX44" s="54"/>
      <c r="AVY44" s="54"/>
      <c r="AVZ44" s="54"/>
      <c r="AWA44" s="54"/>
      <c r="AWB44" s="54"/>
      <c r="AWC44" s="54"/>
      <c r="AWD44" s="54"/>
      <c r="AWE44" s="54"/>
      <c r="AWF44" s="54"/>
      <c r="AWG44" s="54"/>
      <c r="AWH44" s="54"/>
      <c r="AWI44" s="54"/>
      <c r="AWJ44" s="54"/>
      <c r="AWK44" s="54"/>
      <c r="AWL44" s="54"/>
      <c r="AWM44" s="54"/>
      <c r="AWN44" s="54"/>
      <c r="AWO44" s="54"/>
      <c r="AWP44" s="54"/>
      <c r="AWQ44" s="54"/>
      <c r="AWR44" s="54"/>
      <c r="AWS44" s="54"/>
      <c r="AWT44" s="54"/>
      <c r="AWU44" s="54"/>
      <c r="AWV44" s="54"/>
      <c r="AWW44" s="54"/>
      <c r="AWX44" s="54"/>
      <c r="AWY44" s="54"/>
      <c r="AWZ44" s="54"/>
      <c r="AXA44" s="54"/>
      <c r="AXB44" s="54"/>
      <c r="AXC44" s="54"/>
      <c r="AXD44" s="54"/>
      <c r="AXE44" s="54"/>
      <c r="AXF44" s="54"/>
      <c r="AXG44" s="54"/>
      <c r="AXH44" s="54"/>
      <c r="AXI44" s="54"/>
      <c r="AXJ44" s="54"/>
      <c r="AXK44" s="54"/>
      <c r="AXL44" s="54"/>
      <c r="AXM44" s="54"/>
      <c r="AXN44" s="54"/>
      <c r="AXO44" s="54"/>
      <c r="AXP44" s="54"/>
      <c r="AXQ44" s="54"/>
      <c r="AXR44" s="54"/>
      <c r="AXS44" s="54"/>
      <c r="AXT44" s="54"/>
      <c r="AXU44" s="54"/>
      <c r="AXV44" s="54"/>
      <c r="AXW44" s="54"/>
      <c r="AXX44" s="54"/>
      <c r="AXY44" s="54"/>
      <c r="AXZ44" s="54"/>
      <c r="AYA44" s="54"/>
      <c r="AYB44" s="54"/>
      <c r="AYC44" s="54"/>
      <c r="AYD44" s="54"/>
      <c r="AYE44" s="54"/>
      <c r="AYF44" s="54"/>
      <c r="AYG44" s="54"/>
      <c r="AYH44" s="54"/>
      <c r="AYI44" s="54"/>
      <c r="AYJ44" s="54"/>
      <c r="AYK44" s="54"/>
      <c r="AYL44" s="54"/>
      <c r="AYM44" s="54"/>
      <c r="AYN44" s="54"/>
      <c r="AYO44" s="54"/>
      <c r="AYP44" s="54"/>
      <c r="AYQ44" s="54"/>
      <c r="AYR44" s="54"/>
      <c r="AYS44" s="54"/>
      <c r="AYT44" s="54"/>
      <c r="AYU44" s="54"/>
      <c r="AYV44" s="54"/>
    </row>
    <row r="45" spans="1:1348" s="374" customFormat="1" ht="14.25" customHeight="1" x14ac:dyDescent="0.2">
      <c r="A45" s="2501"/>
      <c r="B45" s="1087">
        <f>ROW()</f>
        <v>45</v>
      </c>
      <c r="C45" s="256"/>
      <c r="D45" s="256"/>
      <c r="E45" s="256"/>
      <c r="F45" s="256"/>
      <c r="G45" s="256"/>
      <c r="H45" s="256"/>
      <c r="I45" s="256"/>
      <c r="J45" s="256"/>
      <c r="K45" s="256"/>
      <c r="L45" s="256"/>
      <c r="M45" s="256"/>
      <c r="N45" s="256"/>
      <c r="O45" s="256"/>
      <c r="P45" s="256"/>
      <c r="Q45" s="1086"/>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c r="AUL45" s="54"/>
      <c r="AUM45" s="54"/>
      <c r="AUN45" s="54"/>
      <c r="AUO45" s="54"/>
      <c r="AUP45" s="54"/>
      <c r="AUQ45" s="54"/>
      <c r="AUR45" s="54"/>
      <c r="AUS45" s="54"/>
      <c r="AUT45" s="54"/>
      <c r="AUU45" s="54"/>
      <c r="AUV45" s="54"/>
      <c r="AUW45" s="54"/>
      <c r="AUX45" s="54"/>
      <c r="AUY45" s="54"/>
      <c r="AUZ45" s="54"/>
      <c r="AVA45" s="54"/>
      <c r="AVB45" s="54"/>
      <c r="AVC45" s="54"/>
      <c r="AVD45" s="54"/>
      <c r="AVE45" s="54"/>
      <c r="AVF45" s="54"/>
      <c r="AVG45" s="54"/>
      <c r="AVH45" s="54"/>
      <c r="AVI45" s="54"/>
      <c r="AVJ45" s="54"/>
      <c r="AVK45" s="54"/>
      <c r="AVL45" s="54"/>
      <c r="AVM45" s="54"/>
      <c r="AVN45" s="54"/>
      <c r="AVO45" s="54"/>
      <c r="AVP45" s="54"/>
      <c r="AVQ45" s="54"/>
      <c r="AVR45" s="54"/>
      <c r="AVS45" s="54"/>
      <c r="AVT45" s="54"/>
      <c r="AVU45" s="54"/>
      <c r="AVV45" s="54"/>
      <c r="AVW45" s="54"/>
      <c r="AVX45" s="54"/>
      <c r="AVY45" s="54"/>
      <c r="AVZ45" s="54"/>
      <c r="AWA45" s="54"/>
      <c r="AWB45" s="54"/>
      <c r="AWC45" s="54"/>
      <c r="AWD45" s="54"/>
      <c r="AWE45" s="54"/>
      <c r="AWF45" s="54"/>
      <c r="AWG45" s="54"/>
      <c r="AWH45" s="54"/>
      <c r="AWI45" s="54"/>
      <c r="AWJ45" s="54"/>
      <c r="AWK45" s="54"/>
      <c r="AWL45" s="54"/>
      <c r="AWM45" s="54"/>
      <c r="AWN45" s="54"/>
      <c r="AWO45" s="54"/>
      <c r="AWP45" s="54"/>
      <c r="AWQ45" s="54"/>
      <c r="AWR45" s="54"/>
      <c r="AWS45" s="54"/>
      <c r="AWT45" s="54"/>
      <c r="AWU45" s="54"/>
      <c r="AWV45" s="54"/>
      <c r="AWW45" s="54"/>
      <c r="AWX45" s="54"/>
      <c r="AWY45" s="54"/>
      <c r="AWZ45" s="54"/>
      <c r="AXA45" s="54"/>
      <c r="AXB45" s="54"/>
      <c r="AXC45" s="54"/>
      <c r="AXD45" s="54"/>
      <c r="AXE45" s="54"/>
      <c r="AXF45" s="54"/>
      <c r="AXG45" s="54"/>
      <c r="AXH45" s="54"/>
      <c r="AXI45" s="54"/>
      <c r="AXJ45" s="54"/>
      <c r="AXK45" s="54"/>
      <c r="AXL45" s="54"/>
      <c r="AXM45" s="54"/>
      <c r="AXN45" s="54"/>
      <c r="AXO45" s="54"/>
      <c r="AXP45" s="54"/>
      <c r="AXQ45" s="54"/>
      <c r="AXR45" s="54"/>
      <c r="AXS45" s="54"/>
      <c r="AXT45" s="54"/>
      <c r="AXU45" s="54"/>
      <c r="AXV45" s="54"/>
      <c r="AXW45" s="54"/>
      <c r="AXX45" s="54"/>
      <c r="AXY45" s="54"/>
      <c r="AXZ45" s="54"/>
      <c r="AYA45" s="54"/>
      <c r="AYB45" s="54"/>
      <c r="AYC45" s="54"/>
      <c r="AYD45" s="54"/>
      <c r="AYE45" s="54"/>
      <c r="AYF45" s="54"/>
      <c r="AYG45" s="54"/>
      <c r="AYH45" s="54"/>
      <c r="AYI45" s="54"/>
      <c r="AYJ45" s="54"/>
      <c r="AYK45" s="54"/>
      <c r="AYL45" s="54"/>
      <c r="AYM45" s="54"/>
      <c r="AYN45" s="54"/>
      <c r="AYO45" s="54"/>
      <c r="AYP45" s="54"/>
      <c r="AYQ45" s="54"/>
      <c r="AYR45" s="54"/>
      <c r="AYS45" s="54"/>
      <c r="AYT45" s="54"/>
      <c r="AYU45" s="54"/>
      <c r="AYV45" s="54"/>
    </row>
    <row r="46" spans="1:1348" s="374" customFormat="1" ht="19.5" customHeight="1" x14ac:dyDescent="0.25">
      <c r="A46" s="2501"/>
      <c r="B46" s="394" t="s">
        <v>1</v>
      </c>
      <c r="C46" s="395" t="s">
        <v>291</v>
      </c>
      <c r="D46" s="396"/>
      <c r="E46" s="396"/>
      <c r="F46" s="397"/>
      <c r="G46" s="397"/>
      <c r="H46" s="379"/>
      <c r="I46" s="379"/>
      <c r="J46" s="256"/>
      <c r="K46" s="256"/>
      <c r="L46" s="256"/>
      <c r="M46" s="256"/>
      <c r="N46" s="256"/>
      <c r="O46" s="256"/>
      <c r="P46" s="256"/>
      <c r="Q46" s="1086"/>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c r="IU46" s="54"/>
      <c r="IV46" s="54"/>
      <c r="IW46" s="54"/>
      <c r="IX46" s="54"/>
      <c r="IY46" s="54"/>
      <c r="IZ46" s="54"/>
      <c r="JA46" s="54"/>
      <c r="JB46" s="54"/>
      <c r="JC46" s="54"/>
      <c r="JD46" s="54"/>
      <c r="JE46" s="54"/>
      <c r="JF46" s="54"/>
      <c r="JG46" s="54"/>
      <c r="JH46" s="54"/>
      <c r="JI46" s="54"/>
      <c r="JJ46" s="54"/>
      <c r="JK46" s="54"/>
      <c r="JL46" s="54"/>
      <c r="JM46" s="54"/>
      <c r="JN46" s="54"/>
      <c r="JO46" s="54"/>
      <c r="JP46" s="54"/>
      <c r="JQ46" s="54"/>
      <c r="JR46" s="54"/>
      <c r="JS46" s="54"/>
      <c r="JT46" s="54"/>
      <c r="JU46" s="54"/>
      <c r="JV46" s="54"/>
      <c r="JW46" s="54"/>
      <c r="JX46" s="54"/>
      <c r="JY46" s="54"/>
      <c r="JZ46" s="54"/>
      <c r="KA46" s="54"/>
      <c r="KB46" s="54"/>
      <c r="KC46" s="54"/>
      <c r="KD46" s="54"/>
      <c r="KE46" s="54"/>
      <c r="KF46" s="54"/>
      <c r="KG46" s="54"/>
      <c r="KH46" s="54"/>
      <c r="KI46" s="54"/>
      <c r="KJ46" s="54"/>
      <c r="KK46" s="54"/>
      <c r="KL46" s="54"/>
      <c r="KM46" s="54"/>
      <c r="KN46" s="54"/>
      <c r="KO46" s="54"/>
      <c r="KP46" s="54"/>
      <c r="KQ46" s="54"/>
      <c r="KR46" s="54"/>
      <c r="KS46" s="54"/>
      <c r="KT46" s="54"/>
      <c r="KU46" s="54"/>
      <c r="KV46" s="54"/>
      <c r="KW46" s="54"/>
      <c r="KX46" s="54"/>
      <c r="KY46" s="54"/>
      <c r="KZ46" s="54"/>
      <c r="LA46" s="54"/>
      <c r="LB46" s="54"/>
      <c r="LC46" s="54"/>
      <c r="LD46" s="54"/>
      <c r="LE46" s="54"/>
      <c r="LF46" s="54"/>
      <c r="LG46" s="54"/>
      <c r="LH46" s="54"/>
      <c r="LI46" s="54"/>
      <c r="LJ46" s="54"/>
      <c r="LK46" s="54"/>
      <c r="LL46" s="54"/>
      <c r="LM46" s="54"/>
      <c r="LN46" s="54"/>
      <c r="LO46" s="54"/>
      <c r="LP46" s="54"/>
      <c r="LQ46" s="54"/>
      <c r="LR46" s="54"/>
      <c r="LS46" s="54"/>
      <c r="LT46" s="54"/>
      <c r="LU46" s="54"/>
      <c r="LV46" s="54"/>
      <c r="LW46" s="54"/>
      <c r="LX46" s="54"/>
      <c r="LY46" s="54"/>
      <c r="LZ46" s="54"/>
      <c r="MA46" s="54"/>
      <c r="MB46" s="54"/>
      <c r="MC46" s="54"/>
      <c r="MD46" s="54"/>
      <c r="ME46" s="54"/>
      <c r="MF46" s="54"/>
      <c r="MG46" s="54"/>
      <c r="MH46" s="54"/>
      <c r="MI46" s="54"/>
      <c r="MJ46" s="54"/>
      <c r="MK46" s="54"/>
      <c r="ML46" s="54"/>
      <c r="MM46" s="54"/>
      <c r="MN46" s="54"/>
      <c r="MO46" s="54"/>
      <c r="MP46" s="54"/>
      <c r="MQ46" s="54"/>
      <c r="MR46" s="54"/>
      <c r="MS46" s="54"/>
      <c r="MT46" s="54"/>
      <c r="MU46" s="54"/>
      <c r="MV46" s="54"/>
      <c r="MW46" s="54"/>
      <c r="MX46" s="54"/>
      <c r="MY46" s="54"/>
      <c r="MZ46" s="54"/>
      <c r="NA46" s="54"/>
      <c r="NB46" s="54"/>
      <c r="NC46" s="54"/>
      <c r="ND46" s="54"/>
      <c r="NE46" s="54"/>
      <c r="NF46" s="54"/>
      <c r="NG46" s="54"/>
      <c r="NH46" s="54"/>
      <c r="NI46" s="54"/>
      <c r="NJ46" s="54"/>
      <c r="NK46" s="54"/>
      <c r="NL46" s="54"/>
      <c r="NM46" s="54"/>
      <c r="NN46" s="54"/>
      <c r="NO46" s="54"/>
      <c r="NP46" s="54"/>
      <c r="NQ46" s="54"/>
      <c r="NR46" s="54"/>
      <c r="NS46" s="54"/>
      <c r="NT46" s="54"/>
      <c r="NU46" s="54"/>
      <c r="NV46" s="54"/>
      <c r="NW46" s="54"/>
      <c r="NX46" s="54"/>
      <c r="NY46" s="54"/>
      <c r="NZ46" s="54"/>
      <c r="OA46" s="54"/>
      <c r="OB46" s="54"/>
      <c r="OC46" s="54"/>
      <c r="OD46" s="54"/>
      <c r="OE46" s="54"/>
      <c r="OF46" s="54"/>
      <c r="OG46" s="54"/>
      <c r="OH46" s="54"/>
      <c r="OI46" s="54"/>
      <c r="OJ46" s="54"/>
      <c r="OK46" s="54"/>
      <c r="OL46" s="54"/>
      <c r="OM46" s="54"/>
      <c r="ON46" s="54"/>
      <c r="OO46" s="54"/>
      <c r="OP46" s="54"/>
      <c r="OQ46" s="54"/>
      <c r="OR46" s="54"/>
      <c r="OS46" s="54"/>
      <c r="OT46" s="54"/>
      <c r="OU46" s="54"/>
      <c r="OV46" s="54"/>
      <c r="OW46" s="54"/>
      <c r="OX46" s="54"/>
      <c r="OY46" s="54"/>
      <c r="OZ46" s="54"/>
      <c r="PA46" s="54"/>
      <c r="PB46" s="54"/>
      <c r="PC46" s="54"/>
      <c r="PD46" s="54"/>
      <c r="PE46" s="54"/>
      <c r="PF46" s="54"/>
      <c r="PG46" s="54"/>
      <c r="PH46" s="54"/>
      <c r="PI46" s="54"/>
      <c r="PJ46" s="54"/>
      <c r="PK46" s="54"/>
      <c r="PL46" s="54"/>
      <c r="PM46" s="54"/>
      <c r="PN46" s="54"/>
      <c r="PO46" s="54"/>
      <c r="PP46" s="54"/>
      <c r="PQ46" s="54"/>
      <c r="PR46" s="54"/>
      <c r="PS46" s="54"/>
      <c r="PT46" s="54"/>
      <c r="PU46" s="54"/>
      <c r="PV46" s="54"/>
      <c r="PW46" s="54"/>
      <c r="PX46" s="54"/>
      <c r="PY46" s="54"/>
      <c r="PZ46" s="54"/>
      <c r="QA46" s="54"/>
      <c r="QB46" s="54"/>
      <c r="QC46" s="54"/>
      <c r="QD46" s="54"/>
      <c r="QE46" s="54"/>
      <c r="QF46" s="54"/>
      <c r="QG46" s="54"/>
      <c r="QH46" s="54"/>
      <c r="QI46" s="54"/>
      <c r="QJ46" s="54"/>
      <c r="QK46" s="54"/>
      <c r="QL46" s="54"/>
      <c r="QM46" s="54"/>
      <c r="QN46" s="54"/>
      <c r="QO46" s="54"/>
      <c r="QP46" s="54"/>
      <c r="QQ46" s="54"/>
      <c r="QR46" s="54"/>
      <c r="QS46" s="54"/>
      <c r="QT46" s="54"/>
      <c r="QU46" s="54"/>
      <c r="QV46" s="54"/>
      <c r="QW46" s="54"/>
      <c r="QX46" s="54"/>
      <c r="QY46" s="54"/>
      <c r="QZ46" s="54"/>
      <c r="RA46" s="54"/>
      <c r="RB46" s="54"/>
      <c r="RC46" s="54"/>
      <c r="RD46" s="54"/>
      <c r="RE46" s="54"/>
      <c r="RF46" s="54"/>
      <c r="RG46" s="54"/>
      <c r="RH46" s="54"/>
      <c r="RI46" s="54"/>
      <c r="RJ46" s="54"/>
      <c r="RK46" s="54"/>
      <c r="RL46" s="54"/>
      <c r="RM46" s="54"/>
      <c r="RN46" s="54"/>
      <c r="RO46" s="54"/>
      <c r="RP46" s="54"/>
      <c r="RQ46" s="54"/>
      <c r="RR46" s="54"/>
      <c r="RS46" s="54"/>
      <c r="RT46" s="54"/>
      <c r="RU46" s="54"/>
      <c r="RV46" s="54"/>
      <c r="RW46" s="54"/>
      <c r="RX46" s="54"/>
      <c r="RY46" s="54"/>
      <c r="RZ46" s="54"/>
      <c r="SA46" s="54"/>
      <c r="SB46" s="54"/>
      <c r="SC46" s="54"/>
      <c r="SD46" s="54"/>
      <c r="SE46" s="54"/>
      <c r="SF46" s="54"/>
      <c r="SG46" s="54"/>
      <c r="SH46" s="54"/>
      <c r="SI46" s="54"/>
      <c r="SJ46" s="54"/>
      <c r="SK46" s="54"/>
      <c r="SL46" s="54"/>
      <c r="SM46" s="54"/>
      <c r="SN46" s="54"/>
      <c r="SO46" s="54"/>
      <c r="SP46" s="54"/>
      <c r="SQ46" s="54"/>
      <c r="SR46" s="54"/>
      <c r="SS46" s="54"/>
      <c r="ST46" s="54"/>
      <c r="SU46" s="54"/>
      <c r="SV46" s="54"/>
      <c r="SW46" s="54"/>
      <c r="SX46" s="54"/>
      <c r="SY46" s="54"/>
      <c r="SZ46" s="54"/>
      <c r="TA46" s="54"/>
      <c r="TB46" s="54"/>
      <c r="TC46" s="54"/>
      <c r="TD46" s="54"/>
      <c r="TE46" s="54"/>
      <c r="TF46" s="54"/>
      <c r="TG46" s="54"/>
      <c r="TH46" s="54"/>
      <c r="TI46" s="54"/>
      <c r="TJ46" s="54"/>
      <c r="TK46" s="54"/>
      <c r="TL46" s="54"/>
      <c r="TM46" s="54"/>
      <c r="TN46" s="54"/>
      <c r="TO46" s="54"/>
      <c r="TP46" s="54"/>
      <c r="TQ46" s="54"/>
      <c r="TR46" s="54"/>
      <c r="TS46" s="54"/>
      <c r="TT46" s="54"/>
      <c r="TU46" s="54"/>
      <c r="TV46" s="54"/>
      <c r="TW46" s="54"/>
      <c r="TX46" s="54"/>
      <c r="TY46" s="54"/>
      <c r="TZ46" s="54"/>
      <c r="UA46" s="54"/>
      <c r="UB46" s="54"/>
      <c r="UC46" s="54"/>
      <c r="UD46" s="54"/>
      <c r="UE46" s="54"/>
      <c r="UF46" s="54"/>
      <c r="UG46" s="54"/>
      <c r="UH46" s="54"/>
      <c r="UI46" s="54"/>
      <c r="UJ46" s="54"/>
      <c r="UK46" s="54"/>
      <c r="UL46" s="54"/>
      <c r="UM46" s="54"/>
      <c r="UN46" s="54"/>
      <c r="UO46" s="54"/>
      <c r="UP46" s="54"/>
      <c r="UQ46" s="54"/>
      <c r="UR46" s="54"/>
      <c r="US46" s="54"/>
      <c r="UT46" s="54"/>
      <c r="UU46" s="54"/>
      <c r="UV46" s="54"/>
      <c r="UW46" s="54"/>
      <c r="UX46" s="54"/>
      <c r="UY46" s="54"/>
      <c r="UZ46" s="54"/>
      <c r="VA46" s="54"/>
      <c r="VB46" s="54"/>
      <c r="VC46" s="54"/>
      <c r="VD46" s="54"/>
      <c r="VE46" s="54"/>
      <c r="VF46" s="54"/>
      <c r="VG46" s="54"/>
      <c r="VH46" s="54"/>
      <c r="VI46" s="54"/>
      <c r="VJ46" s="54"/>
      <c r="VK46" s="54"/>
      <c r="VL46" s="54"/>
      <c r="VM46" s="54"/>
      <c r="VN46" s="54"/>
      <c r="VO46" s="54"/>
      <c r="VP46" s="54"/>
      <c r="VQ46" s="54"/>
      <c r="VR46" s="54"/>
      <c r="VS46" s="54"/>
      <c r="VT46" s="54"/>
      <c r="VU46" s="54"/>
      <c r="VV46" s="54"/>
      <c r="VW46" s="54"/>
      <c r="VX46" s="54"/>
      <c r="VY46" s="54"/>
      <c r="VZ46" s="54"/>
      <c r="WA46" s="54"/>
      <c r="WB46" s="54"/>
      <c r="WC46" s="54"/>
      <c r="WD46" s="54"/>
      <c r="WE46" s="54"/>
      <c r="WF46" s="54"/>
      <c r="WG46" s="54"/>
      <c r="WH46" s="54"/>
      <c r="WI46" s="54"/>
      <c r="WJ46" s="54"/>
      <c r="WK46" s="54"/>
      <c r="WL46" s="54"/>
      <c r="WM46" s="54"/>
      <c r="WN46" s="54"/>
      <c r="WO46" s="54"/>
      <c r="WP46" s="54"/>
      <c r="WQ46" s="54"/>
      <c r="WR46" s="54"/>
      <c r="WS46" s="54"/>
      <c r="WT46" s="54"/>
      <c r="WU46" s="54"/>
      <c r="WV46" s="54"/>
      <c r="WW46" s="54"/>
      <c r="WX46" s="54"/>
      <c r="WY46" s="54"/>
      <c r="WZ46" s="54"/>
      <c r="XA46" s="54"/>
      <c r="XB46" s="54"/>
      <c r="XC46" s="54"/>
      <c r="XD46" s="54"/>
      <c r="XE46" s="54"/>
      <c r="XF46" s="54"/>
      <c r="XG46" s="54"/>
      <c r="XH46" s="54"/>
      <c r="XI46" s="54"/>
      <c r="XJ46" s="54"/>
      <c r="XK46" s="54"/>
      <c r="XL46" s="54"/>
      <c r="XM46" s="54"/>
      <c r="XN46" s="54"/>
      <c r="XO46" s="54"/>
      <c r="XP46" s="54"/>
      <c r="XQ46" s="54"/>
      <c r="XR46" s="54"/>
      <c r="XS46" s="54"/>
      <c r="XT46" s="54"/>
      <c r="XU46" s="54"/>
      <c r="XV46" s="54"/>
      <c r="XW46" s="54"/>
      <c r="XX46" s="54"/>
      <c r="XY46" s="54"/>
      <c r="XZ46" s="54"/>
      <c r="YA46" s="54"/>
      <c r="YB46" s="54"/>
      <c r="YC46" s="54"/>
      <c r="YD46" s="54"/>
      <c r="YE46" s="54"/>
      <c r="YF46" s="54"/>
      <c r="YG46" s="54"/>
      <c r="YH46" s="54"/>
      <c r="YI46" s="54"/>
      <c r="YJ46" s="54"/>
      <c r="YK46" s="54"/>
      <c r="YL46" s="54"/>
      <c r="YM46" s="54"/>
      <c r="YN46" s="54"/>
      <c r="YO46" s="54"/>
      <c r="YP46" s="54"/>
      <c r="YQ46" s="54"/>
      <c r="YR46" s="54"/>
      <c r="YS46" s="54"/>
      <c r="YT46" s="54"/>
      <c r="YU46" s="54"/>
      <c r="YV46" s="54"/>
      <c r="YW46" s="54"/>
      <c r="YX46" s="54"/>
      <c r="YY46" s="54"/>
      <c r="YZ46" s="54"/>
      <c r="ZA46" s="54"/>
      <c r="ZB46" s="54"/>
      <c r="ZC46" s="54"/>
      <c r="ZD46" s="54"/>
      <c r="ZE46" s="54"/>
      <c r="ZF46" s="54"/>
      <c r="ZG46" s="54"/>
      <c r="ZH46" s="54"/>
      <c r="ZI46" s="54"/>
      <c r="ZJ46" s="54"/>
      <c r="ZK46" s="54"/>
      <c r="ZL46" s="54"/>
      <c r="ZM46" s="54"/>
      <c r="ZN46" s="54"/>
      <c r="ZO46" s="54"/>
      <c r="ZP46" s="54"/>
      <c r="ZQ46" s="54"/>
      <c r="ZR46" s="54"/>
      <c r="ZS46" s="54"/>
      <c r="ZT46" s="54"/>
      <c r="ZU46" s="54"/>
      <c r="ZV46" s="54"/>
      <c r="ZW46" s="54"/>
      <c r="ZX46" s="54"/>
      <c r="ZY46" s="54"/>
      <c r="ZZ46" s="54"/>
      <c r="AAA46" s="54"/>
      <c r="AAB46" s="54"/>
      <c r="AAC46" s="54"/>
      <c r="AAD46" s="54"/>
      <c r="AAE46" s="54"/>
      <c r="AAF46" s="54"/>
      <c r="AAG46" s="54"/>
      <c r="AAH46" s="54"/>
      <c r="AAI46" s="54"/>
      <c r="AAJ46" s="54"/>
      <c r="AAK46" s="54"/>
      <c r="AAL46" s="54"/>
      <c r="AAM46" s="54"/>
      <c r="AAN46" s="54"/>
      <c r="AAO46" s="54"/>
      <c r="AAP46" s="54"/>
      <c r="AAQ46" s="54"/>
      <c r="AAR46" s="54"/>
      <c r="AAS46" s="54"/>
      <c r="AAT46" s="54"/>
      <c r="AAU46" s="54"/>
      <c r="AAV46" s="54"/>
      <c r="AAW46" s="54"/>
      <c r="AAX46" s="54"/>
      <c r="AAY46" s="54"/>
      <c r="AAZ46" s="54"/>
      <c r="ABA46" s="54"/>
      <c r="ABB46" s="54"/>
      <c r="ABC46" s="54"/>
      <c r="ABD46" s="54"/>
      <c r="ABE46" s="54"/>
      <c r="ABF46" s="54"/>
      <c r="ABG46" s="54"/>
      <c r="ABH46" s="54"/>
      <c r="ABI46" s="54"/>
      <c r="ABJ46" s="54"/>
      <c r="ABK46" s="54"/>
      <c r="ABL46" s="54"/>
      <c r="ABM46" s="54"/>
      <c r="ABN46" s="54"/>
      <c r="ABO46" s="54"/>
      <c r="ABP46" s="54"/>
      <c r="ABQ46" s="54"/>
      <c r="ABR46" s="54"/>
      <c r="ABS46" s="54"/>
      <c r="ABT46" s="54"/>
      <c r="ABU46" s="54"/>
      <c r="ABV46" s="54"/>
      <c r="ABW46" s="54"/>
      <c r="ABX46" s="54"/>
      <c r="ABY46" s="54"/>
      <c r="ABZ46" s="54"/>
      <c r="ACA46" s="54"/>
      <c r="ACB46" s="54"/>
      <c r="ACC46" s="54"/>
      <c r="ACD46" s="54"/>
      <c r="ACE46" s="54"/>
      <c r="ACF46" s="54"/>
      <c r="ACG46" s="54"/>
      <c r="ACH46" s="54"/>
      <c r="ACI46" s="54"/>
      <c r="ACJ46" s="54"/>
      <c r="ACK46" s="54"/>
      <c r="ACL46" s="54"/>
      <c r="ACM46" s="54"/>
      <c r="ACN46" s="54"/>
      <c r="ACO46" s="54"/>
      <c r="ACP46" s="54"/>
      <c r="ACQ46" s="54"/>
      <c r="ACR46" s="54"/>
      <c r="ACS46" s="54"/>
      <c r="ACT46" s="54"/>
      <c r="ACU46" s="54"/>
      <c r="ACV46" s="54"/>
      <c r="ACW46" s="54"/>
      <c r="ACX46" s="54"/>
      <c r="ACY46" s="54"/>
      <c r="ACZ46" s="54"/>
      <c r="ADA46" s="54"/>
      <c r="ADB46" s="54"/>
      <c r="ADC46" s="54"/>
      <c r="ADD46" s="54"/>
      <c r="ADE46" s="54"/>
      <c r="ADF46" s="54"/>
      <c r="ADG46" s="54"/>
      <c r="ADH46" s="54"/>
      <c r="ADI46" s="54"/>
      <c r="ADJ46" s="54"/>
      <c r="ADK46" s="54"/>
      <c r="ADL46" s="54"/>
      <c r="ADM46" s="54"/>
      <c r="ADN46" s="54"/>
      <c r="ADO46" s="54"/>
      <c r="ADP46" s="54"/>
      <c r="ADQ46" s="54"/>
      <c r="ADR46" s="54"/>
      <c r="ADS46" s="54"/>
      <c r="ADT46" s="54"/>
      <c r="ADU46" s="54"/>
      <c r="ADV46" s="54"/>
      <c r="ADW46" s="54"/>
      <c r="ADX46" s="54"/>
      <c r="ADY46" s="54"/>
      <c r="ADZ46" s="54"/>
      <c r="AEA46" s="54"/>
      <c r="AEB46" s="54"/>
      <c r="AEC46" s="54"/>
      <c r="AED46" s="54"/>
      <c r="AEE46" s="54"/>
      <c r="AEF46" s="54"/>
      <c r="AEG46" s="54"/>
      <c r="AEH46" s="54"/>
      <c r="AEI46" s="54"/>
      <c r="AEJ46" s="54"/>
      <c r="AEK46" s="54"/>
      <c r="AEL46" s="54"/>
      <c r="AEM46" s="54"/>
      <c r="AEN46" s="54"/>
      <c r="AEO46" s="54"/>
      <c r="AEP46" s="54"/>
      <c r="AEQ46" s="54"/>
      <c r="AER46" s="54"/>
      <c r="AES46" s="54"/>
      <c r="AET46" s="54"/>
      <c r="AEU46" s="54"/>
      <c r="AEV46" s="54"/>
      <c r="AEW46" s="54"/>
      <c r="AEX46" s="54"/>
      <c r="AEY46" s="54"/>
      <c r="AEZ46" s="54"/>
      <c r="AFA46" s="54"/>
      <c r="AFB46" s="54"/>
      <c r="AFC46" s="54"/>
      <c r="AFD46" s="54"/>
      <c r="AFE46" s="54"/>
      <c r="AFF46" s="54"/>
      <c r="AFG46" s="54"/>
      <c r="AFH46" s="54"/>
      <c r="AFI46" s="54"/>
      <c r="AFJ46" s="54"/>
      <c r="AFK46" s="54"/>
      <c r="AFL46" s="54"/>
      <c r="AFM46" s="54"/>
      <c r="AFN46" s="54"/>
      <c r="AFO46" s="54"/>
      <c r="AFP46" s="54"/>
      <c r="AFQ46" s="54"/>
      <c r="AFR46" s="54"/>
      <c r="AFS46" s="54"/>
      <c r="AFT46" s="54"/>
      <c r="AFU46" s="54"/>
      <c r="AFV46" s="54"/>
      <c r="AFW46" s="54"/>
      <c r="AFX46" s="54"/>
      <c r="AFY46" s="54"/>
      <c r="AFZ46" s="54"/>
      <c r="AGA46" s="54"/>
      <c r="AGB46" s="54"/>
      <c r="AGC46" s="54"/>
      <c r="AGD46" s="54"/>
      <c r="AGE46" s="54"/>
      <c r="AGF46" s="54"/>
      <c r="AGG46" s="54"/>
      <c r="AGH46" s="54"/>
      <c r="AGI46" s="54"/>
      <c r="AGJ46" s="54"/>
      <c r="AGK46" s="54"/>
      <c r="AGL46" s="54"/>
      <c r="AGM46" s="54"/>
      <c r="AGN46" s="54"/>
      <c r="AGO46" s="54"/>
      <c r="AGP46" s="54"/>
      <c r="AGQ46" s="54"/>
      <c r="AGR46" s="54"/>
      <c r="AGS46" s="54"/>
      <c r="AGT46" s="54"/>
      <c r="AGU46" s="54"/>
      <c r="AGV46" s="54"/>
      <c r="AGW46" s="54"/>
      <c r="AGX46" s="54"/>
      <c r="AGY46" s="54"/>
      <c r="AGZ46" s="54"/>
      <c r="AHA46" s="54"/>
      <c r="AHB46" s="54"/>
      <c r="AHC46" s="54"/>
      <c r="AHD46" s="54"/>
      <c r="AHE46" s="54"/>
      <c r="AHF46" s="54"/>
      <c r="AHG46" s="54"/>
      <c r="AHH46" s="54"/>
      <c r="AHI46" s="54"/>
      <c r="AHJ46" s="54"/>
      <c r="AHK46" s="54"/>
      <c r="AHL46" s="54"/>
      <c r="AHM46" s="54"/>
      <c r="AHN46" s="54"/>
      <c r="AHO46" s="54"/>
      <c r="AHP46" s="54"/>
      <c r="AHQ46" s="54"/>
      <c r="AHR46" s="54"/>
      <c r="AHS46" s="54"/>
      <c r="AHT46" s="54"/>
      <c r="AHU46" s="54"/>
      <c r="AHV46" s="54"/>
      <c r="AHW46" s="54"/>
      <c r="AHX46" s="54"/>
      <c r="AHY46" s="54"/>
      <c r="AHZ46" s="54"/>
      <c r="AIA46" s="54"/>
      <c r="AIB46" s="54"/>
      <c r="AIC46" s="54"/>
      <c r="AID46" s="54"/>
      <c r="AIE46" s="54"/>
      <c r="AIF46" s="54"/>
      <c r="AIG46" s="54"/>
      <c r="AIH46" s="54"/>
      <c r="AII46" s="54"/>
      <c r="AIJ46" s="54"/>
      <c r="AIK46" s="54"/>
      <c r="AIL46" s="54"/>
      <c r="AIM46" s="54"/>
      <c r="AIN46" s="54"/>
      <c r="AIO46" s="54"/>
      <c r="AIP46" s="54"/>
      <c r="AIQ46" s="54"/>
      <c r="AIR46" s="54"/>
      <c r="AIS46" s="54"/>
      <c r="AIT46" s="54"/>
      <c r="AIU46" s="54"/>
      <c r="AIV46" s="54"/>
      <c r="AIW46" s="54"/>
      <c r="AIX46" s="54"/>
      <c r="AIY46" s="54"/>
      <c r="AIZ46" s="54"/>
      <c r="AJA46" s="54"/>
      <c r="AJB46" s="54"/>
      <c r="AJC46" s="54"/>
      <c r="AJD46" s="54"/>
      <c r="AJE46" s="54"/>
      <c r="AJF46" s="54"/>
      <c r="AJG46" s="54"/>
      <c r="AJH46" s="54"/>
      <c r="AJI46" s="54"/>
      <c r="AJJ46" s="54"/>
      <c r="AJK46" s="54"/>
      <c r="AJL46" s="54"/>
      <c r="AJM46" s="54"/>
      <c r="AJN46" s="54"/>
      <c r="AJO46" s="54"/>
      <c r="AJP46" s="54"/>
      <c r="AJQ46" s="54"/>
      <c r="AJR46" s="54"/>
      <c r="AJS46" s="54"/>
      <c r="AJT46" s="54"/>
      <c r="AJU46" s="54"/>
      <c r="AJV46" s="54"/>
      <c r="AJW46" s="54"/>
      <c r="AJX46" s="54"/>
      <c r="AJY46" s="54"/>
      <c r="AJZ46" s="54"/>
      <c r="AKA46" s="54"/>
      <c r="AKB46" s="54"/>
      <c r="AKC46" s="54"/>
      <c r="AKD46" s="54"/>
      <c r="AKE46" s="54"/>
      <c r="AKF46" s="54"/>
      <c r="AKG46" s="54"/>
      <c r="AKH46" s="54"/>
      <c r="AKI46" s="54"/>
      <c r="AKJ46" s="54"/>
      <c r="AKK46" s="54"/>
      <c r="AKL46" s="54"/>
      <c r="AKM46" s="54"/>
      <c r="AKN46" s="54"/>
      <c r="AKO46" s="54"/>
      <c r="AKP46" s="54"/>
      <c r="AKQ46" s="54"/>
      <c r="AKR46" s="54"/>
      <c r="AKS46" s="54"/>
      <c r="AKT46" s="54"/>
      <c r="AKU46" s="54"/>
      <c r="AKV46" s="54"/>
      <c r="AKW46" s="54"/>
      <c r="AKX46" s="54"/>
      <c r="AKY46" s="54"/>
      <c r="AKZ46" s="54"/>
      <c r="ALA46" s="54"/>
      <c r="ALB46" s="54"/>
      <c r="ALC46" s="54"/>
      <c r="ALD46" s="54"/>
      <c r="ALE46" s="54"/>
      <c r="ALF46" s="54"/>
      <c r="ALG46" s="54"/>
      <c r="ALH46" s="54"/>
      <c r="ALI46" s="54"/>
      <c r="ALJ46" s="54"/>
      <c r="ALK46" s="54"/>
      <c r="ALL46" s="54"/>
      <c r="ALM46" s="54"/>
      <c r="ALN46" s="54"/>
      <c r="ALO46" s="54"/>
      <c r="ALP46" s="54"/>
      <c r="ALQ46" s="54"/>
      <c r="ALR46" s="54"/>
      <c r="ALS46" s="54"/>
      <c r="ALT46" s="54"/>
      <c r="ALU46" s="54"/>
      <c r="ALV46" s="54"/>
      <c r="ALW46" s="54"/>
      <c r="ALX46" s="54"/>
      <c r="ALY46" s="54"/>
      <c r="ALZ46" s="54"/>
      <c r="AMA46" s="54"/>
      <c r="AMB46" s="54"/>
      <c r="AMC46" s="54"/>
      <c r="AMD46" s="54"/>
      <c r="AME46" s="54"/>
      <c r="AMF46" s="54"/>
      <c r="AMG46" s="54"/>
      <c r="AMH46" s="54"/>
      <c r="AMI46" s="54"/>
      <c r="AMJ46" s="54"/>
      <c r="AMK46" s="54"/>
      <c r="AML46" s="54"/>
      <c r="AMM46" s="54"/>
      <c r="AMN46" s="54"/>
      <c r="AMO46" s="54"/>
      <c r="AMP46" s="54"/>
      <c r="AMQ46" s="54"/>
      <c r="AMR46" s="54"/>
      <c r="AMS46" s="54"/>
      <c r="AMT46" s="54"/>
      <c r="AMU46" s="54"/>
      <c r="AMV46" s="54"/>
      <c r="AMW46" s="54"/>
      <c r="AMX46" s="54"/>
      <c r="AMY46" s="54"/>
      <c r="AMZ46" s="54"/>
      <c r="ANA46" s="54"/>
      <c r="ANB46" s="54"/>
      <c r="ANC46" s="54"/>
      <c r="AND46" s="54"/>
      <c r="ANE46" s="54"/>
      <c r="ANF46" s="54"/>
      <c r="ANG46" s="54"/>
      <c r="ANH46" s="54"/>
      <c r="ANI46" s="54"/>
      <c r="ANJ46" s="54"/>
      <c r="ANK46" s="54"/>
      <c r="ANL46" s="54"/>
      <c r="ANM46" s="54"/>
      <c r="ANN46" s="54"/>
      <c r="ANO46" s="54"/>
      <c r="ANP46" s="54"/>
      <c r="ANQ46" s="54"/>
      <c r="ANR46" s="54"/>
      <c r="ANS46" s="54"/>
      <c r="ANT46" s="54"/>
      <c r="ANU46" s="54"/>
      <c r="ANV46" s="54"/>
      <c r="ANW46" s="54"/>
      <c r="ANX46" s="54"/>
      <c r="ANY46" s="54"/>
      <c r="ANZ46" s="54"/>
      <c r="AOA46" s="54"/>
      <c r="AOB46" s="54"/>
      <c r="AOC46" s="54"/>
      <c r="AOD46" s="54"/>
      <c r="AOE46" s="54"/>
      <c r="AOF46" s="54"/>
      <c r="AOG46" s="54"/>
      <c r="AOH46" s="54"/>
      <c r="AOI46" s="54"/>
      <c r="AOJ46" s="54"/>
      <c r="AOK46" s="54"/>
      <c r="AOL46" s="54"/>
      <c r="AOM46" s="54"/>
      <c r="AON46" s="54"/>
      <c r="AOO46" s="54"/>
      <c r="AOP46" s="54"/>
      <c r="AOQ46" s="54"/>
      <c r="AOR46" s="54"/>
      <c r="AOS46" s="54"/>
      <c r="AOT46" s="54"/>
      <c r="AOU46" s="54"/>
      <c r="AOV46" s="54"/>
      <c r="AOW46" s="54"/>
      <c r="AOX46" s="54"/>
      <c r="AOY46" s="54"/>
      <c r="AOZ46" s="54"/>
      <c r="APA46" s="54"/>
      <c r="APB46" s="54"/>
      <c r="APC46" s="54"/>
      <c r="APD46" s="54"/>
      <c r="APE46" s="54"/>
      <c r="APF46" s="54"/>
      <c r="APG46" s="54"/>
      <c r="APH46" s="54"/>
      <c r="API46" s="54"/>
      <c r="APJ46" s="54"/>
      <c r="APK46" s="54"/>
      <c r="APL46" s="54"/>
      <c r="APM46" s="54"/>
      <c r="APN46" s="54"/>
      <c r="APO46" s="54"/>
      <c r="APP46" s="54"/>
      <c r="APQ46" s="54"/>
      <c r="APR46" s="54"/>
      <c r="APS46" s="54"/>
      <c r="APT46" s="54"/>
      <c r="APU46" s="54"/>
      <c r="APV46" s="54"/>
      <c r="APW46" s="54"/>
      <c r="APX46" s="54"/>
      <c r="APY46" s="54"/>
      <c r="APZ46" s="54"/>
      <c r="AQA46" s="54"/>
      <c r="AQB46" s="54"/>
      <c r="AQC46" s="54"/>
      <c r="AQD46" s="54"/>
      <c r="AQE46" s="54"/>
      <c r="AQF46" s="54"/>
      <c r="AQG46" s="54"/>
      <c r="AQH46" s="54"/>
      <c r="AQI46" s="54"/>
      <c r="AQJ46" s="54"/>
      <c r="AQK46" s="54"/>
      <c r="AQL46" s="54"/>
      <c r="AQM46" s="54"/>
      <c r="AQN46" s="54"/>
      <c r="AQO46" s="54"/>
      <c r="AQP46" s="54"/>
      <c r="AQQ46" s="54"/>
      <c r="AQR46" s="54"/>
      <c r="AQS46" s="54"/>
      <c r="AQT46" s="54"/>
      <c r="AQU46" s="54"/>
      <c r="AQV46" s="54"/>
      <c r="AQW46" s="54"/>
      <c r="AQX46" s="54"/>
      <c r="AQY46" s="54"/>
      <c r="AQZ46" s="54"/>
      <c r="ARA46" s="54"/>
      <c r="ARB46" s="54"/>
      <c r="ARC46" s="54"/>
      <c r="ARD46" s="54"/>
      <c r="ARE46" s="54"/>
      <c r="ARF46" s="54"/>
      <c r="ARG46" s="54"/>
      <c r="ARH46" s="54"/>
      <c r="ARI46" s="54"/>
      <c r="ARJ46" s="54"/>
      <c r="ARK46" s="54"/>
      <c r="ARL46" s="54"/>
      <c r="ARM46" s="54"/>
      <c r="ARN46" s="54"/>
      <c r="ARO46" s="54"/>
      <c r="ARP46" s="54"/>
      <c r="ARQ46" s="54"/>
      <c r="ARR46" s="54"/>
      <c r="ARS46" s="54"/>
      <c r="ART46" s="54"/>
      <c r="ARU46" s="54"/>
      <c r="ARV46" s="54"/>
      <c r="ARW46" s="54"/>
      <c r="ARX46" s="54"/>
      <c r="ARY46" s="54"/>
      <c r="ARZ46" s="54"/>
      <c r="ASA46" s="54"/>
      <c r="ASB46" s="54"/>
      <c r="ASC46" s="54"/>
      <c r="ASD46" s="54"/>
      <c r="ASE46" s="54"/>
      <c r="ASF46" s="54"/>
      <c r="ASG46" s="54"/>
      <c r="ASH46" s="54"/>
      <c r="ASI46" s="54"/>
      <c r="ASJ46" s="54"/>
      <c r="ASK46" s="54"/>
      <c r="ASL46" s="54"/>
      <c r="ASM46" s="54"/>
      <c r="ASN46" s="54"/>
      <c r="ASO46" s="54"/>
      <c r="ASP46" s="54"/>
      <c r="ASQ46" s="54"/>
      <c r="ASR46" s="54"/>
      <c r="ASS46" s="54"/>
      <c r="AST46" s="54"/>
      <c r="ASU46" s="54"/>
      <c r="ASV46" s="54"/>
      <c r="ASW46" s="54"/>
      <c r="ASX46" s="54"/>
      <c r="ASY46" s="54"/>
      <c r="ASZ46" s="54"/>
      <c r="ATA46" s="54"/>
      <c r="ATB46" s="54"/>
      <c r="ATC46" s="54"/>
      <c r="ATD46" s="54"/>
      <c r="ATE46" s="54"/>
      <c r="ATF46" s="54"/>
      <c r="ATG46" s="54"/>
      <c r="ATH46" s="54"/>
      <c r="ATI46" s="54"/>
      <c r="ATJ46" s="54"/>
      <c r="ATK46" s="54"/>
      <c r="ATL46" s="54"/>
      <c r="ATM46" s="54"/>
      <c r="ATN46" s="54"/>
      <c r="ATO46" s="54"/>
      <c r="ATP46" s="54"/>
      <c r="ATQ46" s="54"/>
      <c r="ATR46" s="54"/>
      <c r="ATS46" s="54"/>
      <c r="ATT46" s="54"/>
      <c r="ATU46" s="54"/>
      <c r="ATV46" s="54"/>
      <c r="ATW46" s="54"/>
      <c r="ATX46" s="54"/>
      <c r="ATY46" s="54"/>
      <c r="ATZ46" s="54"/>
      <c r="AUA46" s="54"/>
      <c r="AUB46" s="54"/>
      <c r="AUC46" s="54"/>
      <c r="AUD46" s="54"/>
      <c r="AUE46" s="54"/>
      <c r="AUF46" s="54"/>
      <c r="AUG46" s="54"/>
      <c r="AUH46" s="54"/>
      <c r="AUI46" s="54"/>
      <c r="AUJ46" s="54"/>
      <c r="AUK46" s="54"/>
      <c r="AUL46" s="54"/>
      <c r="AUM46" s="54"/>
      <c r="AUN46" s="54"/>
      <c r="AUO46" s="54"/>
      <c r="AUP46" s="54"/>
      <c r="AUQ46" s="54"/>
      <c r="AUR46" s="54"/>
      <c r="AUS46" s="54"/>
      <c r="AUT46" s="54"/>
      <c r="AUU46" s="54"/>
      <c r="AUV46" s="54"/>
      <c r="AUW46" s="54"/>
      <c r="AUX46" s="54"/>
      <c r="AUY46" s="54"/>
      <c r="AUZ46" s="54"/>
      <c r="AVA46" s="54"/>
      <c r="AVB46" s="54"/>
      <c r="AVC46" s="54"/>
      <c r="AVD46" s="54"/>
      <c r="AVE46" s="54"/>
      <c r="AVF46" s="54"/>
      <c r="AVG46" s="54"/>
      <c r="AVH46" s="54"/>
      <c r="AVI46" s="54"/>
      <c r="AVJ46" s="54"/>
      <c r="AVK46" s="54"/>
      <c r="AVL46" s="54"/>
      <c r="AVM46" s="54"/>
      <c r="AVN46" s="54"/>
      <c r="AVO46" s="54"/>
      <c r="AVP46" s="54"/>
      <c r="AVQ46" s="54"/>
      <c r="AVR46" s="54"/>
      <c r="AVS46" s="54"/>
      <c r="AVT46" s="54"/>
      <c r="AVU46" s="54"/>
      <c r="AVV46" s="54"/>
      <c r="AVW46" s="54"/>
      <c r="AVX46" s="54"/>
      <c r="AVY46" s="54"/>
      <c r="AVZ46" s="54"/>
      <c r="AWA46" s="54"/>
      <c r="AWB46" s="54"/>
      <c r="AWC46" s="54"/>
      <c r="AWD46" s="54"/>
      <c r="AWE46" s="54"/>
      <c r="AWF46" s="54"/>
      <c r="AWG46" s="54"/>
      <c r="AWH46" s="54"/>
      <c r="AWI46" s="54"/>
      <c r="AWJ46" s="54"/>
      <c r="AWK46" s="54"/>
      <c r="AWL46" s="54"/>
      <c r="AWM46" s="54"/>
      <c r="AWN46" s="54"/>
      <c r="AWO46" s="54"/>
      <c r="AWP46" s="54"/>
      <c r="AWQ46" s="54"/>
      <c r="AWR46" s="54"/>
      <c r="AWS46" s="54"/>
      <c r="AWT46" s="54"/>
      <c r="AWU46" s="54"/>
      <c r="AWV46" s="54"/>
      <c r="AWW46" s="54"/>
      <c r="AWX46" s="54"/>
      <c r="AWY46" s="54"/>
      <c r="AWZ46" s="54"/>
      <c r="AXA46" s="54"/>
      <c r="AXB46" s="54"/>
      <c r="AXC46" s="54"/>
      <c r="AXD46" s="54"/>
      <c r="AXE46" s="54"/>
      <c r="AXF46" s="54"/>
      <c r="AXG46" s="54"/>
      <c r="AXH46" s="54"/>
      <c r="AXI46" s="54"/>
      <c r="AXJ46" s="54"/>
      <c r="AXK46" s="54"/>
      <c r="AXL46" s="54"/>
      <c r="AXM46" s="54"/>
      <c r="AXN46" s="54"/>
      <c r="AXO46" s="54"/>
      <c r="AXP46" s="54"/>
      <c r="AXQ46" s="54"/>
      <c r="AXR46" s="54"/>
      <c r="AXS46" s="54"/>
      <c r="AXT46" s="54"/>
      <c r="AXU46" s="54"/>
      <c r="AXV46" s="54"/>
      <c r="AXW46" s="54"/>
      <c r="AXX46" s="54"/>
      <c r="AXY46" s="54"/>
      <c r="AXZ46" s="54"/>
      <c r="AYA46" s="54"/>
      <c r="AYB46" s="54"/>
      <c r="AYC46" s="54"/>
      <c r="AYD46" s="54"/>
      <c r="AYE46" s="54"/>
      <c r="AYF46" s="54"/>
      <c r="AYG46" s="54"/>
      <c r="AYH46" s="54"/>
      <c r="AYI46" s="54"/>
      <c r="AYJ46" s="54"/>
      <c r="AYK46" s="54"/>
      <c r="AYL46" s="54"/>
      <c r="AYM46" s="54"/>
      <c r="AYN46" s="54"/>
      <c r="AYO46" s="54"/>
      <c r="AYP46" s="54"/>
      <c r="AYQ46" s="54"/>
      <c r="AYR46" s="54"/>
      <c r="AYS46" s="54"/>
      <c r="AYT46" s="54"/>
      <c r="AYU46" s="54"/>
      <c r="AYV46" s="54"/>
    </row>
    <row r="47" spans="1:1348" s="374" customFormat="1" ht="35.25" customHeight="1" x14ac:dyDescent="0.25">
      <c r="A47" s="2501"/>
      <c r="B47" s="398" t="s">
        <v>2</v>
      </c>
      <c r="C47" s="399"/>
      <c r="D47" s="399"/>
      <c r="E47" s="399"/>
      <c r="F47" s="396"/>
      <c r="G47" s="400" t="s">
        <v>292</v>
      </c>
      <c r="H47" s="401">
        <f>A12</f>
        <v>12</v>
      </c>
      <c r="I47" s="2551" t="s">
        <v>293</v>
      </c>
      <c r="J47" s="2551"/>
      <c r="K47" s="2551"/>
      <c r="L47" s="2551"/>
      <c r="M47" s="2551"/>
      <c r="N47" s="2551"/>
      <c r="O47" s="2551"/>
      <c r="P47" s="2551"/>
      <c r="Q47" s="1185" t="s">
        <v>3</v>
      </c>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54"/>
      <c r="IS47" s="54"/>
      <c r="IT47" s="54"/>
      <c r="IU47" s="54"/>
      <c r="IV47" s="54"/>
      <c r="IW47" s="54"/>
      <c r="IX47" s="54"/>
      <c r="IY47" s="54"/>
      <c r="IZ47" s="54"/>
      <c r="JA47" s="54"/>
      <c r="JB47" s="54"/>
      <c r="JC47" s="54"/>
      <c r="JD47" s="54"/>
      <c r="JE47" s="54"/>
      <c r="JF47" s="54"/>
      <c r="JG47" s="54"/>
      <c r="JH47" s="54"/>
      <c r="JI47" s="54"/>
      <c r="JJ47" s="54"/>
      <c r="JK47" s="54"/>
      <c r="JL47" s="54"/>
      <c r="JM47" s="54"/>
      <c r="JN47" s="54"/>
      <c r="JO47" s="54"/>
      <c r="JP47" s="54"/>
      <c r="JQ47" s="54"/>
      <c r="JR47" s="54"/>
      <c r="JS47" s="54"/>
      <c r="JT47" s="54"/>
      <c r="JU47" s="54"/>
      <c r="JV47" s="54"/>
      <c r="JW47" s="54"/>
      <c r="JX47" s="54"/>
      <c r="JY47" s="54"/>
      <c r="JZ47" s="54"/>
      <c r="KA47" s="54"/>
      <c r="KB47" s="54"/>
      <c r="KC47" s="54"/>
      <c r="KD47" s="54"/>
      <c r="KE47" s="54"/>
      <c r="KF47" s="54"/>
      <c r="KG47" s="54"/>
      <c r="KH47" s="54"/>
      <c r="KI47" s="54"/>
      <c r="KJ47" s="54"/>
      <c r="KK47" s="54"/>
      <c r="KL47" s="54"/>
      <c r="KM47" s="54"/>
      <c r="KN47" s="54"/>
      <c r="KO47" s="54"/>
      <c r="KP47" s="54"/>
      <c r="KQ47" s="54"/>
      <c r="KR47" s="54"/>
      <c r="KS47" s="54"/>
      <c r="KT47" s="54"/>
      <c r="KU47" s="54"/>
      <c r="KV47" s="54"/>
      <c r="KW47" s="54"/>
      <c r="KX47" s="54"/>
      <c r="KY47" s="54"/>
      <c r="KZ47" s="54"/>
      <c r="LA47" s="54"/>
      <c r="LB47" s="54"/>
      <c r="LC47" s="54"/>
      <c r="LD47" s="54"/>
      <c r="LE47" s="54"/>
      <c r="LF47" s="54"/>
      <c r="LG47" s="54"/>
      <c r="LH47" s="54"/>
      <c r="LI47" s="54"/>
      <c r="LJ47" s="54"/>
      <c r="LK47" s="54"/>
      <c r="LL47" s="54"/>
      <c r="LM47" s="54"/>
      <c r="LN47" s="54"/>
      <c r="LO47" s="54"/>
      <c r="LP47" s="54"/>
      <c r="LQ47" s="54"/>
      <c r="LR47" s="54"/>
      <c r="LS47" s="54"/>
      <c r="LT47" s="54"/>
      <c r="LU47" s="54"/>
      <c r="LV47" s="54"/>
      <c r="LW47" s="54"/>
      <c r="LX47" s="54"/>
      <c r="LY47" s="54"/>
      <c r="LZ47" s="54"/>
      <c r="MA47" s="54"/>
      <c r="MB47" s="54"/>
      <c r="MC47" s="54"/>
      <c r="MD47" s="54"/>
      <c r="ME47" s="54"/>
      <c r="MF47" s="54"/>
      <c r="MG47" s="54"/>
      <c r="MH47" s="54"/>
      <c r="MI47" s="54"/>
      <c r="MJ47" s="54"/>
      <c r="MK47" s="54"/>
      <c r="ML47" s="54"/>
      <c r="MM47" s="54"/>
      <c r="MN47" s="54"/>
      <c r="MO47" s="54"/>
      <c r="MP47" s="54"/>
      <c r="MQ47" s="54"/>
      <c r="MR47" s="54"/>
      <c r="MS47" s="54"/>
      <c r="MT47" s="54"/>
      <c r="MU47" s="54"/>
      <c r="MV47" s="54"/>
      <c r="MW47" s="54"/>
      <c r="MX47" s="54"/>
      <c r="MY47" s="54"/>
      <c r="MZ47" s="54"/>
      <c r="NA47" s="54"/>
      <c r="NB47" s="54"/>
      <c r="NC47" s="54"/>
      <c r="ND47" s="54"/>
      <c r="NE47" s="54"/>
      <c r="NF47" s="54"/>
      <c r="NG47" s="54"/>
      <c r="NH47" s="54"/>
      <c r="NI47" s="54"/>
      <c r="NJ47" s="54"/>
      <c r="NK47" s="54"/>
      <c r="NL47" s="54"/>
      <c r="NM47" s="54"/>
      <c r="NN47" s="54"/>
      <c r="NO47" s="54"/>
      <c r="NP47" s="54"/>
      <c r="NQ47" s="54"/>
      <c r="NR47" s="54"/>
      <c r="NS47" s="54"/>
      <c r="NT47" s="54"/>
      <c r="NU47" s="54"/>
      <c r="NV47" s="54"/>
      <c r="NW47" s="54"/>
      <c r="NX47" s="54"/>
      <c r="NY47" s="54"/>
      <c r="NZ47" s="54"/>
      <c r="OA47" s="54"/>
      <c r="OB47" s="54"/>
      <c r="OC47" s="54"/>
      <c r="OD47" s="54"/>
      <c r="OE47" s="54"/>
      <c r="OF47" s="54"/>
      <c r="OG47" s="54"/>
      <c r="OH47" s="54"/>
      <c r="OI47" s="54"/>
      <c r="OJ47" s="54"/>
      <c r="OK47" s="54"/>
      <c r="OL47" s="54"/>
      <c r="OM47" s="54"/>
      <c r="ON47" s="54"/>
      <c r="OO47" s="54"/>
      <c r="OP47" s="54"/>
      <c r="OQ47" s="54"/>
      <c r="OR47" s="54"/>
      <c r="OS47" s="54"/>
      <c r="OT47" s="54"/>
      <c r="OU47" s="54"/>
      <c r="OV47" s="54"/>
      <c r="OW47" s="54"/>
      <c r="OX47" s="54"/>
      <c r="OY47" s="54"/>
      <c r="OZ47" s="54"/>
      <c r="PA47" s="54"/>
      <c r="PB47" s="54"/>
      <c r="PC47" s="54"/>
      <c r="PD47" s="54"/>
      <c r="PE47" s="54"/>
      <c r="PF47" s="54"/>
      <c r="PG47" s="54"/>
      <c r="PH47" s="54"/>
      <c r="PI47" s="54"/>
      <c r="PJ47" s="54"/>
      <c r="PK47" s="54"/>
      <c r="PL47" s="54"/>
      <c r="PM47" s="54"/>
      <c r="PN47" s="54"/>
      <c r="PO47" s="54"/>
      <c r="PP47" s="54"/>
      <c r="PQ47" s="54"/>
      <c r="PR47" s="54"/>
      <c r="PS47" s="54"/>
      <c r="PT47" s="54"/>
      <c r="PU47" s="54"/>
      <c r="PV47" s="54"/>
      <c r="PW47" s="54"/>
      <c r="PX47" s="54"/>
      <c r="PY47" s="54"/>
      <c r="PZ47" s="54"/>
      <c r="QA47" s="54"/>
      <c r="QB47" s="54"/>
      <c r="QC47" s="54"/>
      <c r="QD47" s="54"/>
      <c r="QE47" s="54"/>
      <c r="QF47" s="54"/>
      <c r="QG47" s="54"/>
      <c r="QH47" s="54"/>
      <c r="QI47" s="54"/>
      <c r="QJ47" s="54"/>
      <c r="QK47" s="54"/>
      <c r="QL47" s="54"/>
      <c r="QM47" s="54"/>
      <c r="QN47" s="54"/>
      <c r="QO47" s="54"/>
      <c r="QP47" s="54"/>
      <c r="QQ47" s="54"/>
      <c r="QR47" s="54"/>
      <c r="QS47" s="54"/>
      <c r="QT47" s="54"/>
      <c r="QU47" s="54"/>
      <c r="QV47" s="54"/>
      <c r="QW47" s="54"/>
      <c r="QX47" s="54"/>
      <c r="QY47" s="54"/>
      <c r="QZ47" s="54"/>
      <c r="RA47" s="54"/>
      <c r="RB47" s="54"/>
      <c r="RC47" s="54"/>
      <c r="RD47" s="54"/>
      <c r="RE47" s="54"/>
      <c r="RF47" s="54"/>
      <c r="RG47" s="54"/>
      <c r="RH47" s="54"/>
      <c r="RI47" s="54"/>
      <c r="RJ47" s="54"/>
      <c r="RK47" s="54"/>
      <c r="RL47" s="54"/>
      <c r="RM47" s="54"/>
      <c r="RN47" s="54"/>
      <c r="RO47" s="54"/>
      <c r="RP47" s="54"/>
      <c r="RQ47" s="54"/>
      <c r="RR47" s="54"/>
      <c r="RS47" s="54"/>
      <c r="RT47" s="54"/>
      <c r="RU47" s="54"/>
      <c r="RV47" s="54"/>
      <c r="RW47" s="54"/>
      <c r="RX47" s="54"/>
      <c r="RY47" s="54"/>
      <c r="RZ47" s="54"/>
      <c r="SA47" s="54"/>
      <c r="SB47" s="54"/>
      <c r="SC47" s="54"/>
      <c r="SD47" s="54"/>
      <c r="SE47" s="54"/>
      <c r="SF47" s="54"/>
      <c r="SG47" s="54"/>
      <c r="SH47" s="54"/>
      <c r="SI47" s="54"/>
      <c r="SJ47" s="54"/>
      <c r="SK47" s="54"/>
      <c r="SL47" s="54"/>
      <c r="SM47" s="54"/>
      <c r="SN47" s="54"/>
      <c r="SO47" s="54"/>
      <c r="SP47" s="54"/>
      <c r="SQ47" s="54"/>
      <c r="SR47" s="54"/>
      <c r="SS47" s="54"/>
      <c r="ST47" s="54"/>
      <c r="SU47" s="54"/>
      <c r="SV47" s="54"/>
      <c r="SW47" s="54"/>
      <c r="SX47" s="54"/>
      <c r="SY47" s="54"/>
      <c r="SZ47" s="54"/>
      <c r="TA47" s="54"/>
      <c r="TB47" s="54"/>
      <c r="TC47" s="54"/>
      <c r="TD47" s="54"/>
      <c r="TE47" s="54"/>
      <c r="TF47" s="54"/>
      <c r="TG47" s="54"/>
      <c r="TH47" s="54"/>
      <c r="TI47" s="54"/>
      <c r="TJ47" s="54"/>
      <c r="TK47" s="54"/>
      <c r="TL47" s="54"/>
      <c r="TM47" s="54"/>
      <c r="TN47" s="54"/>
      <c r="TO47" s="54"/>
      <c r="TP47" s="54"/>
      <c r="TQ47" s="54"/>
      <c r="TR47" s="54"/>
      <c r="TS47" s="54"/>
      <c r="TT47" s="54"/>
      <c r="TU47" s="54"/>
      <c r="TV47" s="54"/>
      <c r="TW47" s="54"/>
      <c r="TX47" s="54"/>
      <c r="TY47" s="54"/>
      <c r="TZ47" s="54"/>
      <c r="UA47" s="54"/>
      <c r="UB47" s="54"/>
      <c r="UC47" s="54"/>
      <c r="UD47" s="54"/>
      <c r="UE47" s="54"/>
      <c r="UF47" s="54"/>
      <c r="UG47" s="54"/>
      <c r="UH47" s="54"/>
      <c r="UI47" s="54"/>
      <c r="UJ47" s="54"/>
      <c r="UK47" s="54"/>
      <c r="UL47" s="54"/>
      <c r="UM47" s="54"/>
      <c r="UN47" s="54"/>
      <c r="UO47" s="54"/>
      <c r="UP47" s="54"/>
      <c r="UQ47" s="54"/>
      <c r="UR47" s="54"/>
      <c r="US47" s="54"/>
      <c r="UT47" s="54"/>
      <c r="UU47" s="54"/>
      <c r="UV47" s="54"/>
      <c r="UW47" s="54"/>
      <c r="UX47" s="54"/>
      <c r="UY47" s="54"/>
      <c r="UZ47" s="54"/>
      <c r="VA47" s="54"/>
      <c r="VB47" s="54"/>
      <c r="VC47" s="54"/>
      <c r="VD47" s="54"/>
      <c r="VE47" s="54"/>
      <c r="VF47" s="54"/>
      <c r="VG47" s="54"/>
      <c r="VH47" s="54"/>
      <c r="VI47" s="54"/>
      <c r="VJ47" s="54"/>
      <c r="VK47" s="54"/>
      <c r="VL47" s="54"/>
      <c r="VM47" s="54"/>
      <c r="VN47" s="54"/>
      <c r="VO47" s="54"/>
      <c r="VP47" s="54"/>
      <c r="VQ47" s="54"/>
      <c r="VR47" s="54"/>
      <c r="VS47" s="54"/>
      <c r="VT47" s="54"/>
      <c r="VU47" s="54"/>
      <c r="VV47" s="54"/>
      <c r="VW47" s="54"/>
      <c r="VX47" s="54"/>
      <c r="VY47" s="54"/>
      <c r="VZ47" s="54"/>
      <c r="WA47" s="54"/>
      <c r="WB47" s="54"/>
      <c r="WC47" s="54"/>
      <c r="WD47" s="54"/>
      <c r="WE47" s="54"/>
      <c r="WF47" s="54"/>
      <c r="WG47" s="54"/>
      <c r="WH47" s="54"/>
      <c r="WI47" s="54"/>
      <c r="WJ47" s="54"/>
      <c r="WK47" s="54"/>
      <c r="WL47" s="54"/>
      <c r="WM47" s="54"/>
      <c r="WN47" s="54"/>
      <c r="WO47" s="54"/>
      <c r="WP47" s="54"/>
      <c r="WQ47" s="54"/>
      <c r="WR47" s="54"/>
      <c r="WS47" s="54"/>
      <c r="WT47" s="54"/>
      <c r="WU47" s="54"/>
      <c r="WV47" s="54"/>
      <c r="WW47" s="54"/>
      <c r="WX47" s="54"/>
      <c r="WY47" s="54"/>
      <c r="WZ47" s="54"/>
      <c r="XA47" s="54"/>
      <c r="XB47" s="54"/>
      <c r="XC47" s="54"/>
      <c r="XD47" s="54"/>
      <c r="XE47" s="54"/>
      <c r="XF47" s="54"/>
      <c r="XG47" s="54"/>
      <c r="XH47" s="54"/>
      <c r="XI47" s="54"/>
      <c r="XJ47" s="54"/>
      <c r="XK47" s="54"/>
      <c r="XL47" s="54"/>
      <c r="XM47" s="54"/>
      <c r="XN47" s="54"/>
      <c r="XO47" s="54"/>
      <c r="XP47" s="54"/>
      <c r="XQ47" s="54"/>
      <c r="XR47" s="54"/>
      <c r="XS47" s="54"/>
      <c r="XT47" s="54"/>
      <c r="XU47" s="54"/>
      <c r="XV47" s="54"/>
      <c r="XW47" s="54"/>
      <c r="XX47" s="54"/>
      <c r="XY47" s="54"/>
      <c r="XZ47" s="54"/>
      <c r="YA47" s="54"/>
      <c r="YB47" s="54"/>
      <c r="YC47" s="54"/>
      <c r="YD47" s="54"/>
      <c r="YE47" s="54"/>
      <c r="YF47" s="54"/>
      <c r="YG47" s="54"/>
      <c r="YH47" s="54"/>
      <c r="YI47" s="54"/>
      <c r="YJ47" s="54"/>
      <c r="YK47" s="54"/>
      <c r="YL47" s="54"/>
      <c r="YM47" s="54"/>
      <c r="YN47" s="54"/>
      <c r="YO47" s="54"/>
      <c r="YP47" s="54"/>
      <c r="YQ47" s="54"/>
      <c r="YR47" s="54"/>
      <c r="YS47" s="54"/>
      <c r="YT47" s="54"/>
      <c r="YU47" s="54"/>
      <c r="YV47" s="54"/>
      <c r="YW47" s="54"/>
      <c r="YX47" s="54"/>
      <c r="YY47" s="54"/>
      <c r="YZ47" s="54"/>
      <c r="ZA47" s="54"/>
      <c r="ZB47" s="54"/>
      <c r="ZC47" s="54"/>
      <c r="ZD47" s="54"/>
      <c r="ZE47" s="54"/>
      <c r="ZF47" s="54"/>
      <c r="ZG47" s="54"/>
      <c r="ZH47" s="54"/>
      <c r="ZI47" s="54"/>
      <c r="ZJ47" s="54"/>
      <c r="ZK47" s="54"/>
      <c r="ZL47" s="54"/>
      <c r="ZM47" s="54"/>
      <c r="ZN47" s="54"/>
      <c r="ZO47" s="54"/>
      <c r="ZP47" s="54"/>
      <c r="ZQ47" s="54"/>
      <c r="ZR47" s="54"/>
      <c r="ZS47" s="54"/>
      <c r="ZT47" s="54"/>
      <c r="ZU47" s="54"/>
      <c r="ZV47" s="54"/>
      <c r="ZW47" s="54"/>
      <c r="ZX47" s="54"/>
      <c r="ZY47" s="54"/>
      <c r="ZZ47" s="54"/>
      <c r="AAA47" s="54"/>
      <c r="AAB47" s="54"/>
      <c r="AAC47" s="54"/>
      <c r="AAD47" s="54"/>
      <c r="AAE47" s="54"/>
      <c r="AAF47" s="54"/>
      <c r="AAG47" s="54"/>
      <c r="AAH47" s="54"/>
      <c r="AAI47" s="54"/>
      <c r="AAJ47" s="54"/>
      <c r="AAK47" s="54"/>
      <c r="AAL47" s="54"/>
      <c r="AAM47" s="54"/>
      <c r="AAN47" s="54"/>
      <c r="AAO47" s="54"/>
      <c r="AAP47" s="54"/>
      <c r="AAQ47" s="54"/>
      <c r="AAR47" s="54"/>
      <c r="AAS47" s="54"/>
      <c r="AAT47" s="54"/>
      <c r="AAU47" s="54"/>
      <c r="AAV47" s="54"/>
      <c r="AAW47" s="54"/>
      <c r="AAX47" s="54"/>
      <c r="AAY47" s="54"/>
      <c r="AAZ47" s="54"/>
      <c r="ABA47" s="54"/>
      <c r="ABB47" s="54"/>
      <c r="ABC47" s="54"/>
      <c r="ABD47" s="54"/>
      <c r="ABE47" s="54"/>
      <c r="ABF47" s="54"/>
      <c r="ABG47" s="54"/>
      <c r="ABH47" s="54"/>
      <c r="ABI47" s="54"/>
      <c r="ABJ47" s="54"/>
      <c r="ABK47" s="54"/>
      <c r="ABL47" s="54"/>
      <c r="ABM47" s="54"/>
      <c r="ABN47" s="54"/>
      <c r="ABO47" s="54"/>
      <c r="ABP47" s="54"/>
      <c r="ABQ47" s="54"/>
      <c r="ABR47" s="54"/>
      <c r="ABS47" s="54"/>
      <c r="ABT47" s="54"/>
      <c r="ABU47" s="54"/>
      <c r="ABV47" s="54"/>
      <c r="ABW47" s="54"/>
      <c r="ABX47" s="54"/>
      <c r="ABY47" s="54"/>
      <c r="ABZ47" s="54"/>
      <c r="ACA47" s="54"/>
      <c r="ACB47" s="54"/>
      <c r="ACC47" s="54"/>
      <c r="ACD47" s="54"/>
      <c r="ACE47" s="54"/>
      <c r="ACF47" s="54"/>
      <c r="ACG47" s="54"/>
      <c r="ACH47" s="54"/>
      <c r="ACI47" s="54"/>
      <c r="ACJ47" s="54"/>
      <c r="ACK47" s="54"/>
      <c r="ACL47" s="54"/>
      <c r="ACM47" s="54"/>
      <c r="ACN47" s="54"/>
      <c r="ACO47" s="54"/>
      <c r="ACP47" s="54"/>
      <c r="ACQ47" s="54"/>
      <c r="ACR47" s="54"/>
      <c r="ACS47" s="54"/>
      <c r="ACT47" s="54"/>
      <c r="ACU47" s="54"/>
      <c r="ACV47" s="54"/>
      <c r="ACW47" s="54"/>
      <c r="ACX47" s="54"/>
      <c r="ACY47" s="54"/>
      <c r="ACZ47" s="54"/>
      <c r="ADA47" s="54"/>
      <c r="ADB47" s="54"/>
      <c r="ADC47" s="54"/>
      <c r="ADD47" s="54"/>
      <c r="ADE47" s="54"/>
      <c r="ADF47" s="54"/>
      <c r="ADG47" s="54"/>
      <c r="ADH47" s="54"/>
      <c r="ADI47" s="54"/>
      <c r="ADJ47" s="54"/>
      <c r="ADK47" s="54"/>
      <c r="ADL47" s="54"/>
      <c r="ADM47" s="54"/>
      <c r="ADN47" s="54"/>
      <c r="ADO47" s="54"/>
      <c r="ADP47" s="54"/>
      <c r="ADQ47" s="54"/>
      <c r="ADR47" s="54"/>
      <c r="ADS47" s="54"/>
      <c r="ADT47" s="54"/>
      <c r="ADU47" s="54"/>
      <c r="ADV47" s="54"/>
      <c r="ADW47" s="54"/>
      <c r="ADX47" s="54"/>
      <c r="ADY47" s="54"/>
      <c r="ADZ47" s="54"/>
      <c r="AEA47" s="54"/>
      <c r="AEB47" s="54"/>
      <c r="AEC47" s="54"/>
      <c r="AED47" s="54"/>
      <c r="AEE47" s="54"/>
      <c r="AEF47" s="54"/>
      <c r="AEG47" s="54"/>
      <c r="AEH47" s="54"/>
      <c r="AEI47" s="54"/>
      <c r="AEJ47" s="54"/>
      <c r="AEK47" s="54"/>
      <c r="AEL47" s="54"/>
      <c r="AEM47" s="54"/>
      <c r="AEN47" s="54"/>
      <c r="AEO47" s="54"/>
      <c r="AEP47" s="54"/>
      <c r="AEQ47" s="54"/>
      <c r="AER47" s="54"/>
      <c r="AES47" s="54"/>
      <c r="AET47" s="54"/>
      <c r="AEU47" s="54"/>
      <c r="AEV47" s="54"/>
      <c r="AEW47" s="54"/>
      <c r="AEX47" s="54"/>
      <c r="AEY47" s="54"/>
      <c r="AEZ47" s="54"/>
      <c r="AFA47" s="54"/>
      <c r="AFB47" s="54"/>
      <c r="AFC47" s="54"/>
      <c r="AFD47" s="54"/>
      <c r="AFE47" s="54"/>
      <c r="AFF47" s="54"/>
      <c r="AFG47" s="54"/>
      <c r="AFH47" s="54"/>
      <c r="AFI47" s="54"/>
      <c r="AFJ47" s="54"/>
      <c r="AFK47" s="54"/>
      <c r="AFL47" s="54"/>
      <c r="AFM47" s="54"/>
      <c r="AFN47" s="54"/>
      <c r="AFO47" s="54"/>
      <c r="AFP47" s="54"/>
      <c r="AFQ47" s="54"/>
      <c r="AFR47" s="54"/>
      <c r="AFS47" s="54"/>
      <c r="AFT47" s="54"/>
      <c r="AFU47" s="54"/>
      <c r="AFV47" s="54"/>
      <c r="AFW47" s="54"/>
      <c r="AFX47" s="54"/>
      <c r="AFY47" s="54"/>
      <c r="AFZ47" s="54"/>
      <c r="AGA47" s="54"/>
      <c r="AGB47" s="54"/>
      <c r="AGC47" s="54"/>
      <c r="AGD47" s="54"/>
      <c r="AGE47" s="54"/>
      <c r="AGF47" s="54"/>
      <c r="AGG47" s="54"/>
      <c r="AGH47" s="54"/>
      <c r="AGI47" s="54"/>
      <c r="AGJ47" s="54"/>
      <c r="AGK47" s="54"/>
      <c r="AGL47" s="54"/>
      <c r="AGM47" s="54"/>
      <c r="AGN47" s="54"/>
      <c r="AGO47" s="54"/>
      <c r="AGP47" s="54"/>
      <c r="AGQ47" s="54"/>
      <c r="AGR47" s="54"/>
      <c r="AGS47" s="54"/>
      <c r="AGT47" s="54"/>
      <c r="AGU47" s="54"/>
      <c r="AGV47" s="54"/>
      <c r="AGW47" s="54"/>
      <c r="AGX47" s="54"/>
      <c r="AGY47" s="54"/>
      <c r="AGZ47" s="54"/>
      <c r="AHA47" s="54"/>
      <c r="AHB47" s="54"/>
      <c r="AHC47" s="54"/>
      <c r="AHD47" s="54"/>
      <c r="AHE47" s="54"/>
      <c r="AHF47" s="54"/>
      <c r="AHG47" s="54"/>
      <c r="AHH47" s="54"/>
      <c r="AHI47" s="54"/>
      <c r="AHJ47" s="54"/>
      <c r="AHK47" s="54"/>
      <c r="AHL47" s="54"/>
      <c r="AHM47" s="54"/>
      <c r="AHN47" s="54"/>
      <c r="AHO47" s="54"/>
      <c r="AHP47" s="54"/>
      <c r="AHQ47" s="54"/>
      <c r="AHR47" s="54"/>
      <c r="AHS47" s="54"/>
      <c r="AHT47" s="54"/>
      <c r="AHU47" s="54"/>
      <c r="AHV47" s="54"/>
      <c r="AHW47" s="54"/>
      <c r="AHX47" s="54"/>
      <c r="AHY47" s="54"/>
      <c r="AHZ47" s="54"/>
      <c r="AIA47" s="54"/>
      <c r="AIB47" s="54"/>
      <c r="AIC47" s="54"/>
      <c r="AID47" s="54"/>
      <c r="AIE47" s="54"/>
      <c r="AIF47" s="54"/>
      <c r="AIG47" s="54"/>
      <c r="AIH47" s="54"/>
      <c r="AII47" s="54"/>
      <c r="AIJ47" s="54"/>
      <c r="AIK47" s="54"/>
      <c r="AIL47" s="54"/>
      <c r="AIM47" s="54"/>
      <c r="AIN47" s="54"/>
      <c r="AIO47" s="54"/>
      <c r="AIP47" s="54"/>
      <c r="AIQ47" s="54"/>
      <c r="AIR47" s="54"/>
      <c r="AIS47" s="54"/>
      <c r="AIT47" s="54"/>
      <c r="AIU47" s="54"/>
      <c r="AIV47" s="54"/>
      <c r="AIW47" s="54"/>
      <c r="AIX47" s="54"/>
      <c r="AIY47" s="54"/>
      <c r="AIZ47" s="54"/>
      <c r="AJA47" s="54"/>
      <c r="AJB47" s="54"/>
      <c r="AJC47" s="54"/>
      <c r="AJD47" s="54"/>
      <c r="AJE47" s="54"/>
      <c r="AJF47" s="54"/>
      <c r="AJG47" s="54"/>
      <c r="AJH47" s="54"/>
      <c r="AJI47" s="54"/>
      <c r="AJJ47" s="54"/>
      <c r="AJK47" s="54"/>
      <c r="AJL47" s="54"/>
      <c r="AJM47" s="54"/>
      <c r="AJN47" s="54"/>
      <c r="AJO47" s="54"/>
      <c r="AJP47" s="54"/>
      <c r="AJQ47" s="54"/>
      <c r="AJR47" s="54"/>
      <c r="AJS47" s="54"/>
      <c r="AJT47" s="54"/>
      <c r="AJU47" s="54"/>
      <c r="AJV47" s="54"/>
      <c r="AJW47" s="54"/>
      <c r="AJX47" s="54"/>
      <c r="AJY47" s="54"/>
      <c r="AJZ47" s="54"/>
      <c r="AKA47" s="54"/>
      <c r="AKB47" s="54"/>
      <c r="AKC47" s="54"/>
      <c r="AKD47" s="54"/>
      <c r="AKE47" s="54"/>
      <c r="AKF47" s="54"/>
      <c r="AKG47" s="54"/>
      <c r="AKH47" s="54"/>
      <c r="AKI47" s="54"/>
      <c r="AKJ47" s="54"/>
      <c r="AKK47" s="54"/>
      <c r="AKL47" s="54"/>
      <c r="AKM47" s="54"/>
      <c r="AKN47" s="54"/>
      <c r="AKO47" s="54"/>
      <c r="AKP47" s="54"/>
      <c r="AKQ47" s="54"/>
      <c r="AKR47" s="54"/>
      <c r="AKS47" s="54"/>
      <c r="AKT47" s="54"/>
      <c r="AKU47" s="54"/>
      <c r="AKV47" s="54"/>
      <c r="AKW47" s="54"/>
      <c r="AKX47" s="54"/>
      <c r="AKY47" s="54"/>
      <c r="AKZ47" s="54"/>
      <c r="ALA47" s="54"/>
      <c r="ALB47" s="54"/>
      <c r="ALC47" s="54"/>
      <c r="ALD47" s="54"/>
      <c r="ALE47" s="54"/>
      <c r="ALF47" s="54"/>
      <c r="ALG47" s="54"/>
      <c r="ALH47" s="54"/>
      <c r="ALI47" s="54"/>
      <c r="ALJ47" s="54"/>
      <c r="ALK47" s="54"/>
      <c r="ALL47" s="54"/>
      <c r="ALM47" s="54"/>
      <c r="ALN47" s="54"/>
      <c r="ALO47" s="54"/>
      <c r="ALP47" s="54"/>
      <c r="ALQ47" s="54"/>
      <c r="ALR47" s="54"/>
      <c r="ALS47" s="54"/>
      <c r="ALT47" s="54"/>
      <c r="ALU47" s="54"/>
      <c r="ALV47" s="54"/>
      <c r="ALW47" s="54"/>
      <c r="ALX47" s="54"/>
      <c r="ALY47" s="54"/>
      <c r="ALZ47" s="54"/>
      <c r="AMA47" s="54"/>
      <c r="AMB47" s="54"/>
      <c r="AMC47" s="54"/>
      <c r="AMD47" s="54"/>
      <c r="AME47" s="54"/>
      <c r="AMF47" s="54"/>
      <c r="AMG47" s="54"/>
      <c r="AMH47" s="54"/>
      <c r="AMI47" s="54"/>
      <c r="AMJ47" s="54"/>
      <c r="AMK47" s="54"/>
      <c r="AML47" s="54"/>
      <c r="AMM47" s="54"/>
      <c r="AMN47" s="54"/>
      <c r="AMO47" s="54"/>
      <c r="AMP47" s="54"/>
      <c r="AMQ47" s="54"/>
      <c r="AMR47" s="54"/>
      <c r="AMS47" s="54"/>
      <c r="AMT47" s="54"/>
      <c r="AMU47" s="54"/>
      <c r="AMV47" s="54"/>
      <c r="AMW47" s="54"/>
      <c r="AMX47" s="54"/>
      <c r="AMY47" s="54"/>
      <c r="AMZ47" s="54"/>
      <c r="ANA47" s="54"/>
      <c r="ANB47" s="54"/>
      <c r="ANC47" s="54"/>
      <c r="AND47" s="54"/>
      <c r="ANE47" s="54"/>
      <c r="ANF47" s="54"/>
      <c r="ANG47" s="54"/>
      <c r="ANH47" s="54"/>
      <c r="ANI47" s="54"/>
      <c r="ANJ47" s="54"/>
      <c r="ANK47" s="54"/>
      <c r="ANL47" s="54"/>
      <c r="ANM47" s="54"/>
      <c r="ANN47" s="54"/>
      <c r="ANO47" s="54"/>
      <c r="ANP47" s="54"/>
      <c r="ANQ47" s="54"/>
      <c r="ANR47" s="54"/>
      <c r="ANS47" s="54"/>
      <c r="ANT47" s="54"/>
      <c r="ANU47" s="54"/>
      <c r="ANV47" s="54"/>
      <c r="ANW47" s="54"/>
      <c r="ANX47" s="54"/>
      <c r="ANY47" s="54"/>
      <c r="ANZ47" s="54"/>
      <c r="AOA47" s="54"/>
      <c r="AOB47" s="54"/>
      <c r="AOC47" s="54"/>
      <c r="AOD47" s="54"/>
      <c r="AOE47" s="54"/>
      <c r="AOF47" s="54"/>
      <c r="AOG47" s="54"/>
      <c r="AOH47" s="54"/>
      <c r="AOI47" s="54"/>
      <c r="AOJ47" s="54"/>
      <c r="AOK47" s="54"/>
      <c r="AOL47" s="54"/>
      <c r="AOM47" s="54"/>
      <c r="AON47" s="54"/>
      <c r="AOO47" s="54"/>
      <c r="AOP47" s="54"/>
      <c r="AOQ47" s="54"/>
      <c r="AOR47" s="54"/>
      <c r="AOS47" s="54"/>
      <c r="AOT47" s="54"/>
      <c r="AOU47" s="54"/>
      <c r="AOV47" s="54"/>
      <c r="AOW47" s="54"/>
      <c r="AOX47" s="54"/>
      <c r="AOY47" s="54"/>
      <c r="AOZ47" s="54"/>
      <c r="APA47" s="54"/>
      <c r="APB47" s="54"/>
      <c r="APC47" s="54"/>
      <c r="APD47" s="54"/>
      <c r="APE47" s="54"/>
      <c r="APF47" s="54"/>
      <c r="APG47" s="54"/>
      <c r="APH47" s="54"/>
      <c r="API47" s="54"/>
      <c r="APJ47" s="54"/>
      <c r="APK47" s="54"/>
      <c r="APL47" s="54"/>
      <c r="APM47" s="54"/>
      <c r="APN47" s="54"/>
      <c r="APO47" s="54"/>
      <c r="APP47" s="54"/>
      <c r="APQ47" s="54"/>
      <c r="APR47" s="54"/>
      <c r="APS47" s="54"/>
      <c r="APT47" s="54"/>
      <c r="APU47" s="54"/>
      <c r="APV47" s="54"/>
      <c r="APW47" s="54"/>
      <c r="APX47" s="54"/>
      <c r="APY47" s="54"/>
      <c r="APZ47" s="54"/>
      <c r="AQA47" s="54"/>
      <c r="AQB47" s="54"/>
      <c r="AQC47" s="54"/>
      <c r="AQD47" s="54"/>
      <c r="AQE47" s="54"/>
      <c r="AQF47" s="54"/>
      <c r="AQG47" s="54"/>
      <c r="AQH47" s="54"/>
      <c r="AQI47" s="54"/>
      <c r="AQJ47" s="54"/>
      <c r="AQK47" s="54"/>
      <c r="AQL47" s="54"/>
      <c r="AQM47" s="54"/>
      <c r="AQN47" s="54"/>
      <c r="AQO47" s="54"/>
      <c r="AQP47" s="54"/>
      <c r="AQQ47" s="54"/>
      <c r="AQR47" s="54"/>
      <c r="AQS47" s="54"/>
      <c r="AQT47" s="54"/>
      <c r="AQU47" s="54"/>
      <c r="AQV47" s="54"/>
      <c r="AQW47" s="54"/>
      <c r="AQX47" s="54"/>
      <c r="AQY47" s="54"/>
      <c r="AQZ47" s="54"/>
      <c r="ARA47" s="54"/>
      <c r="ARB47" s="54"/>
      <c r="ARC47" s="54"/>
      <c r="ARD47" s="54"/>
      <c r="ARE47" s="54"/>
      <c r="ARF47" s="54"/>
      <c r="ARG47" s="54"/>
      <c r="ARH47" s="54"/>
      <c r="ARI47" s="54"/>
      <c r="ARJ47" s="54"/>
      <c r="ARK47" s="54"/>
      <c r="ARL47" s="54"/>
      <c r="ARM47" s="54"/>
      <c r="ARN47" s="54"/>
      <c r="ARO47" s="54"/>
      <c r="ARP47" s="54"/>
      <c r="ARQ47" s="54"/>
      <c r="ARR47" s="54"/>
      <c r="ARS47" s="54"/>
      <c r="ART47" s="54"/>
      <c r="ARU47" s="54"/>
      <c r="ARV47" s="54"/>
      <c r="ARW47" s="54"/>
      <c r="ARX47" s="54"/>
      <c r="ARY47" s="54"/>
      <c r="ARZ47" s="54"/>
      <c r="ASA47" s="54"/>
      <c r="ASB47" s="54"/>
      <c r="ASC47" s="54"/>
      <c r="ASD47" s="54"/>
      <c r="ASE47" s="54"/>
      <c r="ASF47" s="54"/>
      <c r="ASG47" s="54"/>
      <c r="ASH47" s="54"/>
      <c r="ASI47" s="54"/>
      <c r="ASJ47" s="54"/>
      <c r="ASK47" s="54"/>
      <c r="ASL47" s="54"/>
      <c r="ASM47" s="54"/>
      <c r="ASN47" s="54"/>
      <c r="ASO47" s="54"/>
      <c r="ASP47" s="54"/>
      <c r="ASQ47" s="54"/>
      <c r="ASR47" s="54"/>
      <c r="ASS47" s="54"/>
      <c r="AST47" s="54"/>
      <c r="ASU47" s="54"/>
      <c r="ASV47" s="54"/>
      <c r="ASW47" s="54"/>
      <c r="ASX47" s="54"/>
      <c r="ASY47" s="54"/>
      <c r="ASZ47" s="54"/>
      <c r="ATA47" s="54"/>
      <c r="ATB47" s="54"/>
      <c r="ATC47" s="54"/>
      <c r="ATD47" s="54"/>
      <c r="ATE47" s="54"/>
      <c r="ATF47" s="54"/>
      <c r="ATG47" s="54"/>
      <c r="ATH47" s="54"/>
      <c r="ATI47" s="54"/>
      <c r="ATJ47" s="54"/>
      <c r="ATK47" s="54"/>
      <c r="ATL47" s="54"/>
      <c r="ATM47" s="54"/>
      <c r="ATN47" s="54"/>
      <c r="ATO47" s="54"/>
      <c r="ATP47" s="54"/>
      <c r="ATQ47" s="54"/>
      <c r="ATR47" s="54"/>
      <c r="ATS47" s="54"/>
      <c r="ATT47" s="54"/>
      <c r="ATU47" s="54"/>
      <c r="ATV47" s="54"/>
      <c r="ATW47" s="54"/>
      <c r="ATX47" s="54"/>
      <c r="ATY47" s="54"/>
      <c r="ATZ47" s="54"/>
      <c r="AUA47" s="54"/>
      <c r="AUB47" s="54"/>
      <c r="AUC47" s="54"/>
      <c r="AUD47" s="54"/>
      <c r="AUE47" s="54"/>
      <c r="AUF47" s="54"/>
      <c r="AUG47" s="54"/>
      <c r="AUH47" s="54"/>
      <c r="AUI47" s="54"/>
      <c r="AUJ47" s="54"/>
      <c r="AUK47" s="54"/>
      <c r="AUL47" s="54"/>
      <c r="AUM47" s="54"/>
      <c r="AUN47" s="54"/>
      <c r="AUO47" s="54"/>
      <c r="AUP47" s="54"/>
      <c r="AUQ47" s="54"/>
      <c r="AUR47" s="54"/>
      <c r="AUS47" s="54"/>
      <c r="AUT47" s="54"/>
      <c r="AUU47" s="54"/>
      <c r="AUV47" s="54"/>
      <c r="AUW47" s="54"/>
      <c r="AUX47" s="54"/>
      <c r="AUY47" s="54"/>
      <c r="AUZ47" s="54"/>
      <c r="AVA47" s="54"/>
      <c r="AVB47" s="54"/>
      <c r="AVC47" s="54"/>
      <c r="AVD47" s="54"/>
      <c r="AVE47" s="54"/>
      <c r="AVF47" s="54"/>
      <c r="AVG47" s="54"/>
      <c r="AVH47" s="54"/>
      <c r="AVI47" s="54"/>
      <c r="AVJ47" s="54"/>
      <c r="AVK47" s="54"/>
      <c r="AVL47" s="54"/>
      <c r="AVM47" s="54"/>
      <c r="AVN47" s="54"/>
      <c r="AVO47" s="54"/>
      <c r="AVP47" s="54"/>
      <c r="AVQ47" s="54"/>
      <c r="AVR47" s="54"/>
      <c r="AVS47" s="54"/>
      <c r="AVT47" s="54"/>
      <c r="AVU47" s="54"/>
      <c r="AVV47" s="54"/>
      <c r="AVW47" s="54"/>
      <c r="AVX47" s="54"/>
      <c r="AVY47" s="54"/>
      <c r="AVZ47" s="54"/>
      <c r="AWA47" s="54"/>
      <c r="AWB47" s="54"/>
      <c r="AWC47" s="54"/>
      <c r="AWD47" s="54"/>
      <c r="AWE47" s="54"/>
      <c r="AWF47" s="54"/>
      <c r="AWG47" s="54"/>
      <c r="AWH47" s="54"/>
      <c r="AWI47" s="54"/>
      <c r="AWJ47" s="54"/>
      <c r="AWK47" s="54"/>
      <c r="AWL47" s="54"/>
      <c r="AWM47" s="54"/>
      <c r="AWN47" s="54"/>
      <c r="AWO47" s="54"/>
      <c r="AWP47" s="54"/>
      <c r="AWQ47" s="54"/>
      <c r="AWR47" s="54"/>
      <c r="AWS47" s="54"/>
      <c r="AWT47" s="54"/>
      <c r="AWU47" s="54"/>
      <c r="AWV47" s="54"/>
      <c r="AWW47" s="54"/>
      <c r="AWX47" s="54"/>
      <c r="AWY47" s="54"/>
      <c r="AWZ47" s="54"/>
      <c r="AXA47" s="54"/>
      <c r="AXB47" s="54"/>
      <c r="AXC47" s="54"/>
      <c r="AXD47" s="54"/>
      <c r="AXE47" s="54"/>
      <c r="AXF47" s="54"/>
      <c r="AXG47" s="54"/>
      <c r="AXH47" s="54"/>
      <c r="AXI47" s="54"/>
      <c r="AXJ47" s="54"/>
      <c r="AXK47" s="54"/>
      <c r="AXL47" s="54"/>
      <c r="AXM47" s="54"/>
      <c r="AXN47" s="54"/>
      <c r="AXO47" s="54"/>
      <c r="AXP47" s="54"/>
      <c r="AXQ47" s="54"/>
      <c r="AXR47" s="54"/>
      <c r="AXS47" s="54"/>
      <c r="AXT47" s="54"/>
      <c r="AXU47" s="54"/>
      <c r="AXV47" s="54"/>
      <c r="AXW47" s="54"/>
      <c r="AXX47" s="54"/>
      <c r="AXY47" s="54"/>
      <c r="AXZ47" s="54"/>
      <c r="AYA47" s="54"/>
      <c r="AYB47" s="54"/>
      <c r="AYC47" s="54"/>
      <c r="AYD47" s="54"/>
      <c r="AYE47" s="54"/>
      <c r="AYF47" s="54"/>
      <c r="AYG47" s="54"/>
      <c r="AYH47" s="54"/>
      <c r="AYI47" s="54"/>
      <c r="AYJ47" s="54"/>
      <c r="AYK47" s="54"/>
      <c r="AYL47" s="54"/>
      <c r="AYM47" s="54"/>
      <c r="AYN47" s="54"/>
      <c r="AYO47" s="54"/>
      <c r="AYP47" s="54"/>
      <c r="AYQ47" s="54"/>
      <c r="AYR47" s="54"/>
      <c r="AYS47" s="54"/>
      <c r="AYT47" s="54"/>
      <c r="AYU47" s="54"/>
      <c r="AYV47" s="54"/>
    </row>
    <row r="48" spans="1:1348" s="374" customFormat="1" ht="21" customHeight="1" x14ac:dyDescent="0.25">
      <c r="A48" s="2501"/>
      <c r="B48" s="402" t="s">
        <v>3</v>
      </c>
      <c r="C48" s="403" t="s">
        <v>294</v>
      </c>
      <c r="D48" s="397"/>
      <c r="E48" s="396"/>
      <c r="F48" s="397"/>
      <c r="G48" s="397"/>
      <c r="H48" s="379"/>
      <c r="I48" s="379"/>
      <c r="J48" s="256"/>
      <c r="K48" s="256"/>
      <c r="L48" s="256"/>
      <c r="M48" s="256"/>
      <c r="N48" s="256"/>
      <c r="O48" s="85"/>
      <c r="P48" s="404"/>
      <c r="Q48" s="1086"/>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c r="IP48" s="54"/>
      <c r="IQ48" s="54"/>
      <c r="IR48" s="54"/>
      <c r="IS48" s="54"/>
      <c r="IT48" s="54"/>
      <c r="IU48" s="54"/>
      <c r="IV48" s="54"/>
      <c r="IW48" s="54"/>
      <c r="IX48" s="54"/>
      <c r="IY48" s="54"/>
      <c r="IZ48" s="54"/>
      <c r="JA48" s="54"/>
      <c r="JB48" s="54"/>
      <c r="JC48" s="54"/>
      <c r="JD48" s="54"/>
      <c r="JE48" s="54"/>
      <c r="JF48" s="54"/>
      <c r="JG48" s="54"/>
      <c r="JH48" s="54"/>
      <c r="JI48" s="54"/>
      <c r="JJ48" s="54"/>
      <c r="JK48" s="54"/>
      <c r="JL48" s="54"/>
      <c r="JM48" s="54"/>
      <c r="JN48" s="54"/>
      <c r="JO48" s="54"/>
      <c r="JP48" s="54"/>
      <c r="JQ48" s="54"/>
      <c r="JR48" s="54"/>
      <c r="JS48" s="54"/>
      <c r="JT48" s="54"/>
      <c r="JU48" s="54"/>
      <c r="JV48" s="54"/>
      <c r="JW48" s="54"/>
      <c r="JX48" s="54"/>
      <c r="JY48" s="54"/>
      <c r="JZ48" s="54"/>
      <c r="KA48" s="54"/>
      <c r="KB48" s="54"/>
      <c r="KC48" s="54"/>
      <c r="KD48" s="54"/>
      <c r="KE48" s="54"/>
      <c r="KF48" s="54"/>
      <c r="KG48" s="54"/>
      <c r="KH48" s="54"/>
      <c r="KI48" s="54"/>
      <c r="KJ48" s="54"/>
      <c r="KK48" s="54"/>
      <c r="KL48" s="54"/>
      <c r="KM48" s="54"/>
      <c r="KN48" s="54"/>
      <c r="KO48" s="54"/>
      <c r="KP48" s="54"/>
      <c r="KQ48" s="54"/>
      <c r="KR48" s="54"/>
      <c r="KS48" s="54"/>
      <c r="KT48" s="54"/>
      <c r="KU48" s="54"/>
      <c r="KV48" s="54"/>
      <c r="KW48" s="54"/>
      <c r="KX48" s="54"/>
      <c r="KY48" s="54"/>
      <c r="KZ48" s="54"/>
      <c r="LA48" s="54"/>
      <c r="LB48" s="54"/>
      <c r="LC48" s="54"/>
      <c r="LD48" s="54"/>
      <c r="LE48" s="54"/>
      <c r="LF48" s="54"/>
      <c r="LG48" s="54"/>
      <c r="LH48" s="54"/>
      <c r="LI48" s="54"/>
      <c r="LJ48" s="54"/>
      <c r="LK48" s="54"/>
      <c r="LL48" s="54"/>
      <c r="LM48" s="54"/>
      <c r="LN48" s="54"/>
      <c r="LO48" s="54"/>
      <c r="LP48" s="54"/>
      <c r="LQ48" s="54"/>
      <c r="LR48" s="54"/>
      <c r="LS48" s="54"/>
      <c r="LT48" s="54"/>
      <c r="LU48" s="54"/>
      <c r="LV48" s="54"/>
      <c r="LW48" s="54"/>
      <c r="LX48" s="54"/>
      <c r="LY48" s="54"/>
      <c r="LZ48" s="54"/>
      <c r="MA48" s="54"/>
      <c r="MB48" s="54"/>
      <c r="MC48" s="54"/>
      <c r="MD48" s="54"/>
      <c r="ME48" s="54"/>
      <c r="MF48" s="54"/>
      <c r="MG48" s="54"/>
      <c r="MH48" s="54"/>
      <c r="MI48" s="54"/>
      <c r="MJ48" s="54"/>
      <c r="MK48" s="54"/>
      <c r="ML48" s="54"/>
      <c r="MM48" s="54"/>
      <c r="MN48" s="54"/>
      <c r="MO48" s="54"/>
      <c r="MP48" s="54"/>
      <c r="MQ48" s="54"/>
      <c r="MR48" s="54"/>
      <c r="MS48" s="54"/>
      <c r="MT48" s="54"/>
      <c r="MU48" s="54"/>
      <c r="MV48" s="54"/>
      <c r="MW48" s="54"/>
      <c r="MX48" s="54"/>
      <c r="MY48" s="54"/>
      <c r="MZ48" s="54"/>
      <c r="NA48" s="54"/>
      <c r="NB48" s="54"/>
      <c r="NC48" s="54"/>
      <c r="ND48" s="54"/>
      <c r="NE48" s="54"/>
      <c r="NF48" s="54"/>
      <c r="NG48" s="54"/>
      <c r="NH48" s="54"/>
      <c r="NI48" s="54"/>
      <c r="NJ48" s="54"/>
      <c r="NK48" s="54"/>
      <c r="NL48" s="54"/>
      <c r="NM48" s="54"/>
      <c r="NN48" s="54"/>
      <c r="NO48" s="54"/>
      <c r="NP48" s="54"/>
      <c r="NQ48" s="54"/>
      <c r="NR48" s="54"/>
      <c r="NS48" s="54"/>
      <c r="NT48" s="54"/>
      <c r="NU48" s="54"/>
      <c r="NV48" s="54"/>
      <c r="NW48" s="54"/>
      <c r="NX48" s="54"/>
      <c r="NY48" s="54"/>
      <c r="NZ48" s="54"/>
      <c r="OA48" s="54"/>
      <c r="OB48" s="54"/>
      <c r="OC48" s="54"/>
      <c r="OD48" s="54"/>
      <c r="OE48" s="54"/>
      <c r="OF48" s="54"/>
      <c r="OG48" s="54"/>
      <c r="OH48" s="54"/>
      <c r="OI48" s="54"/>
      <c r="OJ48" s="54"/>
      <c r="OK48" s="54"/>
      <c r="OL48" s="54"/>
      <c r="OM48" s="54"/>
      <c r="ON48" s="54"/>
      <c r="OO48" s="54"/>
      <c r="OP48" s="54"/>
      <c r="OQ48" s="54"/>
      <c r="OR48" s="54"/>
      <c r="OS48" s="54"/>
      <c r="OT48" s="54"/>
      <c r="OU48" s="54"/>
      <c r="OV48" s="54"/>
      <c r="OW48" s="54"/>
      <c r="OX48" s="54"/>
      <c r="OY48" s="54"/>
      <c r="OZ48" s="54"/>
      <c r="PA48" s="54"/>
      <c r="PB48" s="54"/>
      <c r="PC48" s="54"/>
      <c r="PD48" s="54"/>
      <c r="PE48" s="54"/>
      <c r="PF48" s="54"/>
      <c r="PG48" s="54"/>
      <c r="PH48" s="54"/>
      <c r="PI48" s="54"/>
      <c r="PJ48" s="54"/>
      <c r="PK48" s="54"/>
      <c r="PL48" s="54"/>
      <c r="PM48" s="54"/>
      <c r="PN48" s="54"/>
      <c r="PO48" s="54"/>
      <c r="PP48" s="54"/>
      <c r="PQ48" s="54"/>
      <c r="PR48" s="54"/>
      <c r="PS48" s="54"/>
      <c r="PT48" s="54"/>
      <c r="PU48" s="54"/>
      <c r="PV48" s="54"/>
      <c r="PW48" s="54"/>
      <c r="PX48" s="54"/>
      <c r="PY48" s="54"/>
      <c r="PZ48" s="54"/>
      <c r="QA48" s="54"/>
      <c r="QB48" s="54"/>
      <c r="QC48" s="54"/>
      <c r="QD48" s="54"/>
      <c r="QE48" s="54"/>
      <c r="QF48" s="54"/>
      <c r="QG48" s="54"/>
      <c r="QH48" s="54"/>
      <c r="QI48" s="54"/>
      <c r="QJ48" s="54"/>
      <c r="QK48" s="54"/>
      <c r="QL48" s="54"/>
      <c r="QM48" s="54"/>
      <c r="QN48" s="54"/>
      <c r="QO48" s="54"/>
      <c r="QP48" s="54"/>
      <c r="QQ48" s="54"/>
      <c r="QR48" s="54"/>
      <c r="QS48" s="54"/>
      <c r="QT48" s="54"/>
      <c r="QU48" s="54"/>
      <c r="QV48" s="54"/>
      <c r="QW48" s="54"/>
      <c r="QX48" s="54"/>
      <c r="QY48" s="54"/>
      <c r="QZ48" s="54"/>
      <c r="RA48" s="54"/>
      <c r="RB48" s="54"/>
      <c r="RC48" s="54"/>
      <c r="RD48" s="54"/>
      <c r="RE48" s="54"/>
      <c r="RF48" s="54"/>
      <c r="RG48" s="54"/>
      <c r="RH48" s="54"/>
      <c r="RI48" s="54"/>
      <c r="RJ48" s="54"/>
      <c r="RK48" s="54"/>
      <c r="RL48" s="54"/>
      <c r="RM48" s="54"/>
      <c r="RN48" s="54"/>
      <c r="RO48" s="54"/>
      <c r="RP48" s="54"/>
      <c r="RQ48" s="54"/>
      <c r="RR48" s="54"/>
      <c r="RS48" s="54"/>
      <c r="RT48" s="54"/>
      <c r="RU48" s="54"/>
      <c r="RV48" s="54"/>
      <c r="RW48" s="54"/>
      <c r="RX48" s="54"/>
      <c r="RY48" s="54"/>
      <c r="RZ48" s="54"/>
      <c r="SA48" s="54"/>
      <c r="SB48" s="54"/>
      <c r="SC48" s="54"/>
      <c r="SD48" s="54"/>
      <c r="SE48" s="54"/>
      <c r="SF48" s="54"/>
      <c r="SG48" s="54"/>
      <c r="SH48" s="54"/>
      <c r="SI48" s="54"/>
      <c r="SJ48" s="54"/>
      <c r="SK48" s="54"/>
      <c r="SL48" s="54"/>
      <c r="SM48" s="54"/>
      <c r="SN48" s="54"/>
      <c r="SO48" s="54"/>
      <c r="SP48" s="54"/>
      <c r="SQ48" s="54"/>
      <c r="SR48" s="54"/>
      <c r="SS48" s="54"/>
      <c r="ST48" s="54"/>
      <c r="SU48" s="54"/>
      <c r="SV48" s="54"/>
      <c r="SW48" s="54"/>
      <c r="SX48" s="54"/>
      <c r="SY48" s="54"/>
      <c r="SZ48" s="54"/>
      <c r="TA48" s="54"/>
      <c r="TB48" s="54"/>
      <c r="TC48" s="54"/>
      <c r="TD48" s="54"/>
      <c r="TE48" s="54"/>
      <c r="TF48" s="54"/>
      <c r="TG48" s="54"/>
      <c r="TH48" s="54"/>
      <c r="TI48" s="54"/>
      <c r="TJ48" s="54"/>
      <c r="TK48" s="54"/>
      <c r="TL48" s="54"/>
      <c r="TM48" s="54"/>
      <c r="TN48" s="54"/>
      <c r="TO48" s="54"/>
      <c r="TP48" s="54"/>
      <c r="TQ48" s="54"/>
      <c r="TR48" s="54"/>
      <c r="TS48" s="54"/>
      <c r="TT48" s="54"/>
      <c r="TU48" s="54"/>
      <c r="TV48" s="54"/>
      <c r="TW48" s="54"/>
      <c r="TX48" s="54"/>
      <c r="TY48" s="54"/>
      <c r="TZ48" s="54"/>
      <c r="UA48" s="54"/>
      <c r="UB48" s="54"/>
      <c r="UC48" s="54"/>
      <c r="UD48" s="54"/>
      <c r="UE48" s="54"/>
      <c r="UF48" s="54"/>
      <c r="UG48" s="54"/>
      <c r="UH48" s="54"/>
      <c r="UI48" s="54"/>
      <c r="UJ48" s="54"/>
      <c r="UK48" s="54"/>
      <c r="UL48" s="54"/>
      <c r="UM48" s="54"/>
      <c r="UN48" s="54"/>
      <c r="UO48" s="54"/>
      <c r="UP48" s="54"/>
      <c r="UQ48" s="54"/>
      <c r="UR48" s="54"/>
      <c r="US48" s="54"/>
      <c r="UT48" s="54"/>
      <c r="UU48" s="54"/>
      <c r="UV48" s="54"/>
      <c r="UW48" s="54"/>
      <c r="UX48" s="54"/>
      <c r="UY48" s="54"/>
      <c r="UZ48" s="54"/>
      <c r="VA48" s="54"/>
      <c r="VB48" s="54"/>
      <c r="VC48" s="54"/>
      <c r="VD48" s="54"/>
      <c r="VE48" s="54"/>
      <c r="VF48" s="54"/>
      <c r="VG48" s="54"/>
      <c r="VH48" s="54"/>
      <c r="VI48" s="54"/>
      <c r="VJ48" s="54"/>
      <c r="VK48" s="54"/>
      <c r="VL48" s="54"/>
      <c r="VM48" s="54"/>
      <c r="VN48" s="54"/>
      <c r="VO48" s="54"/>
      <c r="VP48" s="54"/>
      <c r="VQ48" s="54"/>
      <c r="VR48" s="54"/>
      <c r="VS48" s="54"/>
      <c r="VT48" s="54"/>
      <c r="VU48" s="54"/>
      <c r="VV48" s="54"/>
      <c r="VW48" s="54"/>
      <c r="VX48" s="54"/>
      <c r="VY48" s="54"/>
      <c r="VZ48" s="54"/>
      <c r="WA48" s="54"/>
      <c r="WB48" s="54"/>
      <c r="WC48" s="54"/>
      <c r="WD48" s="54"/>
      <c r="WE48" s="54"/>
      <c r="WF48" s="54"/>
      <c r="WG48" s="54"/>
      <c r="WH48" s="54"/>
      <c r="WI48" s="54"/>
      <c r="WJ48" s="54"/>
      <c r="WK48" s="54"/>
      <c r="WL48" s="54"/>
      <c r="WM48" s="54"/>
      <c r="WN48" s="54"/>
      <c r="WO48" s="54"/>
      <c r="WP48" s="54"/>
      <c r="WQ48" s="54"/>
      <c r="WR48" s="54"/>
      <c r="WS48" s="54"/>
      <c r="WT48" s="54"/>
      <c r="WU48" s="54"/>
      <c r="WV48" s="54"/>
      <c r="WW48" s="54"/>
      <c r="WX48" s="54"/>
      <c r="WY48" s="54"/>
      <c r="WZ48" s="54"/>
      <c r="XA48" s="54"/>
      <c r="XB48" s="54"/>
      <c r="XC48" s="54"/>
      <c r="XD48" s="54"/>
      <c r="XE48" s="54"/>
      <c r="XF48" s="54"/>
      <c r="XG48" s="54"/>
      <c r="XH48" s="54"/>
      <c r="XI48" s="54"/>
      <c r="XJ48" s="54"/>
      <c r="XK48" s="54"/>
      <c r="XL48" s="54"/>
      <c r="XM48" s="54"/>
      <c r="XN48" s="54"/>
      <c r="XO48" s="54"/>
      <c r="XP48" s="54"/>
      <c r="XQ48" s="54"/>
      <c r="XR48" s="54"/>
      <c r="XS48" s="54"/>
      <c r="XT48" s="54"/>
      <c r="XU48" s="54"/>
      <c r="XV48" s="54"/>
      <c r="XW48" s="54"/>
      <c r="XX48" s="54"/>
      <c r="XY48" s="54"/>
      <c r="XZ48" s="54"/>
      <c r="YA48" s="54"/>
      <c r="YB48" s="54"/>
      <c r="YC48" s="54"/>
      <c r="YD48" s="54"/>
      <c r="YE48" s="54"/>
      <c r="YF48" s="54"/>
      <c r="YG48" s="54"/>
      <c r="YH48" s="54"/>
      <c r="YI48" s="54"/>
      <c r="YJ48" s="54"/>
      <c r="YK48" s="54"/>
      <c r="YL48" s="54"/>
      <c r="YM48" s="54"/>
      <c r="YN48" s="54"/>
      <c r="YO48" s="54"/>
      <c r="YP48" s="54"/>
      <c r="YQ48" s="54"/>
      <c r="YR48" s="54"/>
      <c r="YS48" s="54"/>
      <c r="YT48" s="54"/>
      <c r="YU48" s="54"/>
      <c r="YV48" s="54"/>
      <c r="YW48" s="54"/>
      <c r="YX48" s="54"/>
      <c r="YY48" s="54"/>
      <c r="YZ48" s="54"/>
      <c r="ZA48" s="54"/>
      <c r="ZB48" s="54"/>
      <c r="ZC48" s="54"/>
      <c r="ZD48" s="54"/>
      <c r="ZE48" s="54"/>
      <c r="ZF48" s="54"/>
      <c r="ZG48" s="54"/>
      <c r="ZH48" s="54"/>
      <c r="ZI48" s="54"/>
      <c r="ZJ48" s="54"/>
      <c r="ZK48" s="54"/>
      <c r="ZL48" s="54"/>
      <c r="ZM48" s="54"/>
      <c r="ZN48" s="54"/>
      <c r="ZO48" s="54"/>
      <c r="ZP48" s="54"/>
      <c r="ZQ48" s="54"/>
      <c r="ZR48" s="54"/>
      <c r="ZS48" s="54"/>
      <c r="ZT48" s="54"/>
      <c r="ZU48" s="54"/>
      <c r="ZV48" s="54"/>
      <c r="ZW48" s="54"/>
      <c r="ZX48" s="54"/>
      <c r="ZY48" s="54"/>
      <c r="ZZ48" s="54"/>
      <c r="AAA48" s="54"/>
      <c r="AAB48" s="54"/>
      <c r="AAC48" s="54"/>
      <c r="AAD48" s="54"/>
      <c r="AAE48" s="54"/>
      <c r="AAF48" s="54"/>
      <c r="AAG48" s="54"/>
      <c r="AAH48" s="54"/>
      <c r="AAI48" s="54"/>
      <c r="AAJ48" s="54"/>
      <c r="AAK48" s="54"/>
      <c r="AAL48" s="54"/>
      <c r="AAM48" s="54"/>
      <c r="AAN48" s="54"/>
      <c r="AAO48" s="54"/>
      <c r="AAP48" s="54"/>
      <c r="AAQ48" s="54"/>
      <c r="AAR48" s="54"/>
      <c r="AAS48" s="54"/>
      <c r="AAT48" s="54"/>
      <c r="AAU48" s="54"/>
      <c r="AAV48" s="54"/>
      <c r="AAW48" s="54"/>
      <c r="AAX48" s="54"/>
      <c r="AAY48" s="54"/>
      <c r="AAZ48" s="54"/>
      <c r="ABA48" s="54"/>
      <c r="ABB48" s="54"/>
      <c r="ABC48" s="54"/>
      <c r="ABD48" s="54"/>
      <c r="ABE48" s="54"/>
      <c r="ABF48" s="54"/>
      <c r="ABG48" s="54"/>
      <c r="ABH48" s="54"/>
      <c r="ABI48" s="54"/>
      <c r="ABJ48" s="54"/>
      <c r="ABK48" s="54"/>
      <c r="ABL48" s="54"/>
      <c r="ABM48" s="54"/>
      <c r="ABN48" s="54"/>
      <c r="ABO48" s="54"/>
      <c r="ABP48" s="54"/>
      <c r="ABQ48" s="54"/>
      <c r="ABR48" s="54"/>
      <c r="ABS48" s="54"/>
      <c r="ABT48" s="54"/>
      <c r="ABU48" s="54"/>
      <c r="ABV48" s="54"/>
      <c r="ABW48" s="54"/>
      <c r="ABX48" s="54"/>
      <c r="ABY48" s="54"/>
      <c r="ABZ48" s="54"/>
      <c r="ACA48" s="54"/>
      <c r="ACB48" s="54"/>
      <c r="ACC48" s="54"/>
      <c r="ACD48" s="54"/>
      <c r="ACE48" s="54"/>
      <c r="ACF48" s="54"/>
      <c r="ACG48" s="54"/>
      <c r="ACH48" s="54"/>
      <c r="ACI48" s="54"/>
      <c r="ACJ48" s="54"/>
      <c r="ACK48" s="54"/>
      <c r="ACL48" s="54"/>
      <c r="ACM48" s="54"/>
      <c r="ACN48" s="54"/>
      <c r="ACO48" s="54"/>
      <c r="ACP48" s="54"/>
      <c r="ACQ48" s="54"/>
      <c r="ACR48" s="54"/>
      <c r="ACS48" s="54"/>
      <c r="ACT48" s="54"/>
      <c r="ACU48" s="54"/>
      <c r="ACV48" s="54"/>
      <c r="ACW48" s="54"/>
      <c r="ACX48" s="54"/>
      <c r="ACY48" s="54"/>
      <c r="ACZ48" s="54"/>
      <c r="ADA48" s="54"/>
      <c r="ADB48" s="54"/>
      <c r="ADC48" s="54"/>
      <c r="ADD48" s="54"/>
      <c r="ADE48" s="54"/>
      <c r="ADF48" s="54"/>
      <c r="ADG48" s="54"/>
      <c r="ADH48" s="54"/>
      <c r="ADI48" s="54"/>
      <c r="ADJ48" s="54"/>
      <c r="ADK48" s="54"/>
      <c r="ADL48" s="54"/>
      <c r="ADM48" s="54"/>
      <c r="ADN48" s="54"/>
      <c r="ADO48" s="54"/>
      <c r="ADP48" s="54"/>
      <c r="ADQ48" s="54"/>
      <c r="ADR48" s="54"/>
      <c r="ADS48" s="54"/>
      <c r="ADT48" s="54"/>
      <c r="ADU48" s="54"/>
      <c r="ADV48" s="54"/>
      <c r="ADW48" s="54"/>
      <c r="ADX48" s="54"/>
      <c r="ADY48" s="54"/>
      <c r="ADZ48" s="54"/>
      <c r="AEA48" s="54"/>
      <c r="AEB48" s="54"/>
      <c r="AEC48" s="54"/>
      <c r="AED48" s="54"/>
      <c r="AEE48" s="54"/>
      <c r="AEF48" s="54"/>
      <c r="AEG48" s="54"/>
      <c r="AEH48" s="54"/>
      <c r="AEI48" s="54"/>
      <c r="AEJ48" s="54"/>
      <c r="AEK48" s="54"/>
      <c r="AEL48" s="54"/>
      <c r="AEM48" s="54"/>
      <c r="AEN48" s="54"/>
      <c r="AEO48" s="54"/>
      <c r="AEP48" s="54"/>
      <c r="AEQ48" s="54"/>
      <c r="AER48" s="54"/>
      <c r="AES48" s="54"/>
      <c r="AET48" s="54"/>
      <c r="AEU48" s="54"/>
      <c r="AEV48" s="54"/>
      <c r="AEW48" s="54"/>
      <c r="AEX48" s="54"/>
      <c r="AEY48" s="54"/>
      <c r="AEZ48" s="54"/>
      <c r="AFA48" s="54"/>
      <c r="AFB48" s="54"/>
      <c r="AFC48" s="54"/>
      <c r="AFD48" s="54"/>
      <c r="AFE48" s="54"/>
      <c r="AFF48" s="54"/>
      <c r="AFG48" s="54"/>
      <c r="AFH48" s="54"/>
      <c r="AFI48" s="54"/>
      <c r="AFJ48" s="54"/>
      <c r="AFK48" s="54"/>
      <c r="AFL48" s="54"/>
      <c r="AFM48" s="54"/>
      <c r="AFN48" s="54"/>
      <c r="AFO48" s="54"/>
      <c r="AFP48" s="54"/>
      <c r="AFQ48" s="54"/>
      <c r="AFR48" s="54"/>
      <c r="AFS48" s="54"/>
      <c r="AFT48" s="54"/>
      <c r="AFU48" s="54"/>
      <c r="AFV48" s="54"/>
      <c r="AFW48" s="54"/>
      <c r="AFX48" s="54"/>
      <c r="AFY48" s="54"/>
      <c r="AFZ48" s="54"/>
      <c r="AGA48" s="54"/>
      <c r="AGB48" s="54"/>
      <c r="AGC48" s="54"/>
      <c r="AGD48" s="54"/>
      <c r="AGE48" s="54"/>
      <c r="AGF48" s="54"/>
      <c r="AGG48" s="54"/>
      <c r="AGH48" s="54"/>
      <c r="AGI48" s="54"/>
      <c r="AGJ48" s="54"/>
      <c r="AGK48" s="54"/>
      <c r="AGL48" s="54"/>
      <c r="AGM48" s="54"/>
      <c r="AGN48" s="54"/>
      <c r="AGO48" s="54"/>
      <c r="AGP48" s="54"/>
      <c r="AGQ48" s="54"/>
      <c r="AGR48" s="54"/>
      <c r="AGS48" s="54"/>
      <c r="AGT48" s="54"/>
      <c r="AGU48" s="54"/>
      <c r="AGV48" s="54"/>
      <c r="AGW48" s="54"/>
      <c r="AGX48" s="54"/>
      <c r="AGY48" s="54"/>
      <c r="AGZ48" s="54"/>
      <c r="AHA48" s="54"/>
      <c r="AHB48" s="54"/>
      <c r="AHC48" s="54"/>
      <c r="AHD48" s="54"/>
      <c r="AHE48" s="54"/>
      <c r="AHF48" s="54"/>
      <c r="AHG48" s="54"/>
      <c r="AHH48" s="54"/>
      <c r="AHI48" s="54"/>
      <c r="AHJ48" s="54"/>
      <c r="AHK48" s="54"/>
      <c r="AHL48" s="54"/>
      <c r="AHM48" s="54"/>
      <c r="AHN48" s="54"/>
      <c r="AHO48" s="54"/>
      <c r="AHP48" s="54"/>
      <c r="AHQ48" s="54"/>
      <c r="AHR48" s="54"/>
      <c r="AHS48" s="54"/>
      <c r="AHT48" s="54"/>
      <c r="AHU48" s="54"/>
      <c r="AHV48" s="54"/>
      <c r="AHW48" s="54"/>
      <c r="AHX48" s="54"/>
      <c r="AHY48" s="54"/>
      <c r="AHZ48" s="54"/>
      <c r="AIA48" s="54"/>
      <c r="AIB48" s="54"/>
      <c r="AIC48" s="54"/>
      <c r="AID48" s="54"/>
      <c r="AIE48" s="54"/>
      <c r="AIF48" s="54"/>
      <c r="AIG48" s="54"/>
      <c r="AIH48" s="54"/>
      <c r="AII48" s="54"/>
      <c r="AIJ48" s="54"/>
      <c r="AIK48" s="54"/>
      <c r="AIL48" s="54"/>
      <c r="AIM48" s="54"/>
      <c r="AIN48" s="54"/>
      <c r="AIO48" s="54"/>
      <c r="AIP48" s="54"/>
      <c r="AIQ48" s="54"/>
      <c r="AIR48" s="54"/>
      <c r="AIS48" s="54"/>
      <c r="AIT48" s="54"/>
      <c r="AIU48" s="54"/>
      <c r="AIV48" s="54"/>
      <c r="AIW48" s="54"/>
      <c r="AIX48" s="54"/>
      <c r="AIY48" s="54"/>
      <c r="AIZ48" s="54"/>
      <c r="AJA48" s="54"/>
      <c r="AJB48" s="54"/>
      <c r="AJC48" s="54"/>
      <c r="AJD48" s="54"/>
      <c r="AJE48" s="54"/>
      <c r="AJF48" s="54"/>
      <c r="AJG48" s="54"/>
      <c r="AJH48" s="54"/>
      <c r="AJI48" s="54"/>
      <c r="AJJ48" s="54"/>
      <c r="AJK48" s="54"/>
      <c r="AJL48" s="54"/>
      <c r="AJM48" s="54"/>
      <c r="AJN48" s="54"/>
      <c r="AJO48" s="54"/>
      <c r="AJP48" s="54"/>
      <c r="AJQ48" s="54"/>
      <c r="AJR48" s="54"/>
      <c r="AJS48" s="54"/>
      <c r="AJT48" s="54"/>
      <c r="AJU48" s="54"/>
      <c r="AJV48" s="54"/>
      <c r="AJW48" s="54"/>
      <c r="AJX48" s="54"/>
      <c r="AJY48" s="54"/>
      <c r="AJZ48" s="54"/>
      <c r="AKA48" s="54"/>
      <c r="AKB48" s="54"/>
      <c r="AKC48" s="54"/>
      <c r="AKD48" s="54"/>
      <c r="AKE48" s="54"/>
      <c r="AKF48" s="54"/>
      <c r="AKG48" s="54"/>
      <c r="AKH48" s="54"/>
      <c r="AKI48" s="54"/>
      <c r="AKJ48" s="54"/>
      <c r="AKK48" s="54"/>
      <c r="AKL48" s="54"/>
      <c r="AKM48" s="54"/>
      <c r="AKN48" s="54"/>
      <c r="AKO48" s="54"/>
      <c r="AKP48" s="54"/>
      <c r="AKQ48" s="54"/>
      <c r="AKR48" s="54"/>
      <c r="AKS48" s="54"/>
      <c r="AKT48" s="54"/>
      <c r="AKU48" s="54"/>
      <c r="AKV48" s="54"/>
      <c r="AKW48" s="54"/>
      <c r="AKX48" s="54"/>
      <c r="AKY48" s="54"/>
      <c r="AKZ48" s="54"/>
      <c r="ALA48" s="54"/>
      <c r="ALB48" s="54"/>
      <c r="ALC48" s="54"/>
      <c r="ALD48" s="54"/>
      <c r="ALE48" s="54"/>
      <c r="ALF48" s="54"/>
      <c r="ALG48" s="54"/>
      <c r="ALH48" s="54"/>
      <c r="ALI48" s="54"/>
      <c r="ALJ48" s="54"/>
      <c r="ALK48" s="54"/>
      <c r="ALL48" s="54"/>
      <c r="ALM48" s="54"/>
      <c r="ALN48" s="54"/>
      <c r="ALO48" s="54"/>
      <c r="ALP48" s="54"/>
      <c r="ALQ48" s="54"/>
      <c r="ALR48" s="54"/>
      <c r="ALS48" s="54"/>
      <c r="ALT48" s="54"/>
      <c r="ALU48" s="54"/>
      <c r="ALV48" s="54"/>
      <c r="ALW48" s="54"/>
      <c r="ALX48" s="54"/>
      <c r="ALY48" s="54"/>
      <c r="ALZ48" s="54"/>
      <c r="AMA48" s="54"/>
      <c r="AMB48" s="54"/>
      <c r="AMC48" s="54"/>
      <c r="AMD48" s="54"/>
      <c r="AME48" s="54"/>
      <c r="AMF48" s="54"/>
      <c r="AMG48" s="54"/>
      <c r="AMH48" s="54"/>
      <c r="AMI48" s="54"/>
      <c r="AMJ48" s="54"/>
      <c r="AMK48" s="54"/>
      <c r="AML48" s="54"/>
      <c r="AMM48" s="54"/>
      <c r="AMN48" s="54"/>
      <c r="AMO48" s="54"/>
      <c r="AMP48" s="54"/>
      <c r="AMQ48" s="54"/>
      <c r="AMR48" s="54"/>
      <c r="AMS48" s="54"/>
      <c r="AMT48" s="54"/>
      <c r="AMU48" s="54"/>
      <c r="AMV48" s="54"/>
      <c r="AMW48" s="54"/>
      <c r="AMX48" s="54"/>
      <c r="AMY48" s="54"/>
      <c r="AMZ48" s="54"/>
      <c r="ANA48" s="54"/>
      <c r="ANB48" s="54"/>
      <c r="ANC48" s="54"/>
      <c r="AND48" s="54"/>
      <c r="ANE48" s="54"/>
      <c r="ANF48" s="54"/>
      <c r="ANG48" s="54"/>
      <c r="ANH48" s="54"/>
      <c r="ANI48" s="54"/>
      <c r="ANJ48" s="54"/>
      <c r="ANK48" s="54"/>
      <c r="ANL48" s="54"/>
      <c r="ANM48" s="54"/>
      <c r="ANN48" s="54"/>
      <c r="ANO48" s="54"/>
      <c r="ANP48" s="54"/>
      <c r="ANQ48" s="54"/>
      <c r="ANR48" s="54"/>
      <c r="ANS48" s="54"/>
      <c r="ANT48" s="54"/>
      <c r="ANU48" s="54"/>
      <c r="ANV48" s="54"/>
      <c r="ANW48" s="54"/>
      <c r="ANX48" s="54"/>
      <c r="ANY48" s="54"/>
      <c r="ANZ48" s="54"/>
      <c r="AOA48" s="54"/>
      <c r="AOB48" s="54"/>
      <c r="AOC48" s="54"/>
      <c r="AOD48" s="54"/>
      <c r="AOE48" s="54"/>
      <c r="AOF48" s="54"/>
      <c r="AOG48" s="54"/>
      <c r="AOH48" s="54"/>
      <c r="AOI48" s="54"/>
      <c r="AOJ48" s="54"/>
      <c r="AOK48" s="54"/>
      <c r="AOL48" s="54"/>
      <c r="AOM48" s="54"/>
      <c r="AON48" s="54"/>
      <c r="AOO48" s="54"/>
      <c r="AOP48" s="54"/>
      <c r="AOQ48" s="54"/>
      <c r="AOR48" s="54"/>
      <c r="AOS48" s="54"/>
      <c r="AOT48" s="54"/>
      <c r="AOU48" s="54"/>
      <c r="AOV48" s="54"/>
      <c r="AOW48" s="54"/>
      <c r="AOX48" s="54"/>
      <c r="AOY48" s="54"/>
      <c r="AOZ48" s="54"/>
      <c r="APA48" s="54"/>
      <c r="APB48" s="54"/>
      <c r="APC48" s="54"/>
      <c r="APD48" s="54"/>
      <c r="APE48" s="54"/>
      <c r="APF48" s="54"/>
      <c r="APG48" s="54"/>
      <c r="APH48" s="54"/>
      <c r="API48" s="54"/>
      <c r="APJ48" s="54"/>
      <c r="APK48" s="54"/>
      <c r="APL48" s="54"/>
      <c r="APM48" s="54"/>
      <c r="APN48" s="54"/>
      <c r="APO48" s="54"/>
      <c r="APP48" s="54"/>
      <c r="APQ48" s="54"/>
      <c r="APR48" s="54"/>
      <c r="APS48" s="54"/>
      <c r="APT48" s="54"/>
      <c r="APU48" s="54"/>
      <c r="APV48" s="54"/>
      <c r="APW48" s="54"/>
      <c r="APX48" s="54"/>
      <c r="APY48" s="54"/>
      <c r="APZ48" s="54"/>
      <c r="AQA48" s="54"/>
      <c r="AQB48" s="54"/>
      <c r="AQC48" s="54"/>
      <c r="AQD48" s="54"/>
      <c r="AQE48" s="54"/>
      <c r="AQF48" s="54"/>
      <c r="AQG48" s="54"/>
      <c r="AQH48" s="54"/>
      <c r="AQI48" s="54"/>
      <c r="AQJ48" s="54"/>
      <c r="AQK48" s="54"/>
      <c r="AQL48" s="54"/>
      <c r="AQM48" s="54"/>
      <c r="AQN48" s="54"/>
      <c r="AQO48" s="54"/>
      <c r="AQP48" s="54"/>
      <c r="AQQ48" s="54"/>
      <c r="AQR48" s="54"/>
      <c r="AQS48" s="54"/>
      <c r="AQT48" s="54"/>
      <c r="AQU48" s="54"/>
      <c r="AQV48" s="54"/>
      <c r="AQW48" s="54"/>
      <c r="AQX48" s="54"/>
      <c r="AQY48" s="54"/>
      <c r="AQZ48" s="54"/>
      <c r="ARA48" s="54"/>
      <c r="ARB48" s="54"/>
      <c r="ARC48" s="54"/>
      <c r="ARD48" s="54"/>
      <c r="ARE48" s="54"/>
      <c r="ARF48" s="54"/>
      <c r="ARG48" s="54"/>
      <c r="ARH48" s="54"/>
      <c r="ARI48" s="54"/>
      <c r="ARJ48" s="54"/>
      <c r="ARK48" s="54"/>
      <c r="ARL48" s="54"/>
      <c r="ARM48" s="54"/>
      <c r="ARN48" s="54"/>
      <c r="ARO48" s="54"/>
      <c r="ARP48" s="54"/>
      <c r="ARQ48" s="54"/>
      <c r="ARR48" s="54"/>
      <c r="ARS48" s="54"/>
      <c r="ART48" s="54"/>
      <c r="ARU48" s="54"/>
      <c r="ARV48" s="54"/>
      <c r="ARW48" s="54"/>
      <c r="ARX48" s="54"/>
      <c r="ARY48" s="54"/>
      <c r="ARZ48" s="54"/>
      <c r="ASA48" s="54"/>
      <c r="ASB48" s="54"/>
      <c r="ASC48" s="54"/>
      <c r="ASD48" s="54"/>
      <c r="ASE48" s="54"/>
      <c r="ASF48" s="54"/>
      <c r="ASG48" s="54"/>
      <c r="ASH48" s="54"/>
      <c r="ASI48" s="54"/>
      <c r="ASJ48" s="54"/>
      <c r="ASK48" s="54"/>
      <c r="ASL48" s="54"/>
      <c r="ASM48" s="54"/>
      <c r="ASN48" s="54"/>
      <c r="ASO48" s="54"/>
      <c r="ASP48" s="54"/>
      <c r="ASQ48" s="54"/>
      <c r="ASR48" s="54"/>
      <c r="ASS48" s="54"/>
      <c r="AST48" s="54"/>
      <c r="ASU48" s="54"/>
      <c r="ASV48" s="54"/>
      <c r="ASW48" s="54"/>
      <c r="ASX48" s="54"/>
      <c r="ASY48" s="54"/>
      <c r="ASZ48" s="54"/>
      <c r="ATA48" s="54"/>
      <c r="ATB48" s="54"/>
      <c r="ATC48" s="54"/>
      <c r="ATD48" s="54"/>
      <c r="ATE48" s="54"/>
      <c r="ATF48" s="54"/>
      <c r="ATG48" s="54"/>
      <c r="ATH48" s="54"/>
      <c r="ATI48" s="54"/>
      <c r="ATJ48" s="54"/>
      <c r="ATK48" s="54"/>
      <c r="ATL48" s="54"/>
      <c r="ATM48" s="54"/>
      <c r="ATN48" s="54"/>
      <c r="ATO48" s="54"/>
      <c r="ATP48" s="54"/>
      <c r="ATQ48" s="54"/>
      <c r="ATR48" s="54"/>
      <c r="ATS48" s="54"/>
      <c r="ATT48" s="54"/>
      <c r="ATU48" s="54"/>
      <c r="ATV48" s="54"/>
      <c r="ATW48" s="54"/>
      <c r="ATX48" s="54"/>
      <c r="ATY48" s="54"/>
      <c r="ATZ48" s="54"/>
      <c r="AUA48" s="54"/>
      <c r="AUB48" s="54"/>
      <c r="AUC48" s="54"/>
      <c r="AUD48" s="54"/>
      <c r="AUE48" s="54"/>
      <c r="AUF48" s="54"/>
      <c r="AUG48" s="54"/>
      <c r="AUH48" s="54"/>
      <c r="AUI48" s="54"/>
      <c r="AUJ48" s="54"/>
      <c r="AUK48" s="54"/>
      <c r="AUL48" s="54"/>
      <c r="AUM48" s="54"/>
      <c r="AUN48" s="54"/>
      <c r="AUO48" s="54"/>
      <c r="AUP48" s="54"/>
      <c r="AUQ48" s="54"/>
      <c r="AUR48" s="54"/>
      <c r="AUS48" s="54"/>
      <c r="AUT48" s="54"/>
      <c r="AUU48" s="54"/>
      <c r="AUV48" s="54"/>
      <c r="AUW48" s="54"/>
      <c r="AUX48" s="54"/>
      <c r="AUY48" s="54"/>
      <c r="AUZ48" s="54"/>
      <c r="AVA48" s="54"/>
      <c r="AVB48" s="54"/>
      <c r="AVC48" s="54"/>
      <c r="AVD48" s="54"/>
      <c r="AVE48" s="54"/>
      <c r="AVF48" s="54"/>
      <c r="AVG48" s="54"/>
      <c r="AVH48" s="54"/>
      <c r="AVI48" s="54"/>
      <c r="AVJ48" s="54"/>
      <c r="AVK48" s="54"/>
      <c r="AVL48" s="54"/>
      <c r="AVM48" s="54"/>
      <c r="AVN48" s="54"/>
      <c r="AVO48" s="54"/>
      <c r="AVP48" s="54"/>
      <c r="AVQ48" s="54"/>
      <c r="AVR48" s="54"/>
      <c r="AVS48" s="54"/>
      <c r="AVT48" s="54"/>
      <c r="AVU48" s="54"/>
      <c r="AVV48" s="54"/>
      <c r="AVW48" s="54"/>
      <c r="AVX48" s="54"/>
      <c r="AVY48" s="54"/>
      <c r="AVZ48" s="54"/>
      <c r="AWA48" s="54"/>
      <c r="AWB48" s="54"/>
      <c r="AWC48" s="54"/>
      <c r="AWD48" s="54"/>
      <c r="AWE48" s="54"/>
      <c r="AWF48" s="54"/>
      <c r="AWG48" s="54"/>
      <c r="AWH48" s="54"/>
      <c r="AWI48" s="54"/>
      <c r="AWJ48" s="54"/>
      <c r="AWK48" s="54"/>
      <c r="AWL48" s="54"/>
      <c r="AWM48" s="54"/>
      <c r="AWN48" s="54"/>
      <c r="AWO48" s="54"/>
      <c r="AWP48" s="54"/>
      <c r="AWQ48" s="54"/>
      <c r="AWR48" s="54"/>
      <c r="AWS48" s="54"/>
      <c r="AWT48" s="54"/>
      <c r="AWU48" s="54"/>
      <c r="AWV48" s="54"/>
      <c r="AWW48" s="54"/>
      <c r="AWX48" s="54"/>
      <c r="AWY48" s="54"/>
      <c r="AWZ48" s="54"/>
      <c r="AXA48" s="54"/>
      <c r="AXB48" s="54"/>
      <c r="AXC48" s="54"/>
      <c r="AXD48" s="54"/>
      <c r="AXE48" s="54"/>
      <c r="AXF48" s="54"/>
      <c r="AXG48" s="54"/>
      <c r="AXH48" s="54"/>
      <c r="AXI48" s="54"/>
      <c r="AXJ48" s="54"/>
      <c r="AXK48" s="54"/>
      <c r="AXL48" s="54"/>
      <c r="AXM48" s="54"/>
      <c r="AXN48" s="54"/>
      <c r="AXO48" s="54"/>
      <c r="AXP48" s="54"/>
      <c r="AXQ48" s="54"/>
      <c r="AXR48" s="54"/>
      <c r="AXS48" s="54"/>
      <c r="AXT48" s="54"/>
      <c r="AXU48" s="54"/>
      <c r="AXV48" s="54"/>
      <c r="AXW48" s="54"/>
      <c r="AXX48" s="54"/>
      <c r="AXY48" s="54"/>
      <c r="AXZ48" s="54"/>
      <c r="AYA48" s="54"/>
      <c r="AYB48" s="54"/>
      <c r="AYC48" s="54"/>
      <c r="AYD48" s="54"/>
      <c r="AYE48" s="54"/>
      <c r="AYF48" s="54"/>
      <c r="AYG48" s="54"/>
      <c r="AYH48" s="54"/>
      <c r="AYI48" s="54"/>
      <c r="AYJ48" s="54"/>
      <c r="AYK48" s="54"/>
      <c r="AYL48" s="54"/>
      <c r="AYM48" s="54"/>
      <c r="AYN48" s="54"/>
      <c r="AYO48" s="54"/>
      <c r="AYP48" s="54"/>
      <c r="AYQ48" s="54"/>
      <c r="AYR48" s="54"/>
      <c r="AYS48" s="54"/>
      <c r="AYT48" s="54"/>
      <c r="AYU48" s="54"/>
      <c r="AYV48" s="54"/>
    </row>
    <row r="49" spans="1:1348" s="374" customFormat="1" ht="26.25" customHeight="1" x14ac:dyDescent="0.25">
      <c r="A49" s="2501"/>
      <c r="B49" s="405"/>
      <c r="C49" s="397" t="s">
        <v>295</v>
      </c>
      <c r="D49" s="379"/>
      <c r="E49" s="379"/>
      <c r="F49" s="397"/>
      <c r="G49" s="397"/>
      <c r="H49" s="379"/>
      <c r="I49" s="379"/>
      <c r="J49" s="256"/>
      <c r="K49" s="1088"/>
      <c r="L49" s="256"/>
      <c r="M49" s="256"/>
      <c r="N49" s="256"/>
      <c r="O49" s="256"/>
      <c r="P49" s="256"/>
      <c r="Q49" s="1086"/>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c r="IP49" s="54"/>
      <c r="IQ49" s="54"/>
      <c r="IR49" s="54"/>
      <c r="IS49" s="54"/>
      <c r="IT49" s="54"/>
      <c r="IU49" s="54"/>
      <c r="IV49" s="54"/>
      <c r="IW49" s="54"/>
      <c r="IX49" s="54"/>
      <c r="IY49" s="54"/>
      <c r="IZ49" s="54"/>
      <c r="JA49" s="54"/>
      <c r="JB49" s="54"/>
      <c r="JC49" s="54"/>
      <c r="JD49" s="54"/>
      <c r="JE49" s="54"/>
      <c r="JF49" s="54"/>
      <c r="JG49" s="54"/>
      <c r="JH49" s="54"/>
      <c r="JI49" s="54"/>
      <c r="JJ49" s="54"/>
      <c r="JK49" s="54"/>
      <c r="JL49" s="54"/>
      <c r="JM49" s="54"/>
      <c r="JN49" s="54"/>
      <c r="JO49" s="54"/>
      <c r="JP49" s="54"/>
      <c r="JQ49" s="54"/>
      <c r="JR49" s="54"/>
      <c r="JS49" s="54"/>
      <c r="JT49" s="54"/>
      <c r="JU49" s="54"/>
      <c r="JV49" s="54"/>
      <c r="JW49" s="54"/>
      <c r="JX49" s="54"/>
      <c r="JY49" s="54"/>
      <c r="JZ49" s="54"/>
      <c r="KA49" s="54"/>
      <c r="KB49" s="54"/>
      <c r="KC49" s="54"/>
      <c r="KD49" s="54"/>
      <c r="KE49" s="54"/>
      <c r="KF49" s="54"/>
      <c r="KG49" s="54"/>
      <c r="KH49" s="54"/>
      <c r="KI49" s="54"/>
      <c r="KJ49" s="54"/>
      <c r="KK49" s="54"/>
      <c r="KL49" s="54"/>
      <c r="KM49" s="54"/>
      <c r="KN49" s="54"/>
      <c r="KO49" s="54"/>
      <c r="KP49" s="54"/>
      <c r="KQ49" s="54"/>
      <c r="KR49" s="54"/>
      <c r="KS49" s="54"/>
      <c r="KT49" s="54"/>
      <c r="KU49" s="54"/>
      <c r="KV49" s="54"/>
      <c r="KW49" s="54"/>
      <c r="KX49" s="54"/>
      <c r="KY49" s="54"/>
      <c r="KZ49" s="54"/>
      <c r="LA49" s="54"/>
      <c r="LB49" s="54"/>
      <c r="LC49" s="54"/>
      <c r="LD49" s="54"/>
      <c r="LE49" s="54"/>
      <c r="LF49" s="54"/>
      <c r="LG49" s="54"/>
      <c r="LH49" s="54"/>
      <c r="LI49" s="54"/>
      <c r="LJ49" s="54"/>
      <c r="LK49" s="54"/>
      <c r="LL49" s="54"/>
      <c r="LM49" s="54"/>
      <c r="LN49" s="54"/>
      <c r="LO49" s="54"/>
      <c r="LP49" s="54"/>
      <c r="LQ49" s="54"/>
      <c r="LR49" s="54"/>
      <c r="LS49" s="54"/>
      <c r="LT49" s="54"/>
      <c r="LU49" s="54"/>
      <c r="LV49" s="54"/>
      <c r="LW49" s="54"/>
      <c r="LX49" s="54"/>
      <c r="LY49" s="54"/>
      <c r="LZ49" s="54"/>
      <c r="MA49" s="54"/>
      <c r="MB49" s="54"/>
      <c r="MC49" s="54"/>
      <c r="MD49" s="54"/>
      <c r="ME49" s="54"/>
      <c r="MF49" s="54"/>
      <c r="MG49" s="54"/>
      <c r="MH49" s="54"/>
      <c r="MI49" s="54"/>
      <c r="MJ49" s="54"/>
      <c r="MK49" s="54"/>
      <c r="ML49" s="54"/>
      <c r="MM49" s="54"/>
      <c r="MN49" s="54"/>
      <c r="MO49" s="54"/>
      <c r="MP49" s="54"/>
      <c r="MQ49" s="54"/>
      <c r="MR49" s="54"/>
      <c r="MS49" s="54"/>
      <c r="MT49" s="54"/>
      <c r="MU49" s="54"/>
      <c r="MV49" s="54"/>
      <c r="MW49" s="54"/>
      <c r="MX49" s="54"/>
      <c r="MY49" s="54"/>
      <c r="MZ49" s="54"/>
      <c r="NA49" s="54"/>
      <c r="NB49" s="54"/>
      <c r="NC49" s="54"/>
      <c r="ND49" s="54"/>
      <c r="NE49" s="54"/>
      <c r="NF49" s="54"/>
      <c r="NG49" s="54"/>
      <c r="NH49" s="54"/>
      <c r="NI49" s="54"/>
      <c r="NJ49" s="54"/>
      <c r="NK49" s="54"/>
      <c r="NL49" s="54"/>
      <c r="NM49" s="54"/>
      <c r="NN49" s="54"/>
      <c r="NO49" s="54"/>
      <c r="NP49" s="54"/>
      <c r="NQ49" s="54"/>
      <c r="NR49" s="54"/>
      <c r="NS49" s="54"/>
      <c r="NT49" s="54"/>
      <c r="NU49" s="54"/>
      <c r="NV49" s="54"/>
      <c r="NW49" s="54"/>
      <c r="NX49" s="54"/>
      <c r="NY49" s="54"/>
      <c r="NZ49" s="54"/>
      <c r="OA49" s="54"/>
      <c r="OB49" s="54"/>
      <c r="OC49" s="54"/>
      <c r="OD49" s="54"/>
      <c r="OE49" s="54"/>
      <c r="OF49" s="54"/>
      <c r="OG49" s="54"/>
      <c r="OH49" s="54"/>
      <c r="OI49" s="54"/>
      <c r="OJ49" s="54"/>
      <c r="OK49" s="54"/>
      <c r="OL49" s="54"/>
      <c r="OM49" s="54"/>
      <c r="ON49" s="54"/>
      <c r="OO49" s="54"/>
      <c r="OP49" s="54"/>
      <c r="OQ49" s="54"/>
      <c r="OR49" s="54"/>
      <c r="OS49" s="54"/>
      <c r="OT49" s="54"/>
      <c r="OU49" s="54"/>
      <c r="OV49" s="54"/>
      <c r="OW49" s="54"/>
      <c r="OX49" s="54"/>
      <c r="OY49" s="54"/>
      <c r="OZ49" s="54"/>
      <c r="PA49" s="54"/>
      <c r="PB49" s="54"/>
      <c r="PC49" s="54"/>
      <c r="PD49" s="54"/>
      <c r="PE49" s="54"/>
      <c r="PF49" s="54"/>
      <c r="PG49" s="54"/>
      <c r="PH49" s="54"/>
      <c r="PI49" s="54"/>
      <c r="PJ49" s="54"/>
      <c r="PK49" s="54"/>
      <c r="PL49" s="54"/>
      <c r="PM49" s="54"/>
      <c r="PN49" s="54"/>
      <c r="PO49" s="54"/>
      <c r="PP49" s="54"/>
      <c r="PQ49" s="54"/>
      <c r="PR49" s="54"/>
      <c r="PS49" s="54"/>
      <c r="PT49" s="54"/>
      <c r="PU49" s="54"/>
      <c r="PV49" s="54"/>
      <c r="PW49" s="54"/>
      <c r="PX49" s="54"/>
      <c r="PY49" s="54"/>
      <c r="PZ49" s="54"/>
      <c r="QA49" s="54"/>
      <c r="QB49" s="54"/>
      <c r="QC49" s="54"/>
      <c r="QD49" s="54"/>
      <c r="QE49" s="54"/>
      <c r="QF49" s="54"/>
      <c r="QG49" s="54"/>
      <c r="QH49" s="54"/>
      <c r="QI49" s="54"/>
      <c r="QJ49" s="54"/>
      <c r="QK49" s="54"/>
      <c r="QL49" s="54"/>
      <c r="QM49" s="54"/>
      <c r="QN49" s="54"/>
      <c r="QO49" s="54"/>
      <c r="QP49" s="54"/>
      <c r="QQ49" s="54"/>
      <c r="QR49" s="54"/>
      <c r="QS49" s="54"/>
      <c r="QT49" s="54"/>
      <c r="QU49" s="54"/>
      <c r="QV49" s="54"/>
      <c r="QW49" s="54"/>
      <c r="QX49" s="54"/>
      <c r="QY49" s="54"/>
      <c r="QZ49" s="54"/>
      <c r="RA49" s="54"/>
      <c r="RB49" s="54"/>
      <c r="RC49" s="54"/>
      <c r="RD49" s="54"/>
      <c r="RE49" s="54"/>
      <c r="RF49" s="54"/>
      <c r="RG49" s="54"/>
      <c r="RH49" s="54"/>
      <c r="RI49" s="54"/>
      <c r="RJ49" s="54"/>
      <c r="RK49" s="54"/>
      <c r="RL49" s="54"/>
      <c r="RM49" s="54"/>
      <c r="RN49" s="54"/>
      <c r="RO49" s="54"/>
      <c r="RP49" s="54"/>
      <c r="RQ49" s="54"/>
      <c r="RR49" s="54"/>
      <c r="RS49" s="54"/>
      <c r="RT49" s="54"/>
      <c r="RU49" s="54"/>
      <c r="RV49" s="54"/>
      <c r="RW49" s="54"/>
      <c r="RX49" s="54"/>
      <c r="RY49" s="54"/>
      <c r="RZ49" s="54"/>
      <c r="SA49" s="54"/>
      <c r="SB49" s="54"/>
      <c r="SC49" s="54"/>
      <c r="SD49" s="54"/>
      <c r="SE49" s="54"/>
      <c r="SF49" s="54"/>
      <c r="SG49" s="54"/>
      <c r="SH49" s="54"/>
      <c r="SI49" s="54"/>
      <c r="SJ49" s="54"/>
      <c r="SK49" s="54"/>
      <c r="SL49" s="54"/>
      <c r="SM49" s="54"/>
      <c r="SN49" s="54"/>
      <c r="SO49" s="54"/>
      <c r="SP49" s="54"/>
      <c r="SQ49" s="54"/>
      <c r="SR49" s="54"/>
      <c r="SS49" s="54"/>
      <c r="ST49" s="54"/>
      <c r="SU49" s="54"/>
      <c r="SV49" s="54"/>
      <c r="SW49" s="54"/>
      <c r="SX49" s="54"/>
      <c r="SY49" s="54"/>
      <c r="SZ49" s="54"/>
      <c r="TA49" s="54"/>
      <c r="TB49" s="54"/>
      <c r="TC49" s="54"/>
      <c r="TD49" s="54"/>
      <c r="TE49" s="54"/>
      <c r="TF49" s="54"/>
      <c r="TG49" s="54"/>
      <c r="TH49" s="54"/>
      <c r="TI49" s="54"/>
      <c r="TJ49" s="54"/>
      <c r="TK49" s="54"/>
      <c r="TL49" s="54"/>
      <c r="TM49" s="54"/>
      <c r="TN49" s="54"/>
      <c r="TO49" s="54"/>
      <c r="TP49" s="54"/>
      <c r="TQ49" s="54"/>
      <c r="TR49" s="54"/>
      <c r="TS49" s="54"/>
      <c r="TT49" s="54"/>
      <c r="TU49" s="54"/>
      <c r="TV49" s="54"/>
      <c r="TW49" s="54"/>
      <c r="TX49" s="54"/>
      <c r="TY49" s="54"/>
      <c r="TZ49" s="54"/>
      <c r="UA49" s="54"/>
      <c r="UB49" s="54"/>
      <c r="UC49" s="54"/>
      <c r="UD49" s="54"/>
      <c r="UE49" s="54"/>
      <c r="UF49" s="54"/>
      <c r="UG49" s="54"/>
      <c r="UH49" s="54"/>
      <c r="UI49" s="54"/>
      <c r="UJ49" s="54"/>
      <c r="UK49" s="54"/>
      <c r="UL49" s="54"/>
      <c r="UM49" s="54"/>
      <c r="UN49" s="54"/>
      <c r="UO49" s="54"/>
      <c r="UP49" s="54"/>
      <c r="UQ49" s="54"/>
      <c r="UR49" s="54"/>
      <c r="US49" s="54"/>
      <c r="UT49" s="54"/>
      <c r="UU49" s="54"/>
      <c r="UV49" s="54"/>
      <c r="UW49" s="54"/>
      <c r="UX49" s="54"/>
      <c r="UY49" s="54"/>
      <c r="UZ49" s="54"/>
      <c r="VA49" s="54"/>
      <c r="VB49" s="54"/>
      <c r="VC49" s="54"/>
      <c r="VD49" s="54"/>
      <c r="VE49" s="54"/>
      <c r="VF49" s="54"/>
      <c r="VG49" s="54"/>
      <c r="VH49" s="54"/>
      <c r="VI49" s="54"/>
      <c r="VJ49" s="54"/>
      <c r="VK49" s="54"/>
      <c r="VL49" s="54"/>
      <c r="VM49" s="54"/>
      <c r="VN49" s="54"/>
      <c r="VO49" s="54"/>
      <c r="VP49" s="54"/>
      <c r="VQ49" s="54"/>
      <c r="VR49" s="54"/>
      <c r="VS49" s="54"/>
      <c r="VT49" s="54"/>
      <c r="VU49" s="54"/>
      <c r="VV49" s="54"/>
      <c r="VW49" s="54"/>
      <c r="VX49" s="54"/>
      <c r="VY49" s="54"/>
      <c r="VZ49" s="54"/>
      <c r="WA49" s="54"/>
      <c r="WB49" s="54"/>
      <c r="WC49" s="54"/>
      <c r="WD49" s="54"/>
      <c r="WE49" s="54"/>
      <c r="WF49" s="54"/>
      <c r="WG49" s="54"/>
      <c r="WH49" s="54"/>
      <c r="WI49" s="54"/>
      <c r="WJ49" s="54"/>
      <c r="WK49" s="54"/>
      <c r="WL49" s="54"/>
      <c r="WM49" s="54"/>
      <c r="WN49" s="54"/>
      <c r="WO49" s="54"/>
      <c r="WP49" s="54"/>
      <c r="WQ49" s="54"/>
      <c r="WR49" s="54"/>
      <c r="WS49" s="54"/>
      <c r="WT49" s="54"/>
      <c r="WU49" s="54"/>
      <c r="WV49" s="54"/>
      <c r="WW49" s="54"/>
      <c r="WX49" s="54"/>
      <c r="WY49" s="54"/>
      <c r="WZ49" s="54"/>
      <c r="XA49" s="54"/>
      <c r="XB49" s="54"/>
      <c r="XC49" s="54"/>
      <c r="XD49" s="54"/>
      <c r="XE49" s="54"/>
      <c r="XF49" s="54"/>
      <c r="XG49" s="54"/>
      <c r="XH49" s="54"/>
      <c r="XI49" s="54"/>
      <c r="XJ49" s="54"/>
      <c r="XK49" s="54"/>
      <c r="XL49" s="54"/>
      <c r="XM49" s="54"/>
      <c r="XN49" s="54"/>
      <c r="XO49" s="54"/>
      <c r="XP49" s="54"/>
      <c r="XQ49" s="54"/>
      <c r="XR49" s="54"/>
      <c r="XS49" s="54"/>
      <c r="XT49" s="54"/>
      <c r="XU49" s="54"/>
      <c r="XV49" s="54"/>
      <c r="XW49" s="54"/>
      <c r="XX49" s="54"/>
      <c r="XY49" s="54"/>
      <c r="XZ49" s="54"/>
      <c r="YA49" s="54"/>
      <c r="YB49" s="54"/>
      <c r="YC49" s="54"/>
      <c r="YD49" s="54"/>
      <c r="YE49" s="54"/>
      <c r="YF49" s="54"/>
      <c r="YG49" s="54"/>
      <c r="YH49" s="54"/>
      <c r="YI49" s="54"/>
      <c r="YJ49" s="54"/>
      <c r="YK49" s="54"/>
      <c r="YL49" s="54"/>
      <c r="YM49" s="54"/>
      <c r="YN49" s="54"/>
      <c r="YO49" s="54"/>
      <c r="YP49" s="54"/>
      <c r="YQ49" s="54"/>
      <c r="YR49" s="54"/>
      <c r="YS49" s="54"/>
      <c r="YT49" s="54"/>
      <c r="YU49" s="54"/>
      <c r="YV49" s="54"/>
      <c r="YW49" s="54"/>
      <c r="YX49" s="54"/>
      <c r="YY49" s="54"/>
      <c r="YZ49" s="54"/>
      <c r="ZA49" s="54"/>
      <c r="ZB49" s="54"/>
      <c r="ZC49" s="54"/>
      <c r="ZD49" s="54"/>
      <c r="ZE49" s="54"/>
      <c r="ZF49" s="54"/>
      <c r="ZG49" s="54"/>
      <c r="ZH49" s="54"/>
      <c r="ZI49" s="54"/>
      <c r="ZJ49" s="54"/>
      <c r="ZK49" s="54"/>
      <c r="ZL49" s="54"/>
      <c r="ZM49" s="54"/>
      <c r="ZN49" s="54"/>
      <c r="ZO49" s="54"/>
      <c r="ZP49" s="54"/>
      <c r="ZQ49" s="54"/>
      <c r="ZR49" s="54"/>
      <c r="ZS49" s="54"/>
      <c r="ZT49" s="54"/>
      <c r="ZU49" s="54"/>
      <c r="ZV49" s="54"/>
      <c r="ZW49" s="54"/>
      <c r="ZX49" s="54"/>
      <c r="ZY49" s="54"/>
      <c r="ZZ49" s="54"/>
      <c r="AAA49" s="54"/>
      <c r="AAB49" s="54"/>
      <c r="AAC49" s="54"/>
      <c r="AAD49" s="54"/>
      <c r="AAE49" s="54"/>
      <c r="AAF49" s="54"/>
      <c r="AAG49" s="54"/>
      <c r="AAH49" s="54"/>
      <c r="AAI49" s="54"/>
      <c r="AAJ49" s="54"/>
      <c r="AAK49" s="54"/>
      <c r="AAL49" s="54"/>
      <c r="AAM49" s="54"/>
      <c r="AAN49" s="54"/>
      <c r="AAO49" s="54"/>
      <c r="AAP49" s="54"/>
      <c r="AAQ49" s="54"/>
      <c r="AAR49" s="54"/>
      <c r="AAS49" s="54"/>
      <c r="AAT49" s="54"/>
      <c r="AAU49" s="54"/>
      <c r="AAV49" s="54"/>
      <c r="AAW49" s="54"/>
      <c r="AAX49" s="54"/>
      <c r="AAY49" s="54"/>
      <c r="AAZ49" s="54"/>
      <c r="ABA49" s="54"/>
      <c r="ABB49" s="54"/>
      <c r="ABC49" s="54"/>
      <c r="ABD49" s="54"/>
      <c r="ABE49" s="54"/>
      <c r="ABF49" s="54"/>
      <c r="ABG49" s="54"/>
      <c r="ABH49" s="54"/>
      <c r="ABI49" s="54"/>
      <c r="ABJ49" s="54"/>
      <c r="ABK49" s="54"/>
      <c r="ABL49" s="54"/>
      <c r="ABM49" s="54"/>
      <c r="ABN49" s="54"/>
      <c r="ABO49" s="54"/>
      <c r="ABP49" s="54"/>
      <c r="ABQ49" s="54"/>
      <c r="ABR49" s="54"/>
      <c r="ABS49" s="54"/>
      <c r="ABT49" s="54"/>
      <c r="ABU49" s="54"/>
      <c r="ABV49" s="54"/>
      <c r="ABW49" s="54"/>
      <c r="ABX49" s="54"/>
      <c r="ABY49" s="54"/>
      <c r="ABZ49" s="54"/>
      <c r="ACA49" s="54"/>
      <c r="ACB49" s="54"/>
      <c r="ACC49" s="54"/>
      <c r="ACD49" s="54"/>
      <c r="ACE49" s="54"/>
      <c r="ACF49" s="54"/>
      <c r="ACG49" s="54"/>
      <c r="ACH49" s="54"/>
      <c r="ACI49" s="54"/>
      <c r="ACJ49" s="54"/>
      <c r="ACK49" s="54"/>
      <c r="ACL49" s="54"/>
      <c r="ACM49" s="54"/>
      <c r="ACN49" s="54"/>
      <c r="ACO49" s="54"/>
      <c r="ACP49" s="54"/>
      <c r="ACQ49" s="54"/>
      <c r="ACR49" s="54"/>
      <c r="ACS49" s="54"/>
      <c r="ACT49" s="54"/>
      <c r="ACU49" s="54"/>
      <c r="ACV49" s="54"/>
      <c r="ACW49" s="54"/>
      <c r="ACX49" s="54"/>
      <c r="ACY49" s="54"/>
      <c r="ACZ49" s="54"/>
      <c r="ADA49" s="54"/>
      <c r="ADB49" s="54"/>
      <c r="ADC49" s="54"/>
      <c r="ADD49" s="54"/>
      <c r="ADE49" s="54"/>
      <c r="ADF49" s="54"/>
      <c r="ADG49" s="54"/>
      <c r="ADH49" s="54"/>
      <c r="ADI49" s="54"/>
      <c r="ADJ49" s="54"/>
      <c r="ADK49" s="54"/>
      <c r="ADL49" s="54"/>
      <c r="ADM49" s="54"/>
      <c r="ADN49" s="54"/>
      <c r="ADO49" s="54"/>
      <c r="ADP49" s="54"/>
      <c r="ADQ49" s="54"/>
      <c r="ADR49" s="54"/>
      <c r="ADS49" s="54"/>
      <c r="ADT49" s="54"/>
      <c r="ADU49" s="54"/>
      <c r="ADV49" s="54"/>
      <c r="ADW49" s="54"/>
      <c r="ADX49" s="54"/>
      <c r="ADY49" s="54"/>
      <c r="ADZ49" s="54"/>
      <c r="AEA49" s="54"/>
      <c r="AEB49" s="54"/>
      <c r="AEC49" s="54"/>
      <c r="AED49" s="54"/>
      <c r="AEE49" s="54"/>
      <c r="AEF49" s="54"/>
      <c r="AEG49" s="54"/>
      <c r="AEH49" s="54"/>
      <c r="AEI49" s="54"/>
      <c r="AEJ49" s="54"/>
      <c r="AEK49" s="54"/>
      <c r="AEL49" s="54"/>
      <c r="AEM49" s="54"/>
      <c r="AEN49" s="54"/>
      <c r="AEO49" s="54"/>
      <c r="AEP49" s="54"/>
      <c r="AEQ49" s="54"/>
      <c r="AER49" s="54"/>
      <c r="AES49" s="54"/>
      <c r="AET49" s="54"/>
      <c r="AEU49" s="54"/>
      <c r="AEV49" s="54"/>
      <c r="AEW49" s="54"/>
      <c r="AEX49" s="54"/>
      <c r="AEY49" s="54"/>
      <c r="AEZ49" s="54"/>
      <c r="AFA49" s="54"/>
      <c r="AFB49" s="54"/>
      <c r="AFC49" s="54"/>
      <c r="AFD49" s="54"/>
      <c r="AFE49" s="54"/>
      <c r="AFF49" s="54"/>
      <c r="AFG49" s="54"/>
      <c r="AFH49" s="54"/>
      <c r="AFI49" s="54"/>
      <c r="AFJ49" s="54"/>
      <c r="AFK49" s="54"/>
      <c r="AFL49" s="54"/>
      <c r="AFM49" s="54"/>
      <c r="AFN49" s="54"/>
      <c r="AFO49" s="54"/>
      <c r="AFP49" s="54"/>
      <c r="AFQ49" s="54"/>
      <c r="AFR49" s="54"/>
      <c r="AFS49" s="54"/>
      <c r="AFT49" s="54"/>
      <c r="AFU49" s="54"/>
      <c r="AFV49" s="54"/>
      <c r="AFW49" s="54"/>
      <c r="AFX49" s="54"/>
      <c r="AFY49" s="54"/>
      <c r="AFZ49" s="54"/>
      <c r="AGA49" s="54"/>
      <c r="AGB49" s="54"/>
      <c r="AGC49" s="54"/>
      <c r="AGD49" s="54"/>
      <c r="AGE49" s="54"/>
      <c r="AGF49" s="54"/>
      <c r="AGG49" s="54"/>
      <c r="AGH49" s="54"/>
      <c r="AGI49" s="54"/>
      <c r="AGJ49" s="54"/>
      <c r="AGK49" s="54"/>
      <c r="AGL49" s="54"/>
      <c r="AGM49" s="54"/>
      <c r="AGN49" s="54"/>
      <c r="AGO49" s="54"/>
      <c r="AGP49" s="54"/>
      <c r="AGQ49" s="54"/>
      <c r="AGR49" s="54"/>
      <c r="AGS49" s="54"/>
      <c r="AGT49" s="54"/>
      <c r="AGU49" s="54"/>
      <c r="AGV49" s="54"/>
      <c r="AGW49" s="54"/>
      <c r="AGX49" s="54"/>
      <c r="AGY49" s="54"/>
      <c r="AGZ49" s="54"/>
      <c r="AHA49" s="54"/>
      <c r="AHB49" s="54"/>
      <c r="AHC49" s="54"/>
      <c r="AHD49" s="54"/>
      <c r="AHE49" s="54"/>
      <c r="AHF49" s="54"/>
      <c r="AHG49" s="54"/>
      <c r="AHH49" s="54"/>
      <c r="AHI49" s="54"/>
      <c r="AHJ49" s="54"/>
      <c r="AHK49" s="54"/>
      <c r="AHL49" s="54"/>
      <c r="AHM49" s="54"/>
      <c r="AHN49" s="54"/>
      <c r="AHO49" s="54"/>
      <c r="AHP49" s="54"/>
      <c r="AHQ49" s="54"/>
      <c r="AHR49" s="54"/>
      <c r="AHS49" s="54"/>
      <c r="AHT49" s="54"/>
      <c r="AHU49" s="54"/>
      <c r="AHV49" s="54"/>
      <c r="AHW49" s="54"/>
      <c r="AHX49" s="54"/>
      <c r="AHY49" s="54"/>
      <c r="AHZ49" s="54"/>
      <c r="AIA49" s="54"/>
      <c r="AIB49" s="54"/>
      <c r="AIC49" s="54"/>
      <c r="AID49" s="54"/>
      <c r="AIE49" s="54"/>
      <c r="AIF49" s="54"/>
      <c r="AIG49" s="54"/>
      <c r="AIH49" s="54"/>
      <c r="AII49" s="54"/>
      <c r="AIJ49" s="54"/>
      <c r="AIK49" s="54"/>
      <c r="AIL49" s="54"/>
      <c r="AIM49" s="54"/>
      <c r="AIN49" s="54"/>
      <c r="AIO49" s="54"/>
      <c r="AIP49" s="54"/>
      <c r="AIQ49" s="54"/>
      <c r="AIR49" s="54"/>
      <c r="AIS49" s="54"/>
      <c r="AIT49" s="54"/>
      <c r="AIU49" s="54"/>
      <c r="AIV49" s="54"/>
      <c r="AIW49" s="54"/>
      <c r="AIX49" s="54"/>
      <c r="AIY49" s="54"/>
      <c r="AIZ49" s="54"/>
      <c r="AJA49" s="54"/>
      <c r="AJB49" s="54"/>
      <c r="AJC49" s="54"/>
      <c r="AJD49" s="54"/>
      <c r="AJE49" s="54"/>
      <c r="AJF49" s="54"/>
      <c r="AJG49" s="54"/>
      <c r="AJH49" s="54"/>
      <c r="AJI49" s="54"/>
      <c r="AJJ49" s="54"/>
      <c r="AJK49" s="54"/>
      <c r="AJL49" s="54"/>
      <c r="AJM49" s="54"/>
      <c r="AJN49" s="54"/>
      <c r="AJO49" s="54"/>
      <c r="AJP49" s="54"/>
      <c r="AJQ49" s="54"/>
      <c r="AJR49" s="54"/>
      <c r="AJS49" s="54"/>
      <c r="AJT49" s="54"/>
      <c r="AJU49" s="54"/>
      <c r="AJV49" s="54"/>
      <c r="AJW49" s="54"/>
      <c r="AJX49" s="54"/>
      <c r="AJY49" s="54"/>
      <c r="AJZ49" s="54"/>
      <c r="AKA49" s="54"/>
      <c r="AKB49" s="54"/>
      <c r="AKC49" s="54"/>
      <c r="AKD49" s="54"/>
      <c r="AKE49" s="54"/>
      <c r="AKF49" s="54"/>
      <c r="AKG49" s="54"/>
      <c r="AKH49" s="54"/>
      <c r="AKI49" s="54"/>
      <c r="AKJ49" s="54"/>
      <c r="AKK49" s="54"/>
      <c r="AKL49" s="54"/>
      <c r="AKM49" s="54"/>
      <c r="AKN49" s="54"/>
      <c r="AKO49" s="54"/>
      <c r="AKP49" s="54"/>
      <c r="AKQ49" s="54"/>
      <c r="AKR49" s="54"/>
      <c r="AKS49" s="54"/>
      <c r="AKT49" s="54"/>
      <c r="AKU49" s="54"/>
      <c r="AKV49" s="54"/>
      <c r="AKW49" s="54"/>
      <c r="AKX49" s="54"/>
      <c r="AKY49" s="54"/>
      <c r="AKZ49" s="54"/>
      <c r="ALA49" s="54"/>
      <c r="ALB49" s="54"/>
      <c r="ALC49" s="54"/>
      <c r="ALD49" s="54"/>
      <c r="ALE49" s="54"/>
      <c r="ALF49" s="54"/>
      <c r="ALG49" s="54"/>
      <c r="ALH49" s="54"/>
      <c r="ALI49" s="54"/>
      <c r="ALJ49" s="54"/>
      <c r="ALK49" s="54"/>
      <c r="ALL49" s="54"/>
      <c r="ALM49" s="54"/>
      <c r="ALN49" s="54"/>
      <c r="ALO49" s="54"/>
      <c r="ALP49" s="54"/>
      <c r="ALQ49" s="54"/>
      <c r="ALR49" s="54"/>
      <c r="ALS49" s="54"/>
      <c r="ALT49" s="54"/>
      <c r="ALU49" s="54"/>
      <c r="ALV49" s="54"/>
      <c r="ALW49" s="54"/>
      <c r="ALX49" s="54"/>
      <c r="ALY49" s="54"/>
      <c r="ALZ49" s="54"/>
      <c r="AMA49" s="54"/>
      <c r="AMB49" s="54"/>
      <c r="AMC49" s="54"/>
      <c r="AMD49" s="54"/>
      <c r="AME49" s="54"/>
      <c r="AMF49" s="54"/>
      <c r="AMG49" s="54"/>
      <c r="AMH49" s="54"/>
      <c r="AMI49" s="54"/>
      <c r="AMJ49" s="54"/>
      <c r="AMK49" s="54"/>
      <c r="AML49" s="54"/>
      <c r="AMM49" s="54"/>
      <c r="AMN49" s="54"/>
      <c r="AMO49" s="54"/>
      <c r="AMP49" s="54"/>
      <c r="AMQ49" s="54"/>
      <c r="AMR49" s="54"/>
      <c r="AMS49" s="54"/>
      <c r="AMT49" s="54"/>
      <c r="AMU49" s="54"/>
      <c r="AMV49" s="54"/>
      <c r="AMW49" s="54"/>
      <c r="AMX49" s="54"/>
      <c r="AMY49" s="54"/>
      <c r="AMZ49" s="54"/>
      <c r="ANA49" s="54"/>
      <c r="ANB49" s="54"/>
      <c r="ANC49" s="54"/>
      <c r="AND49" s="54"/>
      <c r="ANE49" s="54"/>
      <c r="ANF49" s="54"/>
      <c r="ANG49" s="54"/>
      <c r="ANH49" s="54"/>
      <c r="ANI49" s="54"/>
      <c r="ANJ49" s="54"/>
      <c r="ANK49" s="54"/>
      <c r="ANL49" s="54"/>
      <c r="ANM49" s="54"/>
      <c r="ANN49" s="54"/>
      <c r="ANO49" s="54"/>
      <c r="ANP49" s="54"/>
      <c r="ANQ49" s="54"/>
      <c r="ANR49" s="54"/>
      <c r="ANS49" s="54"/>
      <c r="ANT49" s="54"/>
      <c r="ANU49" s="54"/>
      <c r="ANV49" s="54"/>
      <c r="ANW49" s="54"/>
      <c r="ANX49" s="54"/>
      <c r="ANY49" s="54"/>
      <c r="ANZ49" s="54"/>
      <c r="AOA49" s="54"/>
      <c r="AOB49" s="54"/>
      <c r="AOC49" s="54"/>
      <c r="AOD49" s="54"/>
      <c r="AOE49" s="54"/>
      <c r="AOF49" s="54"/>
      <c r="AOG49" s="54"/>
      <c r="AOH49" s="54"/>
      <c r="AOI49" s="54"/>
      <c r="AOJ49" s="54"/>
      <c r="AOK49" s="54"/>
      <c r="AOL49" s="54"/>
      <c r="AOM49" s="54"/>
      <c r="AON49" s="54"/>
      <c r="AOO49" s="54"/>
      <c r="AOP49" s="54"/>
      <c r="AOQ49" s="54"/>
      <c r="AOR49" s="54"/>
      <c r="AOS49" s="54"/>
      <c r="AOT49" s="54"/>
      <c r="AOU49" s="54"/>
      <c r="AOV49" s="54"/>
      <c r="AOW49" s="54"/>
      <c r="AOX49" s="54"/>
      <c r="AOY49" s="54"/>
      <c r="AOZ49" s="54"/>
      <c r="APA49" s="54"/>
      <c r="APB49" s="54"/>
      <c r="APC49" s="54"/>
      <c r="APD49" s="54"/>
      <c r="APE49" s="54"/>
      <c r="APF49" s="54"/>
      <c r="APG49" s="54"/>
      <c r="APH49" s="54"/>
      <c r="API49" s="54"/>
      <c r="APJ49" s="54"/>
      <c r="APK49" s="54"/>
      <c r="APL49" s="54"/>
      <c r="APM49" s="54"/>
      <c r="APN49" s="54"/>
      <c r="APO49" s="54"/>
      <c r="APP49" s="54"/>
      <c r="APQ49" s="54"/>
      <c r="APR49" s="54"/>
      <c r="APS49" s="54"/>
      <c r="APT49" s="54"/>
      <c r="APU49" s="54"/>
      <c r="APV49" s="54"/>
      <c r="APW49" s="54"/>
      <c r="APX49" s="54"/>
      <c r="APY49" s="54"/>
      <c r="APZ49" s="54"/>
      <c r="AQA49" s="54"/>
      <c r="AQB49" s="54"/>
      <c r="AQC49" s="54"/>
      <c r="AQD49" s="54"/>
      <c r="AQE49" s="54"/>
      <c r="AQF49" s="54"/>
      <c r="AQG49" s="54"/>
      <c r="AQH49" s="54"/>
      <c r="AQI49" s="54"/>
      <c r="AQJ49" s="54"/>
      <c r="AQK49" s="54"/>
      <c r="AQL49" s="54"/>
      <c r="AQM49" s="54"/>
      <c r="AQN49" s="54"/>
      <c r="AQO49" s="54"/>
      <c r="AQP49" s="54"/>
      <c r="AQQ49" s="54"/>
      <c r="AQR49" s="54"/>
      <c r="AQS49" s="54"/>
      <c r="AQT49" s="54"/>
      <c r="AQU49" s="54"/>
      <c r="AQV49" s="54"/>
      <c r="AQW49" s="54"/>
      <c r="AQX49" s="54"/>
      <c r="AQY49" s="54"/>
      <c r="AQZ49" s="54"/>
      <c r="ARA49" s="54"/>
      <c r="ARB49" s="54"/>
      <c r="ARC49" s="54"/>
      <c r="ARD49" s="54"/>
      <c r="ARE49" s="54"/>
      <c r="ARF49" s="54"/>
      <c r="ARG49" s="54"/>
      <c r="ARH49" s="54"/>
      <c r="ARI49" s="54"/>
      <c r="ARJ49" s="54"/>
      <c r="ARK49" s="54"/>
      <c r="ARL49" s="54"/>
      <c r="ARM49" s="54"/>
      <c r="ARN49" s="54"/>
      <c r="ARO49" s="54"/>
      <c r="ARP49" s="54"/>
      <c r="ARQ49" s="54"/>
      <c r="ARR49" s="54"/>
      <c r="ARS49" s="54"/>
      <c r="ART49" s="54"/>
      <c r="ARU49" s="54"/>
      <c r="ARV49" s="54"/>
      <c r="ARW49" s="54"/>
      <c r="ARX49" s="54"/>
      <c r="ARY49" s="54"/>
      <c r="ARZ49" s="54"/>
      <c r="ASA49" s="54"/>
      <c r="ASB49" s="54"/>
      <c r="ASC49" s="54"/>
      <c r="ASD49" s="54"/>
      <c r="ASE49" s="54"/>
      <c r="ASF49" s="54"/>
      <c r="ASG49" s="54"/>
      <c r="ASH49" s="54"/>
      <c r="ASI49" s="54"/>
      <c r="ASJ49" s="54"/>
      <c r="ASK49" s="54"/>
      <c r="ASL49" s="54"/>
      <c r="ASM49" s="54"/>
      <c r="ASN49" s="54"/>
      <c r="ASO49" s="54"/>
      <c r="ASP49" s="54"/>
      <c r="ASQ49" s="54"/>
      <c r="ASR49" s="54"/>
      <c r="ASS49" s="54"/>
      <c r="AST49" s="54"/>
      <c r="ASU49" s="54"/>
      <c r="ASV49" s="54"/>
      <c r="ASW49" s="54"/>
      <c r="ASX49" s="54"/>
      <c r="ASY49" s="54"/>
      <c r="ASZ49" s="54"/>
      <c r="ATA49" s="54"/>
      <c r="ATB49" s="54"/>
      <c r="ATC49" s="54"/>
      <c r="ATD49" s="54"/>
      <c r="ATE49" s="54"/>
      <c r="ATF49" s="54"/>
      <c r="ATG49" s="54"/>
      <c r="ATH49" s="54"/>
      <c r="ATI49" s="54"/>
      <c r="ATJ49" s="54"/>
      <c r="ATK49" s="54"/>
      <c r="ATL49" s="54"/>
      <c r="ATM49" s="54"/>
      <c r="ATN49" s="54"/>
      <c r="ATO49" s="54"/>
      <c r="ATP49" s="54"/>
      <c r="ATQ49" s="54"/>
      <c r="ATR49" s="54"/>
      <c r="ATS49" s="54"/>
      <c r="ATT49" s="54"/>
      <c r="ATU49" s="54"/>
      <c r="ATV49" s="54"/>
      <c r="ATW49" s="54"/>
      <c r="ATX49" s="54"/>
      <c r="ATY49" s="54"/>
      <c r="ATZ49" s="54"/>
      <c r="AUA49" s="54"/>
      <c r="AUB49" s="54"/>
      <c r="AUC49" s="54"/>
      <c r="AUD49" s="54"/>
      <c r="AUE49" s="54"/>
      <c r="AUF49" s="54"/>
      <c r="AUG49" s="54"/>
      <c r="AUH49" s="54"/>
      <c r="AUI49" s="54"/>
      <c r="AUJ49" s="54"/>
      <c r="AUK49" s="54"/>
      <c r="AUL49" s="54"/>
      <c r="AUM49" s="54"/>
      <c r="AUN49" s="54"/>
      <c r="AUO49" s="54"/>
      <c r="AUP49" s="54"/>
      <c r="AUQ49" s="54"/>
      <c r="AUR49" s="54"/>
      <c r="AUS49" s="54"/>
      <c r="AUT49" s="54"/>
      <c r="AUU49" s="54"/>
      <c r="AUV49" s="54"/>
      <c r="AUW49" s="54"/>
      <c r="AUX49" s="54"/>
      <c r="AUY49" s="54"/>
      <c r="AUZ49" s="54"/>
      <c r="AVA49" s="54"/>
      <c r="AVB49" s="54"/>
      <c r="AVC49" s="54"/>
      <c r="AVD49" s="54"/>
      <c r="AVE49" s="54"/>
      <c r="AVF49" s="54"/>
      <c r="AVG49" s="54"/>
      <c r="AVH49" s="54"/>
      <c r="AVI49" s="54"/>
      <c r="AVJ49" s="54"/>
      <c r="AVK49" s="54"/>
      <c r="AVL49" s="54"/>
      <c r="AVM49" s="54"/>
      <c r="AVN49" s="54"/>
      <c r="AVO49" s="54"/>
      <c r="AVP49" s="54"/>
      <c r="AVQ49" s="54"/>
      <c r="AVR49" s="54"/>
      <c r="AVS49" s="54"/>
      <c r="AVT49" s="54"/>
      <c r="AVU49" s="54"/>
      <c r="AVV49" s="54"/>
      <c r="AVW49" s="54"/>
      <c r="AVX49" s="54"/>
      <c r="AVY49" s="54"/>
      <c r="AVZ49" s="54"/>
      <c r="AWA49" s="54"/>
      <c r="AWB49" s="54"/>
      <c r="AWC49" s="54"/>
      <c r="AWD49" s="54"/>
      <c r="AWE49" s="54"/>
      <c r="AWF49" s="54"/>
      <c r="AWG49" s="54"/>
      <c r="AWH49" s="54"/>
      <c r="AWI49" s="54"/>
      <c r="AWJ49" s="54"/>
      <c r="AWK49" s="54"/>
      <c r="AWL49" s="54"/>
      <c r="AWM49" s="54"/>
      <c r="AWN49" s="54"/>
      <c r="AWO49" s="54"/>
      <c r="AWP49" s="54"/>
      <c r="AWQ49" s="54"/>
      <c r="AWR49" s="54"/>
      <c r="AWS49" s="54"/>
      <c r="AWT49" s="54"/>
      <c r="AWU49" s="54"/>
      <c r="AWV49" s="54"/>
      <c r="AWW49" s="54"/>
      <c r="AWX49" s="54"/>
      <c r="AWY49" s="54"/>
      <c r="AWZ49" s="54"/>
      <c r="AXA49" s="54"/>
      <c r="AXB49" s="54"/>
      <c r="AXC49" s="54"/>
      <c r="AXD49" s="54"/>
      <c r="AXE49" s="54"/>
      <c r="AXF49" s="54"/>
      <c r="AXG49" s="54"/>
      <c r="AXH49" s="54"/>
      <c r="AXI49" s="54"/>
      <c r="AXJ49" s="54"/>
      <c r="AXK49" s="54"/>
      <c r="AXL49" s="54"/>
      <c r="AXM49" s="54"/>
      <c r="AXN49" s="54"/>
      <c r="AXO49" s="54"/>
      <c r="AXP49" s="54"/>
      <c r="AXQ49" s="54"/>
      <c r="AXR49" s="54"/>
      <c r="AXS49" s="54"/>
      <c r="AXT49" s="54"/>
      <c r="AXU49" s="54"/>
      <c r="AXV49" s="54"/>
      <c r="AXW49" s="54"/>
      <c r="AXX49" s="54"/>
      <c r="AXY49" s="54"/>
      <c r="AXZ49" s="54"/>
      <c r="AYA49" s="54"/>
      <c r="AYB49" s="54"/>
      <c r="AYC49" s="54"/>
      <c r="AYD49" s="54"/>
      <c r="AYE49" s="54"/>
      <c r="AYF49" s="54"/>
      <c r="AYG49" s="54"/>
      <c r="AYH49" s="54"/>
      <c r="AYI49" s="54"/>
      <c r="AYJ49" s="54"/>
      <c r="AYK49" s="54"/>
      <c r="AYL49" s="54"/>
      <c r="AYM49" s="54"/>
      <c r="AYN49" s="54"/>
      <c r="AYO49" s="54"/>
      <c r="AYP49" s="54"/>
      <c r="AYQ49" s="54"/>
      <c r="AYR49" s="54"/>
      <c r="AYS49" s="54"/>
      <c r="AYT49" s="54"/>
      <c r="AYU49" s="54"/>
      <c r="AYV49" s="54"/>
    </row>
    <row r="50" spans="1:1348" s="56" customFormat="1" ht="17.25" customHeight="1" x14ac:dyDescent="0.2">
      <c r="A50" s="2501"/>
      <c r="B50" s="406" t="s">
        <v>296</v>
      </c>
      <c r="C50" s="407"/>
      <c r="D50" s="408"/>
      <c r="E50" s="409"/>
      <c r="F50" s="408"/>
      <c r="G50" s="409"/>
      <c r="H50" s="408"/>
      <c r="I50" s="409"/>
      <c r="J50" s="1089"/>
      <c r="K50" s="1090"/>
      <c r="L50" s="410"/>
      <c r="M50" s="410"/>
      <c r="N50" s="1089"/>
      <c r="O50" s="410"/>
      <c r="P50" s="410"/>
      <c r="Q50" s="1091"/>
      <c r="R50" s="130"/>
      <c r="S50" s="130"/>
      <c r="T50" s="130"/>
      <c r="U50" s="130"/>
      <c r="V50" s="130"/>
      <c r="W50" s="131"/>
      <c r="X50" s="131"/>
      <c r="Y50" s="131"/>
      <c r="Z50" s="131"/>
      <c r="AA50" s="55"/>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c r="IV50" s="55"/>
      <c r="IW50" s="55"/>
      <c r="IX50" s="55"/>
      <c r="IY50" s="55"/>
      <c r="IZ50" s="55"/>
      <c r="JA50" s="55"/>
      <c r="JB50" s="55"/>
      <c r="JC50" s="55"/>
      <c r="JD50" s="55"/>
      <c r="JE50" s="55"/>
      <c r="JF50" s="55"/>
      <c r="JG50" s="55"/>
      <c r="JH50" s="55"/>
      <c r="JI50" s="55"/>
      <c r="JJ50" s="55"/>
      <c r="JK50" s="55"/>
      <c r="JL50" s="55"/>
      <c r="JM50" s="55"/>
      <c r="JN50" s="55"/>
      <c r="JO50" s="55"/>
      <c r="JP50" s="55"/>
      <c r="JQ50" s="55"/>
      <c r="JR50" s="55"/>
      <c r="JS50" s="55"/>
      <c r="JT50" s="55"/>
      <c r="JU50" s="55"/>
      <c r="JV50" s="55"/>
      <c r="JW50" s="55"/>
      <c r="JX50" s="55"/>
      <c r="JY50" s="55"/>
      <c r="JZ50" s="55"/>
      <c r="KA50" s="55"/>
      <c r="KB50" s="55"/>
      <c r="KC50" s="55"/>
      <c r="KD50" s="55"/>
      <c r="KE50" s="55"/>
      <c r="KF50" s="55"/>
      <c r="KG50" s="55"/>
      <c r="KH50" s="55"/>
      <c r="KI50" s="55"/>
      <c r="KJ50" s="55"/>
      <c r="KK50" s="55"/>
      <c r="KL50" s="55"/>
      <c r="KM50" s="55"/>
      <c r="KN50" s="55"/>
      <c r="KO50" s="55"/>
      <c r="KP50" s="55"/>
      <c r="KQ50" s="55"/>
      <c r="KR50" s="55"/>
      <c r="KS50" s="55"/>
      <c r="KT50" s="55"/>
      <c r="KU50" s="55"/>
      <c r="KV50" s="55"/>
      <c r="KW50" s="55"/>
      <c r="KX50" s="55"/>
      <c r="KY50" s="55"/>
      <c r="KZ50" s="55"/>
      <c r="LA50" s="55"/>
      <c r="LB50" s="55"/>
      <c r="LC50" s="55"/>
      <c r="LD50" s="55"/>
      <c r="LE50" s="55"/>
      <c r="LF50" s="55"/>
      <c r="LG50" s="55"/>
      <c r="LH50" s="55"/>
      <c r="LI50" s="55"/>
      <c r="LJ50" s="55"/>
      <c r="LK50" s="55"/>
      <c r="LL50" s="55"/>
      <c r="LM50" s="55"/>
      <c r="LN50" s="55"/>
      <c r="LO50" s="55"/>
      <c r="LP50" s="55"/>
      <c r="LQ50" s="55"/>
      <c r="LR50" s="55"/>
      <c r="LS50" s="55"/>
      <c r="LT50" s="55"/>
      <c r="LU50" s="55"/>
      <c r="LV50" s="55"/>
      <c r="LW50" s="55"/>
      <c r="LX50" s="55"/>
      <c r="LY50" s="55"/>
      <c r="LZ50" s="55"/>
      <c r="MA50" s="55"/>
      <c r="MB50" s="55"/>
      <c r="MC50" s="55"/>
      <c r="MD50" s="55"/>
      <c r="ME50" s="55"/>
      <c r="MF50" s="55"/>
      <c r="MG50" s="55"/>
      <c r="MH50" s="55"/>
      <c r="MI50" s="55"/>
      <c r="MJ50" s="55"/>
      <c r="MK50" s="55"/>
      <c r="ML50" s="55"/>
      <c r="MM50" s="55"/>
      <c r="MN50" s="55"/>
      <c r="MO50" s="55"/>
      <c r="MP50" s="55"/>
      <c r="MQ50" s="55"/>
      <c r="MR50" s="55"/>
      <c r="MS50" s="55"/>
      <c r="MT50" s="55"/>
      <c r="MU50" s="55"/>
      <c r="MV50" s="55"/>
      <c r="MW50" s="55"/>
      <c r="MX50" s="55"/>
      <c r="MY50" s="55"/>
      <c r="MZ50" s="55"/>
      <c r="NA50" s="55"/>
      <c r="NB50" s="55"/>
      <c r="NC50" s="55"/>
      <c r="ND50" s="55"/>
      <c r="NE50" s="55"/>
      <c r="NF50" s="55"/>
      <c r="NG50" s="55"/>
      <c r="NH50" s="55"/>
      <c r="NI50" s="55"/>
      <c r="NJ50" s="55"/>
      <c r="NK50" s="55"/>
      <c r="NL50" s="55"/>
      <c r="NM50" s="55"/>
      <c r="NN50" s="55"/>
      <c r="NO50" s="55"/>
      <c r="NP50" s="55"/>
      <c r="NQ50" s="55"/>
      <c r="NR50" s="55"/>
      <c r="NS50" s="55"/>
      <c r="NT50" s="55"/>
      <c r="NU50" s="55"/>
      <c r="NV50" s="55"/>
      <c r="NW50" s="55"/>
      <c r="NX50" s="55"/>
      <c r="NY50" s="55"/>
      <c r="NZ50" s="55"/>
      <c r="OA50" s="55"/>
      <c r="OB50" s="55"/>
      <c r="OC50" s="55"/>
      <c r="OD50" s="55"/>
      <c r="OE50" s="55"/>
      <c r="OF50" s="55"/>
      <c r="OG50" s="55"/>
      <c r="OH50" s="55"/>
      <c r="OI50" s="55"/>
      <c r="OJ50" s="55"/>
      <c r="OK50" s="55"/>
      <c r="OL50" s="55"/>
      <c r="OM50" s="55"/>
      <c r="ON50" s="55"/>
      <c r="OO50" s="55"/>
      <c r="OP50" s="55"/>
      <c r="OQ50" s="55"/>
      <c r="OR50" s="55"/>
      <c r="OS50" s="55"/>
      <c r="OT50" s="55"/>
      <c r="OU50" s="55"/>
      <c r="OV50" s="55"/>
      <c r="OW50" s="55"/>
      <c r="OX50" s="55"/>
      <c r="OY50" s="55"/>
      <c r="OZ50" s="55"/>
      <c r="PA50" s="55"/>
      <c r="PB50" s="55"/>
      <c r="PC50" s="55"/>
      <c r="PD50" s="55"/>
      <c r="PE50" s="55"/>
      <c r="PF50" s="55"/>
      <c r="PG50" s="55"/>
      <c r="PH50" s="55"/>
      <c r="PI50" s="55"/>
      <c r="PJ50" s="55"/>
      <c r="PK50" s="55"/>
      <c r="PL50" s="55"/>
      <c r="PM50" s="55"/>
      <c r="PN50" s="55"/>
      <c r="PO50" s="55"/>
      <c r="PP50" s="55"/>
      <c r="PQ50" s="55"/>
      <c r="PR50" s="55"/>
      <c r="PS50" s="55"/>
      <c r="PT50" s="55"/>
      <c r="PU50" s="55"/>
      <c r="PV50" s="55"/>
      <c r="PW50" s="55"/>
      <c r="PX50" s="55"/>
      <c r="PY50" s="55"/>
      <c r="PZ50" s="55"/>
      <c r="QA50" s="55"/>
      <c r="QB50" s="55"/>
      <c r="QC50" s="55"/>
      <c r="QD50" s="55"/>
      <c r="QE50" s="55"/>
      <c r="QF50" s="55"/>
      <c r="QG50" s="55"/>
      <c r="QH50" s="55"/>
      <c r="QI50" s="55"/>
      <c r="QJ50" s="55"/>
      <c r="QK50" s="55"/>
      <c r="QL50" s="55"/>
      <c r="QM50" s="55"/>
      <c r="QN50" s="55"/>
      <c r="QO50" s="55"/>
      <c r="QP50" s="55"/>
      <c r="QQ50" s="55"/>
      <c r="QR50" s="55"/>
      <c r="QS50" s="55"/>
      <c r="QT50" s="55"/>
      <c r="QU50" s="55"/>
      <c r="QV50" s="55"/>
      <c r="QW50" s="55"/>
      <c r="QX50" s="55"/>
      <c r="QY50" s="55"/>
      <c r="QZ50" s="55"/>
      <c r="RA50" s="55"/>
      <c r="RB50" s="55"/>
      <c r="RC50" s="55"/>
      <c r="RD50" s="55"/>
      <c r="RE50" s="55"/>
      <c r="RF50" s="55"/>
      <c r="RG50" s="55"/>
      <c r="RH50" s="55"/>
      <c r="RI50" s="55"/>
      <c r="RJ50" s="55"/>
      <c r="RK50" s="55"/>
      <c r="RL50" s="55"/>
      <c r="RM50" s="55"/>
      <c r="RN50" s="55"/>
      <c r="RO50" s="55"/>
      <c r="RP50" s="55"/>
      <c r="RQ50" s="55"/>
      <c r="RR50" s="55"/>
      <c r="RS50" s="55"/>
      <c r="RT50" s="55"/>
      <c r="RU50" s="55"/>
      <c r="RV50" s="55"/>
      <c r="RW50" s="55"/>
      <c r="RX50" s="55"/>
      <c r="RY50" s="55"/>
      <c r="RZ50" s="55"/>
      <c r="SA50" s="55"/>
      <c r="SB50" s="55"/>
      <c r="SC50" s="55"/>
      <c r="SD50" s="55"/>
      <c r="SE50" s="55"/>
      <c r="SF50" s="55"/>
      <c r="SG50" s="55"/>
      <c r="SH50" s="55"/>
      <c r="SI50" s="55"/>
      <c r="SJ50" s="55"/>
      <c r="SK50" s="55"/>
      <c r="SL50" s="55"/>
      <c r="SM50" s="55"/>
      <c r="SN50" s="55"/>
      <c r="SO50" s="55"/>
      <c r="SP50" s="55"/>
      <c r="SQ50" s="55"/>
      <c r="SR50" s="55"/>
      <c r="SS50" s="55"/>
      <c r="ST50" s="55"/>
      <c r="SU50" s="55"/>
      <c r="SV50" s="55"/>
      <c r="SW50" s="55"/>
      <c r="SX50" s="55"/>
      <c r="SY50" s="55"/>
      <c r="SZ50" s="55"/>
      <c r="TA50" s="55"/>
      <c r="TB50" s="55"/>
      <c r="TC50" s="55"/>
      <c r="TD50" s="55"/>
      <c r="TE50" s="55"/>
      <c r="TF50" s="55"/>
      <c r="TG50" s="55"/>
      <c r="TH50" s="55"/>
      <c r="TI50" s="55"/>
      <c r="TJ50" s="55"/>
      <c r="TK50" s="55"/>
      <c r="TL50" s="55"/>
      <c r="TM50" s="55"/>
      <c r="TN50" s="55"/>
      <c r="TO50" s="55"/>
      <c r="TP50" s="55"/>
      <c r="TQ50" s="55"/>
      <c r="TR50" s="55"/>
      <c r="TS50" s="55"/>
      <c r="TT50" s="55"/>
      <c r="TU50" s="55"/>
      <c r="TV50" s="55"/>
      <c r="TW50" s="55"/>
      <c r="TX50" s="55"/>
      <c r="TY50" s="55"/>
      <c r="TZ50" s="55"/>
      <c r="UA50" s="55"/>
      <c r="UB50" s="55"/>
      <c r="UC50" s="55"/>
      <c r="UD50" s="55"/>
      <c r="UE50" s="55"/>
      <c r="UF50" s="55"/>
      <c r="UG50" s="55"/>
      <c r="UH50" s="55"/>
      <c r="UI50" s="55"/>
      <c r="UJ50" s="55"/>
      <c r="UK50" s="55"/>
      <c r="UL50" s="55"/>
      <c r="UM50" s="55"/>
      <c r="UN50" s="55"/>
      <c r="UO50" s="55"/>
      <c r="UP50" s="55"/>
      <c r="UQ50" s="55"/>
      <c r="UR50" s="55"/>
      <c r="US50" s="55"/>
      <c r="UT50" s="55"/>
      <c r="UU50" s="55"/>
      <c r="UV50" s="55"/>
      <c r="UW50" s="55"/>
      <c r="UX50" s="55"/>
      <c r="UY50" s="55"/>
      <c r="UZ50" s="55"/>
      <c r="VA50" s="55"/>
      <c r="VB50" s="55"/>
      <c r="VC50" s="55"/>
      <c r="VD50" s="55"/>
      <c r="VE50" s="55"/>
      <c r="VF50" s="55"/>
      <c r="VG50" s="55"/>
      <c r="VH50" s="55"/>
      <c r="VI50" s="55"/>
      <c r="VJ50" s="55"/>
      <c r="VK50" s="55"/>
      <c r="VL50" s="55"/>
      <c r="VM50" s="55"/>
      <c r="VN50" s="55"/>
      <c r="VO50" s="55"/>
      <c r="VP50" s="55"/>
      <c r="VQ50" s="55"/>
      <c r="VR50" s="55"/>
      <c r="VS50" s="55"/>
      <c r="VT50" s="55"/>
      <c r="VU50" s="55"/>
      <c r="VV50" s="55"/>
      <c r="VW50" s="55"/>
      <c r="VX50" s="55"/>
      <c r="VY50" s="55"/>
      <c r="VZ50" s="55"/>
      <c r="WA50" s="55"/>
      <c r="WB50" s="55"/>
      <c r="WC50" s="55"/>
      <c r="WD50" s="55"/>
      <c r="WE50" s="55"/>
      <c r="WF50" s="55"/>
      <c r="WG50" s="55"/>
      <c r="WH50" s="55"/>
      <c r="WI50" s="55"/>
      <c r="WJ50" s="55"/>
      <c r="WK50" s="55"/>
      <c r="WL50" s="55"/>
      <c r="WM50" s="55"/>
      <c r="WN50" s="55"/>
      <c r="WO50" s="55"/>
      <c r="WP50" s="55"/>
      <c r="WQ50" s="55"/>
      <c r="WR50" s="55"/>
      <c r="WS50" s="55"/>
      <c r="WT50" s="55"/>
      <c r="WU50" s="55"/>
      <c r="WV50" s="55"/>
      <c r="WW50" s="55"/>
      <c r="WX50" s="55"/>
      <c r="WY50" s="55"/>
      <c r="WZ50" s="55"/>
      <c r="XA50" s="55"/>
      <c r="XB50" s="55"/>
      <c r="XC50" s="55"/>
      <c r="XD50" s="55"/>
      <c r="XE50" s="55"/>
      <c r="XF50" s="55"/>
      <c r="XG50" s="55"/>
      <c r="XH50" s="55"/>
      <c r="XI50" s="55"/>
      <c r="XJ50" s="55"/>
      <c r="XK50" s="55"/>
      <c r="XL50" s="55"/>
      <c r="XM50" s="55"/>
      <c r="XN50" s="55"/>
      <c r="XO50" s="55"/>
      <c r="XP50" s="55"/>
      <c r="XQ50" s="55"/>
      <c r="XR50" s="55"/>
      <c r="XS50" s="55"/>
      <c r="XT50" s="55"/>
      <c r="XU50" s="55"/>
      <c r="XV50" s="55"/>
      <c r="XW50" s="55"/>
      <c r="XX50" s="55"/>
      <c r="XY50" s="55"/>
      <c r="XZ50" s="55"/>
      <c r="YA50" s="55"/>
      <c r="YB50" s="55"/>
      <c r="YC50" s="55"/>
      <c r="YD50" s="55"/>
      <c r="YE50" s="55"/>
      <c r="YF50" s="55"/>
      <c r="YG50" s="55"/>
      <c r="YH50" s="55"/>
      <c r="YI50" s="55"/>
      <c r="YJ50" s="55"/>
      <c r="YK50" s="55"/>
      <c r="YL50" s="55"/>
      <c r="YM50" s="55"/>
      <c r="YN50" s="55"/>
      <c r="YO50" s="55"/>
      <c r="YP50" s="55"/>
      <c r="YQ50" s="55"/>
      <c r="YR50" s="55"/>
      <c r="YS50" s="55"/>
      <c r="YT50" s="55"/>
      <c r="YU50" s="55"/>
      <c r="YV50" s="55"/>
      <c r="YW50" s="55"/>
      <c r="YX50" s="55"/>
      <c r="YY50" s="55"/>
      <c r="YZ50" s="55"/>
      <c r="ZA50" s="55"/>
      <c r="ZB50" s="55"/>
      <c r="ZC50" s="55"/>
      <c r="ZD50" s="55"/>
      <c r="ZE50" s="55"/>
      <c r="ZF50" s="55"/>
      <c r="ZG50" s="55"/>
      <c r="ZH50" s="55"/>
      <c r="ZI50" s="55"/>
      <c r="ZJ50" s="55"/>
      <c r="ZK50" s="55"/>
      <c r="ZL50" s="55"/>
      <c r="ZM50" s="55"/>
      <c r="ZN50" s="55"/>
      <c r="ZO50" s="55"/>
      <c r="ZP50" s="55"/>
      <c r="ZQ50" s="55"/>
      <c r="ZR50" s="55"/>
      <c r="ZS50" s="55"/>
      <c r="ZT50" s="55"/>
      <c r="ZU50" s="55"/>
      <c r="ZV50" s="55"/>
      <c r="ZW50" s="55"/>
      <c r="ZX50" s="55"/>
      <c r="ZY50" s="55"/>
      <c r="ZZ50" s="55"/>
      <c r="AAA50" s="55"/>
      <c r="AAB50" s="55"/>
      <c r="AAC50" s="55"/>
      <c r="AAD50" s="55"/>
      <c r="AAE50" s="55"/>
      <c r="AAF50" s="55"/>
      <c r="AAG50" s="55"/>
      <c r="AAH50" s="55"/>
      <c r="AAI50" s="55"/>
      <c r="AAJ50" s="55"/>
      <c r="AAK50" s="55"/>
      <c r="AAL50" s="55"/>
      <c r="AAM50" s="55"/>
      <c r="AAN50" s="55"/>
      <c r="AAO50" s="55"/>
      <c r="AAP50" s="55"/>
      <c r="AAQ50" s="55"/>
      <c r="AAR50" s="55"/>
      <c r="AAS50" s="55"/>
      <c r="AAT50" s="55"/>
      <c r="AAU50" s="55"/>
      <c r="AAV50" s="55"/>
      <c r="AAW50" s="55"/>
      <c r="AAX50" s="55"/>
      <c r="AAY50" s="55"/>
      <c r="AAZ50" s="55"/>
      <c r="ABA50" s="55"/>
      <c r="ABB50" s="55"/>
      <c r="ABC50" s="55"/>
      <c r="ABD50" s="55"/>
      <c r="ABE50" s="55"/>
      <c r="ABF50" s="55"/>
      <c r="ABG50" s="55"/>
      <c r="ABH50" s="55"/>
      <c r="ABI50" s="55"/>
      <c r="ABJ50" s="55"/>
      <c r="ABK50" s="55"/>
      <c r="ABL50" s="55"/>
      <c r="ABM50" s="55"/>
      <c r="ABN50" s="55"/>
      <c r="ABO50" s="55"/>
      <c r="ABP50" s="55"/>
      <c r="ABQ50" s="55"/>
      <c r="ABR50" s="55"/>
      <c r="ABS50" s="55"/>
      <c r="ABT50" s="55"/>
      <c r="ABU50" s="55"/>
      <c r="ABV50" s="55"/>
      <c r="ABW50" s="55"/>
      <c r="ABX50" s="55"/>
      <c r="ABY50" s="55"/>
      <c r="ABZ50" s="55"/>
      <c r="ACA50" s="55"/>
      <c r="ACB50" s="55"/>
      <c r="ACC50" s="55"/>
      <c r="ACD50" s="55"/>
      <c r="ACE50" s="55"/>
      <c r="ACF50" s="55"/>
      <c r="ACG50" s="55"/>
      <c r="ACH50" s="55"/>
      <c r="ACI50" s="55"/>
      <c r="ACJ50" s="55"/>
      <c r="ACK50" s="55"/>
      <c r="ACL50" s="55"/>
      <c r="ACM50" s="55"/>
      <c r="ACN50" s="55"/>
      <c r="ACO50" s="55"/>
      <c r="ACP50" s="55"/>
      <c r="ACQ50" s="55"/>
      <c r="ACR50" s="55"/>
      <c r="ACS50" s="55"/>
      <c r="ACT50" s="55"/>
      <c r="ACU50" s="55"/>
      <c r="ACV50" s="55"/>
      <c r="ACW50" s="55"/>
      <c r="ACX50" s="55"/>
      <c r="ACY50" s="55"/>
      <c r="ACZ50" s="55"/>
      <c r="ADA50" s="55"/>
      <c r="ADB50" s="55"/>
      <c r="ADC50" s="55"/>
      <c r="ADD50" s="55"/>
      <c r="ADE50" s="55"/>
      <c r="ADF50" s="55"/>
      <c r="ADG50" s="55"/>
      <c r="ADH50" s="55"/>
      <c r="ADI50" s="55"/>
      <c r="ADJ50" s="55"/>
      <c r="ADK50" s="55"/>
      <c r="ADL50" s="55"/>
      <c r="ADM50" s="55"/>
      <c r="ADN50" s="55"/>
      <c r="ADO50" s="55"/>
      <c r="ADP50" s="55"/>
      <c r="ADQ50" s="55"/>
      <c r="ADR50" s="55"/>
      <c r="ADS50" s="55"/>
      <c r="ADT50" s="55"/>
      <c r="ADU50" s="55"/>
      <c r="ADV50" s="55"/>
      <c r="ADW50" s="55"/>
      <c r="ADX50" s="55"/>
      <c r="ADY50" s="55"/>
      <c r="ADZ50" s="55"/>
      <c r="AEA50" s="55"/>
      <c r="AEB50" s="55"/>
      <c r="AEC50" s="55"/>
      <c r="AED50" s="55"/>
      <c r="AEE50" s="55"/>
      <c r="AEF50" s="55"/>
      <c r="AEG50" s="55"/>
      <c r="AEH50" s="55"/>
      <c r="AEI50" s="55"/>
      <c r="AEJ50" s="55"/>
      <c r="AEK50" s="55"/>
      <c r="AEL50" s="55"/>
      <c r="AEM50" s="55"/>
      <c r="AEN50" s="55"/>
      <c r="AEO50" s="55"/>
      <c r="AEP50" s="55"/>
      <c r="AEQ50" s="55"/>
      <c r="AER50" s="55"/>
      <c r="AES50" s="55"/>
      <c r="AET50" s="55"/>
      <c r="AEU50" s="55"/>
      <c r="AEV50" s="55"/>
      <c r="AEW50" s="55"/>
      <c r="AEX50" s="55"/>
      <c r="AEY50" s="55"/>
      <c r="AEZ50" s="55"/>
      <c r="AFA50" s="55"/>
      <c r="AFB50" s="55"/>
      <c r="AFC50" s="55"/>
      <c r="AFD50" s="55"/>
      <c r="AFE50" s="55"/>
      <c r="AFF50" s="55"/>
      <c r="AFG50" s="55"/>
      <c r="AFH50" s="55"/>
      <c r="AFI50" s="55"/>
      <c r="AFJ50" s="55"/>
      <c r="AFK50" s="55"/>
      <c r="AFL50" s="55"/>
      <c r="AFM50" s="55"/>
      <c r="AFN50" s="55"/>
      <c r="AFO50" s="55"/>
      <c r="AFP50" s="55"/>
      <c r="AFQ50" s="55"/>
      <c r="AFR50" s="55"/>
      <c r="AFS50" s="55"/>
      <c r="AFT50" s="55"/>
      <c r="AFU50" s="55"/>
      <c r="AFV50" s="55"/>
      <c r="AFW50" s="55"/>
      <c r="AFX50" s="55"/>
      <c r="AFY50" s="55"/>
      <c r="AFZ50" s="55"/>
      <c r="AGA50" s="55"/>
      <c r="AGB50" s="55"/>
      <c r="AGC50" s="55"/>
      <c r="AGD50" s="55"/>
      <c r="AGE50" s="55"/>
      <c r="AGF50" s="55"/>
      <c r="AGG50" s="55"/>
      <c r="AGH50" s="55"/>
      <c r="AGI50" s="55"/>
      <c r="AGJ50" s="55"/>
      <c r="AGK50" s="55"/>
      <c r="AGL50" s="55"/>
      <c r="AGM50" s="55"/>
      <c r="AGN50" s="55"/>
      <c r="AGO50" s="55"/>
      <c r="AGP50" s="55"/>
      <c r="AGQ50" s="55"/>
      <c r="AGR50" s="55"/>
      <c r="AGS50" s="55"/>
      <c r="AGT50" s="55"/>
      <c r="AGU50" s="55"/>
      <c r="AGV50" s="55"/>
      <c r="AGW50" s="55"/>
      <c r="AGX50" s="55"/>
      <c r="AGY50" s="55"/>
      <c r="AGZ50" s="55"/>
      <c r="AHA50" s="55"/>
      <c r="AHB50" s="55"/>
      <c r="AHC50" s="55"/>
      <c r="AHD50" s="55"/>
      <c r="AHE50" s="55"/>
      <c r="AHF50" s="55"/>
      <c r="AHG50" s="55"/>
      <c r="AHH50" s="55"/>
      <c r="AHI50" s="55"/>
      <c r="AHJ50" s="55"/>
      <c r="AHK50" s="55"/>
      <c r="AHL50" s="55"/>
      <c r="AHM50" s="55"/>
      <c r="AHN50" s="55"/>
      <c r="AHO50" s="55"/>
      <c r="AHP50" s="55"/>
      <c r="AHQ50" s="55"/>
      <c r="AHR50" s="55"/>
      <c r="AHS50" s="55"/>
      <c r="AHT50" s="55"/>
      <c r="AHU50" s="55"/>
      <c r="AHV50" s="55"/>
      <c r="AHW50" s="55"/>
      <c r="AHX50" s="55"/>
      <c r="AHY50" s="55"/>
      <c r="AHZ50" s="55"/>
      <c r="AIA50" s="55"/>
      <c r="AIB50" s="55"/>
      <c r="AIC50" s="55"/>
      <c r="AID50" s="55"/>
      <c r="AIE50" s="55"/>
      <c r="AIF50" s="55"/>
      <c r="AIG50" s="55"/>
      <c r="AIH50" s="55"/>
      <c r="AII50" s="55"/>
      <c r="AIJ50" s="55"/>
      <c r="AIK50" s="55"/>
      <c r="AIL50" s="55"/>
      <c r="AIM50" s="55"/>
      <c r="AIN50" s="55"/>
      <c r="AIO50" s="55"/>
      <c r="AIP50" s="55"/>
      <c r="AIQ50" s="55"/>
      <c r="AIR50" s="55"/>
      <c r="AIS50" s="55"/>
      <c r="AIT50" s="55"/>
      <c r="AIU50" s="55"/>
      <c r="AIV50" s="55"/>
      <c r="AIW50" s="55"/>
      <c r="AIX50" s="55"/>
      <c r="AIY50" s="55"/>
      <c r="AIZ50" s="55"/>
      <c r="AJA50" s="55"/>
      <c r="AJB50" s="55"/>
      <c r="AJC50" s="55"/>
      <c r="AJD50" s="55"/>
      <c r="AJE50" s="55"/>
      <c r="AJF50" s="55"/>
      <c r="AJG50" s="55"/>
      <c r="AJH50" s="55"/>
      <c r="AJI50" s="55"/>
      <c r="AJJ50" s="55"/>
      <c r="AJK50" s="55"/>
      <c r="AJL50" s="55"/>
      <c r="AJM50" s="55"/>
      <c r="AJN50" s="55"/>
      <c r="AJO50" s="55"/>
      <c r="AJP50" s="55"/>
      <c r="AJQ50" s="55"/>
      <c r="AJR50" s="55"/>
      <c r="AJS50" s="55"/>
      <c r="AJT50" s="55"/>
      <c r="AJU50" s="55"/>
      <c r="AJV50" s="55"/>
      <c r="AJW50" s="55"/>
      <c r="AJX50" s="55"/>
      <c r="AJY50" s="55"/>
      <c r="AJZ50" s="55"/>
      <c r="AKA50" s="55"/>
      <c r="AKB50" s="55"/>
      <c r="AKC50" s="55"/>
      <c r="AKD50" s="55"/>
      <c r="AKE50" s="55"/>
      <c r="AKF50" s="55"/>
      <c r="AKG50" s="55"/>
      <c r="AKH50" s="55"/>
      <c r="AKI50" s="55"/>
      <c r="AKJ50" s="55"/>
      <c r="AKK50" s="55"/>
      <c r="AKL50" s="55"/>
      <c r="AKM50" s="55"/>
      <c r="AKN50" s="55"/>
      <c r="AKO50" s="55"/>
      <c r="AKP50" s="55"/>
      <c r="AKQ50" s="55"/>
      <c r="AKR50" s="55"/>
      <c r="AKS50" s="55"/>
      <c r="AKT50" s="55"/>
      <c r="AKU50" s="55"/>
      <c r="AKV50" s="55"/>
      <c r="AKW50" s="55"/>
      <c r="AKX50" s="55"/>
      <c r="AKY50" s="55"/>
      <c r="AKZ50" s="55"/>
      <c r="ALA50" s="55"/>
      <c r="ALB50" s="55"/>
      <c r="ALC50" s="55"/>
      <c r="ALD50" s="55"/>
      <c r="ALE50" s="55"/>
      <c r="ALF50" s="55"/>
      <c r="ALG50" s="55"/>
      <c r="ALH50" s="55"/>
      <c r="ALI50" s="55"/>
      <c r="ALJ50" s="55"/>
      <c r="ALK50" s="55"/>
      <c r="ALL50" s="55"/>
      <c r="ALM50" s="55"/>
      <c r="ALN50" s="55"/>
      <c r="ALO50" s="55"/>
      <c r="ALP50" s="55"/>
      <c r="ALQ50" s="55"/>
      <c r="ALR50" s="55"/>
      <c r="ALS50" s="55"/>
      <c r="ALT50" s="55"/>
      <c r="ALU50" s="55"/>
      <c r="ALV50" s="55"/>
      <c r="ALW50" s="55"/>
      <c r="ALX50" s="55"/>
      <c r="ALY50" s="55"/>
      <c r="ALZ50" s="55"/>
      <c r="AMA50" s="55"/>
      <c r="AMB50" s="55"/>
      <c r="AMC50" s="55"/>
      <c r="AMD50" s="55"/>
      <c r="AME50" s="55"/>
      <c r="AMF50" s="55"/>
      <c r="AMG50" s="55"/>
      <c r="AMH50" s="55"/>
      <c r="AMI50" s="55"/>
      <c r="AMJ50" s="55"/>
      <c r="AMK50" s="55"/>
      <c r="AML50" s="55"/>
      <c r="AMM50" s="55"/>
      <c r="AMN50" s="55"/>
      <c r="AMO50" s="55"/>
      <c r="AMP50" s="55"/>
      <c r="AMQ50" s="55"/>
      <c r="AMR50" s="55"/>
      <c r="AMS50" s="55"/>
      <c r="AMT50" s="55"/>
      <c r="AMU50" s="55"/>
      <c r="AMV50" s="55"/>
      <c r="AMW50" s="55"/>
      <c r="AMX50" s="55"/>
      <c r="AMY50" s="55"/>
      <c r="AMZ50" s="55"/>
      <c r="ANA50" s="55"/>
      <c r="ANB50" s="55"/>
      <c r="ANC50" s="55"/>
      <c r="AND50" s="55"/>
      <c r="ANE50" s="55"/>
      <c r="ANF50" s="55"/>
      <c r="ANG50" s="55"/>
      <c r="ANH50" s="55"/>
      <c r="ANI50" s="55"/>
      <c r="ANJ50" s="55"/>
      <c r="ANK50" s="55"/>
      <c r="ANL50" s="55"/>
      <c r="ANM50" s="55"/>
      <c r="ANN50" s="55"/>
      <c r="ANO50" s="55"/>
      <c r="ANP50" s="55"/>
      <c r="ANQ50" s="55"/>
      <c r="ANR50" s="55"/>
      <c r="ANS50" s="55"/>
      <c r="ANT50" s="55"/>
      <c r="ANU50" s="55"/>
      <c r="ANV50" s="55"/>
      <c r="ANW50" s="55"/>
      <c r="ANX50" s="55"/>
      <c r="ANY50" s="55"/>
      <c r="ANZ50" s="55"/>
      <c r="AOA50" s="55"/>
      <c r="AOB50" s="55"/>
      <c r="AOC50" s="55"/>
      <c r="AOD50" s="55"/>
      <c r="AOE50" s="55"/>
      <c r="AOF50" s="55"/>
      <c r="AOG50" s="55"/>
      <c r="AOH50" s="55"/>
      <c r="AOI50" s="55"/>
      <c r="AOJ50" s="55"/>
      <c r="AOK50" s="55"/>
      <c r="AOL50" s="55"/>
      <c r="AOM50" s="55"/>
      <c r="AON50" s="55"/>
      <c r="AOO50" s="55"/>
      <c r="AOP50" s="55"/>
      <c r="AOQ50" s="55"/>
      <c r="AOR50" s="55"/>
      <c r="AOS50" s="55"/>
      <c r="AOT50" s="55"/>
      <c r="AOU50" s="55"/>
      <c r="AOV50" s="55"/>
      <c r="AOW50" s="55"/>
      <c r="AOX50" s="55"/>
      <c r="AOY50" s="55"/>
      <c r="AOZ50" s="55"/>
      <c r="APA50" s="55"/>
      <c r="APB50" s="55"/>
      <c r="APC50" s="55"/>
      <c r="APD50" s="55"/>
      <c r="APE50" s="55"/>
      <c r="APF50" s="55"/>
      <c r="APG50" s="55"/>
      <c r="APH50" s="55"/>
      <c r="API50" s="55"/>
      <c r="APJ50" s="55"/>
      <c r="APK50" s="55"/>
      <c r="APL50" s="55"/>
      <c r="APM50" s="55"/>
      <c r="APN50" s="55"/>
      <c r="APO50" s="55"/>
      <c r="APP50" s="55"/>
      <c r="APQ50" s="55"/>
      <c r="APR50" s="55"/>
      <c r="APS50" s="55"/>
      <c r="APT50" s="55"/>
      <c r="APU50" s="55"/>
      <c r="APV50" s="55"/>
      <c r="APW50" s="55"/>
      <c r="APX50" s="55"/>
      <c r="APY50" s="55"/>
      <c r="APZ50" s="55"/>
      <c r="AQA50" s="55"/>
      <c r="AQB50" s="55"/>
      <c r="AQC50" s="55"/>
      <c r="AQD50" s="55"/>
      <c r="AQE50" s="55"/>
      <c r="AQF50" s="55"/>
      <c r="AQG50" s="55"/>
      <c r="AQH50" s="55"/>
      <c r="AQI50" s="55"/>
      <c r="AQJ50" s="55"/>
      <c r="AQK50" s="55"/>
      <c r="AQL50" s="55"/>
      <c r="AQM50" s="55"/>
      <c r="AQN50" s="55"/>
      <c r="AQO50" s="55"/>
      <c r="AQP50" s="55"/>
      <c r="AQQ50" s="55"/>
      <c r="AQR50" s="55"/>
      <c r="AQS50" s="55"/>
      <c r="AQT50" s="55"/>
      <c r="AQU50" s="55"/>
      <c r="AQV50" s="55"/>
      <c r="AQW50" s="55"/>
      <c r="AQX50" s="55"/>
      <c r="AQY50" s="55"/>
      <c r="AQZ50" s="55"/>
      <c r="ARA50" s="55"/>
      <c r="ARB50" s="55"/>
      <c r="ARC50" s="55"/>
      <c r="ARD50" s="55"/>
      <c r="ARE50" s="55"/>
      <c r="ARF50" s="55"/>
      <c r="ARG50" s="55"/>
      <c r="ARH50" s="55"/>
      <c r="ARI50" s="55"/>
      <c r="ARJ50" s="55"/>
      <c r="ARK50" s="55"/>
      <c r="ARL50" s="55"/>
      <c r="ARM50" s="55"/>
      <c r="ARN50" s="55"/>
      <c r="ARO50" s="55"/>
      <c r="ARP50" s="55"/>
      <c r="ARQ50" s="55"/>
      <c r="ARR50" s="55"/>
      <c r="ARS50" s="55"/>
      <c r="ART50" s="55"/>
      <c r="ARU50" s="55"/>
      <c r="ARV50" s="55"/>
      <c r="ARW50" s="55"/>
      <c r="ARX50" s="55"/>
      <c r="ARY50" s="55"/>
      <c r="ARZ50" s="55"/>
      <c r="ASA50" s="55"/>
      <c r="ASB50" s="55"/>
      <c r="ASC50" s="55"/>
      <c r="ASD50" s="55"/>
      <c r="ASE50" s="55"/>
      <c r="ASF50" s="55"/>
      <c r="ASG50" s="55"/>
      <c r="ASH50" s="55"/>
      <c r="ASI50" s="55"/>
      <c r="ASJ50" s="55"/>
      <c r="ASK50" s="55"/>
      <c r="ASL50" s="55"/>
      <c r="ASM50" s="55"/>
      <c r="ASN50" s="55"/>
      <c r="ASO50" s="55"/>
      <c r="ASP50" s="55"/>
      <c r="ASQ50" s="55"/>
      <c r="ASR50" s="55"/>
      <c r="ASS50" s="55"/>
      <c r="AST50" s="55"/>
      <c r="ASU50" s="55"/>
      <c r="ASV50" s="55"/>
      <c r="ASW50" s="55"/>
      <c r="ASX50" s="55"/>
      <c r="ASY50" s="55"/>
      <c r="ASZ50" s="55"/>
      <c r="ATA50" s="55"/>
      <c r="ATB50" s="55"/>
      <c r="ATC50" s="55"/>
      <c r="ATD50" s="55"/>
      <c r="ATE50" s="55"/>
      <c r="ATF50" s="55"/>
      <c r="ATG50" s="55"/>
      <c r="ATH50" s="55"/>
      <c r="ATI50" s="55"/>
      <c r="ATJ50" s="55"/>
      <c r="ATK50" s="55"/>
      <c r="ATL50" s="55"/>
      <c r="ATM50" s="55"/>
      <c r="ATN50" s="55"/>
      <c r="ATO50" s="55"/>
      <c r="ATP50" s="55"/>
      <c r="ATQ50" s="55"/>
      <c r="ATR50" s="55"/>
      <c r="ATS50" s="55"/>
      <c r="ATT50" s="55"/>
      <c r="ATU50" s="55"/>
      <c r="ATV50" s="55"/>
      <c r="ATW50" s="55"/>
      <c r="ATX50" s="55"/>
      <c r="ATY50" s="55"/>
      <c r="ATZ50" s="55"/>
      <c r="AUA50" s="55"/>
      <c r="AUB50" s="55"/>
      <c r="AUC50" s="55"/>
      <c r="AUD50" s="55"/>
      <c r="AUE50" s="55"/>
      <c r="AUF50" s="55"/>
      <c r="AUG50" s="55"/>
      <c r="AUH50" s="55"/>
      <c r="AUI50" s="55"/>
      <c r="AUJ50" s="55"/>
      <c r="AUK50" s="55"/>
      <c r="AUL50" s="55"/>
      <c r="AUM50" s="55"/>
      <c r="AUN50" s="55"/>
      <c r="AUO50" s="55"/>
      <c r="AUP50" s="55"/>
      <c r="AUQ50" s="55"/>
      <c r="AUR50" s="55"/>
      <c r="AUS50" s="55"/>
      <c r="AUT50" s="55"/>
      <c r="AUU50" s="55"/>
      <c r="AUV50" s="55"/>
      <c r="AUW50" s="55"/>
      <c r="AUX50" s="55"/>
      <c r="AUY50" s="55"/>
      <c r="AUZ50" s="55"/>
      <c r="AVA50" s="55"/>
      <c r="AVB50" s="55"/>
      <c r="AVC50" s="55"/>
      <c r="AVD50" s="55"/>
      <c r="AVE50" s="55"/>
      <c r="AVF50" s="55"/>
      <c r="AVG50" s="55"/>
      <c r="AVH50" s="55"/>
      <c r="AVI50" s="55"/>
      <c r="AVJ50" s="55"/>
      <c r="AVK50" s="55"/>
      <c r="AVL50" s="55"/>
      <c r="AVM50" s="55"/>
      <c r="AVN50" s="55"/>
      <c r="AVO50" s="55"/>
      <c r="AVP50" s="55"/>
      <c r="AVQ50" s="55"/>
      <c r="AVR50" s="55"/>
      <c r="AVS50" s="55"/>
      <c r="AVT50" s="55"/>
      <c r="AVU50" s="55"/>
      <c r="AVV50" s="55"/>
      <c r="AVW50" s="55"/>
      <c r="AVX50" s="55"/>
      <c r="AVY50" s="55"/>
      <c r="AVZ50" s="55"/>
      <c r="AWA50" s="55"/>
      <c r="AWB50" s="55"/>
      <c r="AWC50" s="55"/>
      <c r="AWD50" s="55"/>
      <c r="AWE50" s="55"/>
      <c r="AWF50" s="55"/>
      <c r="AWG50" s="55"/>
      <c r="AWH50" s="55"/>
      <c r="AWI50" s="55"/>
      <c r="AWJ50" s="55"/>
      <c r="AWK50" s="55"/>
      <c r="AWL50" s="55"/>
      <c r="AWM50" s="55"/>
      <c r="AWN50" s="55"/>
      <c r="AWO50" s="55"/>
      <c r="AWP50" s="55"/>
      <c r="AWQ50" s="55"/>
      <c r="AWR50" s="55"/>
      <c r="AWS50" s="55"/>
      <c r="AWT50" s="55"/>
      <c r="AWU50" s="55"/>
      <c r="AWV50" s="55"/>
      <c r="AWW50" s="55"/>
      <c r="AWX50" s="55"/>
      <c r="AWY50" s="55"/>
      <c r="AWZ50" s="55"/>
      <c r="AXA50" s="55"/>
      <c r="AXB50" s="55"/>
      <c r="AXC50" s="55"/>
      <c r="AXD50" s="55"/>
      <c r="AXE50" s="55"/>
      <c r="AXF50" s="55"/>
      <c r="AXG50" s="55"/>
      <c r="AXH50" s="55"/>
      <c r="AXI50" s="55"/>
      <c r="AXJ50" s="55"/>
      <c r="AXK50" s="55"/>
      <c r="AXL50" s="55"/>
      <c r="AXM50" s="55"/>
      <c r="AXN50" s="55"/>
      <c r="AXO50" s="55"/>
    </row>
    <row r="51" spans="1:1348" s="56" customFormat="1" ht="17.25" customHeight="1" x14ac:dyDescent="0.2">
      <c r="A51" s="2501"/>
      <c r="B51" s="2552" t="s">
        <v>297</v>
      </c>
      <c r="C51" s="2553"/>
      <c r="D51" s="2553"/>
      <c r="E51" s="2553"/>
      <c r="F51" s="2553"/>
      <c r="G51" s="2553"/>
      <c r="H51" s="2553"/>
      <c r="I51" s="2553"/>
      <c r="J51" s="2553"/>
      <c r="K51" s="2553"/>
      <c r="L51" s="2553"/>
      <c r="M51" s="2553"/>
      <c r="N51" s="2553"/>
      <c r="O51" s="2553"/>
      <c r="P51" s="2553"/>
      <c r="Q51" s="2554"/>
      <c r="R51" s="130"/>
      <c r="S51" s="130"/>
      <c r="T51" s="130"/>
      <c r="U51" s="130"/>
      <c r="V51" s="130"/>
      <c r="W51" s="131"/>
      <c r="X51" s="131"/>
      <c r="Y51" s="131"/>
      <c r="Z51" s="131"/>
      <c r="AA51" s="55"/>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c r="IW51" s="55"/>
      <c r="IX51" s="55"/>
      <c r="IY51" s="55"/>
      <c r="IZ51" s="55"/>
      <c r="JA51" s="55"/>
      <c r="JB51" s="55"/>
      <c r="JC51" s="55"/>
      <c r="JD51" s="55"/>
      <c r="JE51" s="55"/>
      <c r="JF51" s="55"/>
      <c r="JG51" s="55"/>
      <c r="JH51" s="55"/>
      <c r="JI51" s="55"/>
      <c r="JJ51" s="55"/>
      <c r="JK51" s="55"/>
      <c r="JL51" s="55"/>
      <c r="JM51" s="55"/>
      <c r="JN51" s="55"/>
      <c r="JO51" s="55"/>
      <c r="JP51" s="55"/>
      <c r="JQ51" s="55"/>
      <c r="JR51" s="55"/>
      <c r="JS51" s="55"/>
      <c r="JT51" s="55"/>
      <c r="JU51" s="55"/>
      <c r="JV51" s="55"/>
      <c r="JW51" s="55"/>
      <c r="JX51" s="55"/>
      <c r="JY51" s="55"/>
      <c r="JZ51" s="55"/>
      <c r="KA51" s="55"/>
      <c r="KB51" s="55"/>
      <c r="KC51" s="55"/>
      <c r="KD51" s="55"/>
      <c r="KE51" s="55"/>
      <c r="KF51" s="55"/>
      <c r="KG51" s="55"/>
      <c r="KH51" s="55"/>
      <c r="KI51" s="55"/>
      <c r="KJ51" s="55"/>
      <c r="KK51" s="55"/>
      <c r="KL51" s="55"/>
      <c r="KM51" s="55"/>
      <c r="KN51" s="55"/>
      <c r="KO51" s="55"/>
      <c r="KP51" s="55"/>
      <c r="KQ51" s="55"/>
      <c r="KR51" s="55"/>
      <c r="KS51" s="55"/>
      <c r="KT51" s="55"/>
      <c r="KU51" s="55"/>
      <c r="KV51" s="55"/>
      <c r="KW51" s="55"/>
      <c r="KX51" s="55"/>
      <c r="KY51" s="55"/>
      <c r="KZ51" s="55"/>
      <c r="LA51" s="55"/>
      <c r="LB51" s="55"/>
      <c r="LC51" s="55"/>
      <c r="LD51" s="55"/>
      <c r="LE51" s="55"/>
      <c r="LF51" s="55"/>
      <c r="LG51" s="55"/>
      <c r="LH51" s="55"/>
      <c r="LI51" s="55"/>
      <c r="LJ51" s="55"/>
      <c r="LK51" s="55"/>
      <c r="LL51" s="55"/>
      <c r="LM51" s="55"/>
      <c r="LN51" s="55"/>
      <c r="LO51" s="55"/>
      <c r="LP51" s="55"/>
      <c r="LQ51" s="55"/>
      <c r="LR51" s="55"/>
      <c r="LS51" s="55"/>
      <c r="LT51" s="55"/>
      <c r="LU51" s="55"/>
      <c r="LV51" s="55"/>
      <c r="LW51" s="55"/>
      <c r="LX51" s="55"/>
      <c r="LY51" s="55"/>
      <c r="LZ51" s="55"/>
      <c r="MA51" s="55"/>
      <c r="MB51" s="55"/>
      <c r="MC51" s="55"/>
      <c r="MD51" s="55"/>
      <c r="ME51" s="55"/>
      <c r="MF51" s="55"/>
      <c r="MG51" s="55"/>
      <c r="MH51" s="55"/>
      <c r="MI51" s="55"/>
      <c r="MJ51" s="55"/>
      <c r="MK51" s="55"/>
      <c r="ML51" s="55"/>
      <c r="MM51" s="55"/>
      <c r="MN51" s="55"/>
      <c r="MO51" s="55"/>
      <c r="MP51" s="55"/>
      <c r="MQ51" s="55"/>
      <c r="MR51" s="55"/>
      <c r="MS51" s="55"/>
      <c r="MT51" s="55"/>
      <c r="MU51" s="55"/>
      <c r="MV51" s="55"/>
      <c r="MW51" s="55"/>
      <c r="MX51" s="55"/>
      <c r="MY51" s="55"/>
      <c r="MZ51" s="55"/>
      <c r="NA51" s="55"/>
      <c r="NB51" s="55"/>
      <c r="NC51" s="55"/>
      <c r="ND51" s="55"/>
      <c r="NE51" s="55"/>
      <c r="NF51" s="55"/>
      <c r="NG51" s="55"/>
      <c r="NH51" s="55"/>
      <c r="NI51" s="55"/>
      <c r="NJ51" s="55"/>
      <c r="NK51" s="55"/>
      <c r="NL51" s="55"/>
      <c r="NM51" s="55"/>
      <c r="NN51" s="55"/>
      <c r="NO51" s="55"/>
      <c r="NP51" s="55"/>
      <c r="NQ51" s="55"/>
      <c r="NR51" s="55"/>
      <c r="NS51" s="55"/>
      <c r="NT51" s="55"/>
      <c r="NU51" s="55"/>
      <c r="NV51" s="55"/>
      <c r="NW51" s="55"/>
      <c r="NX51" s="55"/>
      <c r="NY51" s="55"/>
      <c r="NZ51" s="55"/>
      <c r="OA51" s="55"/>
      <c r="OB51" s="55"/>
      <c r="OC51" s="55"/>
      <c r="OD51" s="55"/>
      <c r="OE51" s="55"/>
      <c r="OF51" s="55"/>
      <c r="OG51" s="55"/>
      <c r="OH51" s="55"/>
      <c r="OI51" s="55"/>
      <c r="OJ51" s="55"/>
      <c r="OK51" s="55"/>
      <c r="OL51" s="55"/>
      <c r="OM51" s="55"/>
      <c r="ON51" s="55"/>
      <c r="OO51" s="55"/>
      <c r="OP51" s="55"/>
      <c r="OQ51" s="55"/>
      <c r="OR51" s="55"/>
      <c r="OS51" s="55"/>
      <c r="OT51" s="55"/>
      <c r="OU51" s="55"/>
      <c r="OV51" s="55"/>
      <c r="OW51" s="55"/>
      <c r="OX51" s="55"/>
      <c r="OY51" s="55"/>
      <c r="OZ51" s="55"/>
      <c r="PA51" s="55"/>
      <c r="PB51" s="55"/>
      <c r="PC51" s="55"/>
      <c r="PD51" s="55"/>
      <c r="PE51" s="55"/>
      <c r="PF51" s="55"/>
      <c r="PG51" s="55"/>
      <c r="PH51" s="55"/>
      <c r="PI51" s="55"/>
      <c r="PJ51" s="55"/>
      <c r="PK51" s="55"/>
      <c r="PL51" s="55"/>
      <c r="PM51" s="55"/>
      <c r="PN51" s="55"/>
      <c r="PO51" s="55"/>
      <c r="PP51" s="55"/>
      <c r="PQ51" s="55"/>
      <c r="PR51" s="55"/>
      <c r="PS51" s="55"/>
      <c r="PT51" s="55"/>
      <c r="PU51" s="55"/>
      <c r="PV51" s="55"/>
      <c r="PW51" s="55"/>
      <c r="PX51" s="55"/>
      <c r="PY51" s="55"/>
      <c r="PZ51" s="55"/>
      <c r="QA51" s="55"/>
      <c r="QB51" s="55"/>
      <c r="QC51" s="55"/>
      <c r="QD51" s="55"/>
      <c r="QE51" s="55"/>
      <c r="QF51" s="55"/>
      <c r="QG51" s="55"/>
      <c r="QH51" s="55"/>
      <c r="QI51" s="55"/>
      <c r="QJ51" s="55"/>
      <c r="QK51" s="55"/>
      <c r="QL51" s="55"/>
      <c r="QM51" s="55"/>
      <c r="QN51" s="55"/>
      <c r="QO51" s="55"/>
      <c r="QP51" s="55"/>
      <c r="QQ51" s="55"/>
      <c r="QR51" s="55"/>
      <c r="QS51" s="55"/>
      <c r="QT51" s="55"/>
      <c r="QU51" s="55"/>
      <c r="QV51" s="55"/>
      <c r="QW51" s="55"/>
      <c r="QX51" s="55"/>
      <c r="QY51" s="55"/>
      <c r="QZ51" s="55"/>
      <c r="RA51" s="55"/>
      <c r="RB51" s="55"/>
      <c r="RC51" s="55"/>
      <c r="RD51" s="55"/>
      <c r="RE51" s="55"/>
      <c r="RF51" s="55"/>
      <c r="RG51" s="55"/>
      <c r="RH51" s="55"/>
      <c r="RI51" s="55"/>
      <c r="RJ51" s="55"/>
      <c r="RK51" s="55"/>
      <c r="RL51" s="55"/>
      <c r="RM51" s="55"/>
      <c r="RN51" s="55"/>
      <c r="RO51" s="55"/>
      <c r="RP51" s="55"/>
      <c r="RQ51" s="55"/>
      <c r="RR51" s="55"/>
      <c r="RS51" s="55"/>
      <c r="RT51" s="55"/>
      <c r="RU51" s="55"/>
      <c r="RV51" s="55"/>
      <c r="RW51" s="55"/>
      <c r="RX51" s="55"/>
      <c r="RY51" s="55"/>
      <c r="RZ51" s="55"/>
      <c r="SA51" s="55"/>
      <c r="SB51" s="55"/>
      <c r="SC51" s="55"/>
      <c r="SD51" s="55"/>
      <c r="SE51" s="55"/>
      <c r="SF51" s="55"/>
      <c r="SG51" s="55"/>
      <c r="SH51" s="55"/>
      <c r="SI51" s="55"/>
      <c r="SJ51" s="55"/>
      <c r="SK51" s="55"/>
      <c r="SL51" s="55"/>
      <c r="SM51" s="55"/>
      <c r="SN51" s="55"/>
      <c r="SO51" s="55"/>
      <c r="SP51" s="55"/>
      <c r="SQ51" s="55"/>
      <c r="SR51" s="55"/>
      <c r="SS51" s="55"/>
      <c r="ST51" s="55"/>
      <c r="SU51" s="55"/>
      <c r="SV51" s="55"/>
      <c r="SW51" s="55"/>
      <c r="SX51" s="55"/>
      <c r="SY51" s="55"/>
      <c r="SZ51" s="55"/>
      <c r="TA51" s="55"/>
      <c r="TB51" s="55"/>
      <c r="TC51" s="55"/>
      <c r="TD51" s="55"/>
      <c r="TE51" s="55"/>
      <c r="TF51" s="55"/>
      <c r="TG51" s="55"/>
      <c r="TH51" s="55"/>
      <c r="TI51" s="55"/>
      <c r="TJ51" s="55"/>
      <c r="TK51" s="55"/>
      <c r="TL51" s="55"/>
      <c r="TM51" s="55"/>
      <c r="TN51" s="55"/>
      <c r="TO51" s="55"/>
      <c r="TP51" s="55"/>
      <c r="TQ51" s="55"/>
      <c r="TR51" s="55"/>
      <c r="TS51" s="55"/>
      <c r="TT51" s="55"/>
      <c r="TU51" s="55"/>
      <c r="TV51" s="55"/>
      <c r="TW51" s="55"/>
      <c r="TX51" s="55"/>
      <c r="TY51" s="55"/>
      <c r="TZ51" s="55"/>
      <c r="UA51" s="55"/>
      <c r="UB51" s="55"/>
      <c r="UC51" s="55"/>
      <c r="UD51" s="55"/>
      <c r="UE51" s="55"/>
      <c r="UF51" s="55"/>
      <c r="UG51" s="55"/>
      <c r="UH51" s="55"/>
      <c r="UI51" s="55"/>
      <c r="UJ51" s="55"/>
      <c r="UK51" s="55"/>
      <c r="UL51" s="55"/>
      <c r="UM51" s="55"/>
      <c r="UN51" s="55"/>
      <c r="UO51" s="55"/>
      <c r="UP51" s="55"/>
      <c r="UQ51" s="55"/>
      <c r="UR51" s="55"/>
      <c r="US51" s="55"/>
      <c r="UT51" s="55"/>
      <c r="UU51" s="55"/>
      <c r="UV51" s="55"/>
      <c r="UW51" s="55"/>
      <c r="UX51" s="55"/>
      <c r="UY51" s="55"/>
      <c r="UZ51" s="55"/>
      <c r="VA51" s="55"/>
      <c r="VB51" s="55"/>
      <c r="VC51" s="55"/>
      <c r="VD51" s="55"/>
      <c r="VE51" s="55"/>
      <c r="VF51" s="55"/>
      <c r="VG51" s="55"/>
      <c r="VH51" s="55"/>
      <c r="VI51" s="55"/>
      <c r="VJ51" s="55"/>
      <c r="VK51" s="55"/>
      <c r="VL51" s="55"/>
      <c r="VM51" s="55"/>
      <c r="VN51" s="55"/>
      <c r="VO51" s="55"/>
      <c r="VP51" s="55"/>
      <c r="VQ51" s="55"/>
      <c r="VR51" s="55"/>
      <c r="VS51" s="55"/>
      <c r="VT51" s="55"/>
      <c r="VU51" s="55"/>
      <c r="VV51" s="55"/>
      <c r="VW51" s="55"/>
      <c r="VX51" s="55"/>
      <c r="VY51" s="55"/>
      <c r="VZ51" s="55"/>
      <c r="WA51" s="55"/>
      <c r="WB51" s="55"/>
      <c r="WC51" s="55"/>
      <c r="WD51" s="55"/>
      <c r="WE51" s="55"/>
      <c r="WF51" s="55"/>
      <c r="WG51" s="55"/>
      <c r="WH51" s="55"/>
      <c r="WI51" s="55"/>
      <c r="WJ51" s="55"/>
      <c r="WK51" s="55"/>
      <c r="WL51" s="55"/>
      <c r="WM51" s="55"/>
      <c r="WN51" s="55"/>
      <c r="WO51" s="55"/>
      <c r="WP51" s="55"/>
      <c r="WQ51" s="55"/>
      <c r="WR51" s="55"/>
      <c r="WS51" s="55"/>
      <c r="WT51" s="55"/>
      <c r="WU51" s="55"/>
      <c r="WV51" s="55"/>
      <c r="WW51" s="55"/>
      <c r="WX51" s="55"/>
      <c r="WY51" s="55"/>
      <c r="WZ51" s="55"/>
      <c r="XA51" s="55"/>
      <c r="XB51" s="55"/>
      <c r="XC51" s="55"/>
      <c r="XD51" s="55"/>
      <c r="XE51" s="55"/>
      <c r="XF51" s="55"/>
      <c r="XG51" s="55"/>
      <c r="XH51" s="55"/>
      <c r="XI51" s="55"/>
      <c r="XJ51" s="55"/>
      <c r="XK51" s="55"/>
      <c r="XL51" s="55"/>
      <c r="XM51" s="55"/>
      <c r="XN51" s="55"/>
      <c r="XO51" s="55"/>
      <c r="XP51" s="55"/>
      <c r="XQ51" s="55"/>
      <c r="XR51" s="55"/>
      <c r="XS51" s="55"/>
      <c r="XT51" s="55"/>
      <c r="XU51" s="55"/>
      <c r="XV51" s="55"/>
      <c r="XW51" s="55"/>
      <c r="XX51" s="55"/>
      <c r="XY51" s="55"/>
      <c r="XZ51" s="55"/>
      <c r="YA51" s="55"/>
      <c r="YB51" s="55"/>
      <c r="YC51" s="55"/>
      <c r="YD51" s="55"/>
      <c r="YE51" s="55"/>
      <c r="YF51" s="55"/>
      <c r="YG51" s="55"/>
      <c r="YH51" s="55"/>
      <c r="YI51" s="55"/>
      <c r="YJ51" s="55"/>
      <c r="YK51" s="55"/>
      <c r="YL51" s="55"/>
      <c r="YM51" s="55"/>
      <c r="YN51" s="55"/>
      <c r="YO51" s="55"/>
      <c r="YP51" s="55"/>
      <c r="YQ51" s="55"/>
      <c r="YR51" s="55"/>
      <c r="YS51" s="55"/>
      <c r="YT51" s="55"/>
      <c r="YU51" s="55"/>
      <c r="YV51" s="55"/>
      <c r="YW51" s="55"/>
      <c r="YX51" s="55"/>
      <c r="YY51" s="55"/>
      <c r="YZ51" s="55"/>
      <c r="ZA51" s="55"/>
      <c r="ZB51" s="55"/>
      <c r="ZC51" s="55"/>
      <c r="ZD51" s="55"/>
      <c r="ZE51" s="55"/>
      <c r="ZF51" s="55"/>
      <c r="ZG51" s="55"/>
      <c r="ZH51" s="55"/>
      <c r="ZI51" s="55"/>
      <c r="ZJ51" s="55"/>
      <c r="ZK51" s="55"/>
      <c r="ZL51" s="55"/>
      <c r="ZM51" s="55"/>
      <c r="ZN51" s="55"/>
      <c r="ZO51" s="55"/>
      <c r="ZP51" s="55"/>
      <c r="ZQ51" s="55"/>
      <c r="ZR51" s="55"/>
      <c r="ZS51" s="55"/>
      <c r="ZT51" s="55"/>
      <c r="ZU51" s="55"/>
      <c r="ZV51" s="55"/>
      <c r="ZW51" s="55"/>
      <c r="ZX51" s="55"/>
      <c r="ZY51" s="55"/>
      <c r="ZZ51" s="55"/>
      <c r="AAA51" s="55"/>
      <c r="AAB51" s="55"/>
      <c r="AAC51" s="55"/>
      <c r="AAD51" s="55"/>
      <c r="AAE51" s="55"/>
      <c r="AAF51" s="55"/>
      <c r="AAG51" s="55"/>
      <c r="AAH51" s="55"/>
      <c r="AAI51" s="55"/>
      <c r="AAJ51" s="55"/>
      <c r="AAK51" s="55"/>
      <c r="AAL51" s="55"/>
      <c r="AAM51" s="55"/>
      <c r="AAN51" s="55"/>
      <c r="AAO51" s="55"/>
      <c r="AAP51" s="55"/>
      <c r="AAQ51" s="55"/>
      <c r="AAR51" s="55"/>
      <c r="AAS51" s="55"/>
      <c r="AAT51" s="55"/>
      <c r="AAU51" s="55"/>
      <c r="AAV51" s="55"/>
      <c r="AAW51" s="55"/>
      <c r="AAX51" s="55"/>
      <c r="AAY51" s="55"/>
      <c r="AAZ51" s="55"/>
      <c r="ABA51" s="55"/>
      <c r="ABB51" s="55"/>
      <c r="ABC51" s="55"/>
      <c r="ABD51" s="55"/>
      <c r="ABE51" s="55"/>
      <c r="ABF51" s="55"/>
      <c r="ABG51" s="55"/>
      <c r="ABH51" s="55"/>
      <c r="ABI51" s="55"/>
      <c r="ABJ51" s="55"/>
      <c r="ABK51" s="55"/>
      <c r="ABL51" s="55"/>
      <c r="ABM51" s="55"/>
      <c r="ABN51" s="55"/>
      <c r="ABO51" s="55"/>
      <c r="ABP51" s="55"/>
      <c r="ABQ51" s="55"/>
      <c r="ABR51" s="55"/>
      <c r="ABS51" s="55"/>
      <c r="ABT51" s="55"/>
      <c r="ABU51" s="55"/>
      <c r="ABV51" s="55"/>
      <c r="ABW51" s="55"/>
      <c r="ABX51" s="55"/>
      <c r="ABY51" s="55"/>
      <c r="ABZ51" s="55"/>
      <c r="ACA51" s="55"/>
      <c r="ACB51" s="55"/>
      <c r="ACC51" s="55"/>
      <c r="ACD51" s="55"/>
      <c r="ACE51" s="55"/>
      <c r="ACF51" s="55"/>
      <c r="ACG51" s="55"/>
      <c r="ACH51" s="55"/>
      <c r="ACI51" s="55"/>
      <c r="ACJ51" s="55"/>
      <c r="ACK51" s="55"/>
      <c r="ACL51" s="55"/>
      <c r="ACM51" s="55"/>
      <c r="ACN51" s="55"/>
      <c r="ACO51" s="55"/>
      <c r="ACP51" s="55"/>
      <c r="ACQ51" s="55"/>
      <c r="ACR51" s="55"/>
      <c r="ACS51" s="55"/>
      <c r="ACT51" s="55"/>
      <c r="ACU51" s="55"/>
      <c r="ACV51" s="55"/>
      <c r="ACW51" s="55"/>
      <c r="ACX51" s="55"/>
      <c r="ACY51" s="55"/>
      <c r="ACZ51" s="55"/>
      <c r="ADA51" s="55"/>
      <c r="ADB51" s="55"/>
      <c r="ADC51" s="55"/>
      <c r="ADD51" s="55"/>
      <c r="ADE51" s="55"/>
      <c r="ADF51" s="55"/>
      <c r="ADG51" s="55"/>
      <c r="ADH51" s="55"/>
      <c r="ADI51" s="55"/>
      <c r="ADJ51" s="55"/>
      <c r="ADK51" s="55"/>
      <c r="ADL51" s="55"/>
      <c r="ADM51" s="55"/>
      <c r="ADN51" s="55"/>
      <c r="ADO51" s="55"/>
      <c r="ADP51" s="55"/>
      <c r="ADQ51" s="55"/>
      <c r="ADR51" s="55"/>
      <c r="ADS51" s="55"/>
      <c r="ADT51" s="55"/>
      <c r="ADU51" s="55"/>
      <c r="ADV51" s="55"/>
      <c r="ADW51" s="55"/>
      <c r="ADX51" s="55"/>
      <c r="ADY51" s="55"/>
      <c r="ADZ51" s="55"/>
      <c r="AEA51" s="55"/>
      <c r="AEB51" s="55"/>
      <c r="AEC51" s="55"/>
      <c r="AED51" s="55"/>
      <c r="AEE51" s="55"/>
      <c r="AEF51" s="55"/>
      <c r="AEG51" s="55"/>
      <c r="AEH51" s="55"/>
      <c r="AEI51" s="55"/>
      <c r="AEJ51" s="55"/>
      <c r="AEK51" s="55"/>
      <c r="AEL51" s="55"/>
      <c r="AEM51" s="55"/>
      <c r="AEN51" s="55"/>
      <c r="AEO51" s="55"/>
      <c r="AEP51" s="55"/>
      <c r="AEQ51" s="55"/>
      <c r="AER51" s="55"/>
      <c r="AES51" s="55"/>
      <c r="AET51" s="55"/>
      <c r="AEU51" s="55"/>
      <c r="AEV51" s="55"/>
      <c r="AEW51" s="55"/>
      <c r="AEX51" s="55"/>
      <c r="AEY51" s="55"/>
      <c r="AEZ51" s="55"/>
      <c r="AFA51" s="55"/>
      <c r="AFB51" s="55"/>
      <c r="AFC51" s="55"/>
      <c r="AFD51" s="55"/>
      <c r="AFE51" s="55"/>
      <c r="AFF51" s="55"/>
      <c r="AFG51" s="55"/>
      <c r="AFH51" s="55"/>
      <c r="AFI51" s="55"/>
      <c r="AFJ51" s="55"/>
      <c r="AFK51" s="55"/>
      <c r="AFL51" s="55"/>
      <c r="AFM51" s="55"/>
      <c r="AFN51" s="55"/>
      <c r="AFO51" s="55"/>
      <c r="AFP51" s="55"/>
      <c r="AFQ51" s="55"/>
      <c r="AFR51" s="55"/>
      <c r="AFS51" s="55"/>
      <c r="AFT51" s="55"/>
      <c r="AFU51" s="55"/>
      <c r="AFV51" s="55"/>
      <c r="AFW51" s="55"/>
      <c r="AFX51" s="55"/>
      <c r="AFY51" s="55"/>
      <c r="AFZ51" s="55"/>
      <c r="AGA51" s="55"/>
      <c r="AGB51" s="55"/>
      <c r="AGC51" s="55"/>
      <c r="AGD51" s="55"/>
      <c r="AGE51" s="55"/>
      <c r="AGF51" s="55"/>
      <c r="AGG51" s="55"/>
      <c r="AGH51" s="55"/>
      <c r="AGI51" s="55"/>
      <c r="AGJ51" s="55"/>
      <c r="AGK51" s="55"/>
      <c r="AGL51" s="55"/>
      <c r="AGM51" s="55"/>
      <c r="AGN51" s="55"/>
      <c r="AGO51" s="55"/>
      <c r="AGP51" s="55"/>
      <c r="AGQ51" s="55"/>
      <c r="AGR51" s="55"/>
      <c r="AGS51" s="55"/>
      <c r="AGT51" s="55"/>
      <c r="AGU51" s="55"/>
      <c r="AGV51" s="55"/>
      <c r="AGW51" s="55"/>
      <c r="AGX51" s="55"/>
      <c r="AGY51" s="55"/>
      <c r="AGZ51" s="55"/>
      <c r="AHA51" s="55"/>
      <c r="AHB51" s="55"/>
      <c r="AHC51" s="55"/>
      <c r="AHD51" s="55"/>
      <c r="AHE51" s="55"/>
      <c r="AHF51" s="55"/>
      <c r="AHG51" s="55"/>
      <c r="AHH51" s="55"/>
      <c r="AHI51" s="55"/>
      <c r="AHJ51" s="55"/>
      <c r="AHK51" s="55"/>
      <c r="AHL51" s="55"/>
      <c r="AHM51" s="55"/>
      <c r="AHN51" s="55"/>
      <c r="AHO51" s="55"/>
      <c r="AHP51" s="55"/>
      <c r="AHQ51" s="55"/>
      <c r="AHR51" s="55"/>
      <c r="AHS51" s="55"/>
      <c r="AHT51" s="55"/>
      <c r="AHU51" s="55"/>
      <c r="AHV51" s="55"/>
      <c r="AHW51" s="55"/>
      <c r="AHX51" s="55"/>
      <c r="AHY51" s="55"/>
      <c r="AHZ51" s="55"/>
      <c r="AIA51" s="55"/>
      <c r="AIB51" s="55"/>
      <c r="AIC51" s="55"/>
      <c r="AID51" s="55"/>
      <c r="AIE51" s="55"/>
      <c r="AIF51" s="55"/>
      <c r="AIG51" s="55"/>
      <c r="AIH51" s="55"/>
      <c r="AII51" s="55"/>
      <c r="AIJ51" s="55"/>
      <c r="AIK51" s="55"/>
      <c r="AIL51" s="55"/>
      <c r="AIM51" s="55"/>
      <c r="AIN51" s="55"/>
      <c r="AIO51" s="55"/>
      <c r="AIP51" s="55"/>
      <c r="AIQ51" s="55"/>
      <c r="AIR51" s="55"/>
      <c r="AIS51" s="55"/>
      <c r="AIT51" s="55"/>
      <c r="AIU51" s="55"/>
      <c r="AIV51" s="55"/>
      <c r="AIW51" s="55"/>
      <c r="AIX51" s="55"/>
      <c r="AIY51" s="55"/>
      <c r="AIZ51" s="55"/>
      <c r="AJA51" s="55"/>
      <c r="AJB51" s="55"/>
      <c r="AJC51" s="55"/>
      <c r="AJD51" s="55"/>
      <c r="AJE51" s="55"/>
      <c r="AJF51" s="55"/>
      <c r="AJG51" s="55"/>
      <c r="AJH51" s="55"/>
      <c r="AJI51" s="55"/>
      <c r="AJJ51" s="55"/>
      <c r="AJK51" s="55"/>
      <c r="AJL51" s="55"/>
      <c r="AJM51" s="55"/>
      <c r="AJN51" s="55"/>
      <c r="AJO51" s="55"/>
      <c r="AJP51" s="55"/>
      <c r="AJQ51" s="55"/>
      <c r="AJR51" s="55"/>
      <c r="AJS51" s="55"/>
      <c r="AJT51" s="55"/>
      <c r="AJU51" s="55"/>
      <c r="AJV51" s="55"/>
      <c r="AJW51" s="55"/>
      <c r="AJX51" s="55"/>
      <c r="AJY51" s="55"/>
      <c r="AJZ51" s="55"/>
      <c r="AKA51" s="55"/>
      <c r="AKB51" s="55"/>
      <c r="AKC51" s="55"/>
      <c r="AKD51" s="55"/>
      <c r="AKE51" s="55"/>
      <c r="AKF51" s="55"/>
      <c r="AKG51" s="55"/>
      <c r="AKH51" s="55"/>
      <c r="AKI51" s="55"/>
      <c r="AKJ51" s="55"/>
      <c r="AKK51" s="55"/>
      <c r="AKL51" s="55"/>
      <c r="AKM51" s="55"/>
      <c r="AKN51" s="55"/>
      <c r="AKO51" s="55"/>
      <c r="AKP51" s="55"/>
      <c r="AKQ51" s="55"/>
      <c r="AKR51" s="55"/>
      <c r="AKS51" s="55"/>
      <c r="AKT51" s="55"/>
      <c r="AKU51" s="55"/>
      <c r="AKV51" s="55"/>
      <c r="AKW51" s="55"/>
      <c r="AKX51" s="55"/>
      <c r="AKY51" s="55"/>
      <c r="AKZ51" s="55"/>
      <c r="ALA51" s="55"/>
      <c r="ALB51" s="55"/>
      <c r="ALC51" s="55"/>
      <c r="ALD51" s="55"/>
      <c r="ALE51" s="55"/>
      <c r="ALF51" s="55"/>
      <c r="ALG51" s="55"/>
      <c r="ALH51" s="55"/>
      <c r="ALI51" s="55"/>
      <c r="ALJ51" s="55"/>
      <c r="ALK51" s="55"/>
      <c r="ALL51" s="55"/>
      <c r="ALM51" s="55"/>
      <c r="ALN51" s="55"/>
      <c r="ALO51" s="55"/>
      <c r="ALP51" s="55"/>
      <c r="ALQ51" s="55"/>
      <c r="ALR51" s="55"/>
      <c r="ALS51" s="55"/>
      <c r="ALT51" s="55"/>
      <c r="ALU51" s="55"/>
      <c r="ALV51" s="55"/>
      <c r="ALW51" s="55"/>
      <c r="ALX51" s="55"/>
      <c r="ALY51" s="55"/>
      <c r="ALZ51" s="55"/>
      <c r="AMA51" s="55"/>
      <c r="AMB51" s="55"/>
      <c r="AMC51" s="55"/>
      <c r="AMD51" s="55"/>
      <c r="AME51" s="55"/>
      <c r="AMF51" s="55"/>
      <c r="AMG51" s="55"/>
      <c r="AMH51" s="55"/>
      <c r="AMI51" s="55"/>
      <c r="AMJ51" s="55"/>
      <c r="AMK51" s="55"/>
      <c r="AML51" s="55"/>
      <c r="AMM51" s="55"/>
      <c r="AMN51" s="55"/>
      <c r="AMO51" s="55"/>
      <c r="AMP51" s="55"/>
      <c r="AMQ51" s="55"/>
      <c r="AMR51" s="55"/>
      <c r="AMS51" s="55"/>
      <c r="AMT51" s="55"/>
      <c r="AMU51" s="55"/>
      <c r="AMV51" s="55"/>
      <c r="AMW51" s="55"/>
      <c r="AMX51" s="55"/>
      <c r="AMY51" s="55"/>
      <c r="AMZ51" s="55"/>
      <c r="ANA51" s="55"/>
      <c r="ANB51" s="55"/>
      <c r="ANC51" s="55"/>
      <c r="AND51" s="55"/>
      <c r="ANE51" s="55"/>
      <c r="ANF51" s="55"/>
      <c r="ANG51" s="55"/>
      <c r="ANH51" s="55"/>
      <c r="ANI51" s="55"/>
      <c r="ANJ51" s="55"/>
      <c r="ANK51" s="55"/>
      <c r="ANL51" s="55"/>
      <c r="ANM51" s="55"/>
      <c r="ANN51" s="55"/>
      <c r="ANO51" s="55"/>
      <c r="ANP51" s="55"/>
      <c r="ANQ51" s="55"/>
      <c r="ANR51" s="55"/>
      <c r="ANS51" s="55"/>
      <c r="ANT51" s="55"/>
      <c r="ANU51" s="55"/>
      <c r="ANV51" s="55"/>
      <c r="ANW51" s="55"/>
      <c r="ANX51" s="55"/>
      <c r="ANY51" s="55"/>
      <c r="ANZ51" s="55"/>
      <c r="AOA51" s="55"/>
      <c r="AOB51" s="55"/>
      <c r="AOC51" s="55"/>
      <c r="AOD51" s="55"/>
      <c r="AOE51" s="55"/>
      <c r="AOF51" s="55"/>
      <c r="AOG51" s="55"/>
      <c r="AOH51" s="55"/>
      <c r="AOI51" s="55"/>
      <c r="AOJ51" s="55"/>
      <c r="AOK51" s="55"/>
      <c r="AOL51" s="55"/>
      <c r="AOM51" s="55"/>
      <c r="AON51" s="55"/>
      <c r="AOO51" s="55"/>
      <c r="AOP51" s="55"/>
      <c r="AOQ51" s="55"/>
      <c r="AOR51" s="55"/>
      <c r="AOS51" s="55"/>
      <c r="AOT51" s="55"/>
      <c r="AOU51" s="55"/>
      <c r="AOV51" s="55"/>
      <c r="AOW51" s="55"/>
      <c r="AOX51" s="55"/>
      <c r="AOY51" s="55"/>
      <c r="AOZ51" s="55"/>
      <c r="APA51" s="55"/>
      <c r="APB51" s="55"/>
      <c r="APC51" s="55"/>
      <c r="APD51" s="55"/>
      <c r="APE51" s="55"/>
      <c r="APF51" s="55"/>
      <c r="APG51" s="55"/>
      <c r="APH51" s="55"/>
      <c r="API51" s="55"/>
      <c r="APJ51" s="55"/>
      <c r="APK51" s="55"/>
      <c r="APL51" s="55"/>
      <c r="APM51" s="55"/>
      <c r="APN51" s="55"/>
      <c r="APO51" s="55"/>
      <c r="APP51" s="55"/>
      <c r="APQ51" s="55"/>
      <c r="APR51" s="55"/>
      <c r="APS51" s="55"/>
      <c r="APT51" s="55"/>
      <c r="APU51" s="55"/>
      <c r="APV51" s="55"/>
      <c r="APW51" s="55"/>
      <c r="APX51" s="55"/>
      <c r="APY51" s="55"/>
      <c r="APZ51" s="55"/>
      <c r="AQA51" s="55"/>
      <c r="AQB51" s="55"/>
      <c r="AQC51" s="55"/>
      <c r="AQD51" s="55"/>
      <c r="AQE51" s="55"/>
      <c r="AQF51" s="55"/>
      <c r="AQG51" s="55"/>
      <c r="AQH51" s="55"/>
      <c r="AQI51" s="55"/>
      <c r="AQJ51" s="55"/>
      <c r="AQK51" s="55"/>
      <c r="AQL51" s="55"/>
      <c r="AQM51" s="55"/>
      <c r="AQN51" s="55"/>
      <c r="AQO51" s="55"/>
      <c r="AQP51" s="55"/>
      <c r="AQQ51" s="55"/>
      <c r="AQR51" s="55"/>
      <c r="AQS51" s="55"/>
      <c r="AQT51" s="55"/>
      <c r="AQU51" s="55"/>
      <c r="AQV51" s="55"/>
      <c r="AQW51" s="55"/>
      <c r="AQX51" s="55"/>
      <c r="AQY51" s="55"/>
      <c r="AQZ51" s="55"/>
      <c r="ARA51" s="55"/>
      <c r="ARB51" s="55"/>
      <c r="ARC51" s="55"/>
      <c r="ARD51" s="55"/>
      <c r="ARE51" s="55"/>
      <c r="ARF51" s="55"/>
      <c r="ARG51" s="55"/>
      <c r="ARH51" s="55"/>
      <c r="ARI51" s="55"/>
      <c r="ARJ51" s="55"/>
      <c r="ARK51" s="55"/>
      <c r="ARL51" s="55"/>
      <c r="ARM51" s="55"/>
      <c r="ARN51" s="55"/>
      <c r="ARO51" s="55"/>
      <c r="ARP51" s="55"/>
      <c r="ARQ51" s="55"/>
      <c r="ARR51" s="55"/>
      <c r="ARS51" s="55"/>
      <c r="ART51" s="55"/>
      <c r="ARU51" s="55"/>
      <c r="ARV51" s="55"/>
      <c r="ARW51" s="55"/>
      <c r="ARX51" s="55"/>
      <c r="ARY51" s="55"/>
      <c r="ARZ51" s="55"/>
      <c r="ASA51" s="55"/>
      <c r="ASB51" s="55"/>
      <c r="ASC51" s="55"/>
      <c r="ASD51" s="55"/>
      <c r="ASE51" s="55"/>
      <c r="ASF51" s="55"/>
      <c r="ASG51" s="55"/>
      <c r="ASH51" s="55"/>
      <c r="ASI51" s="55"/>
      <c r="ASJ51" s="55"/>
      <c r="ASK51" s="55"/>
      <c r="ASL51" s="55"/>
      <c r="ASM51" s="55"/>
      <c r="ASN51" s="55"/>
      <c r="ASO51" s="55"/>
      <c r="ASP51" s="55"/>
      <c r="ASQ51" s="55"/>
      <c r="ASR51" s="55"/>
      <c r="ASS51" s="55"/>
      <c r="AST51" s="55"/>
      <c r="ASU51" s="55"/>
      <c r="ASV51" s="55"/>
      <c r="ASW51" s="55"/>
      <c r="ASX51" s="55"/>
      <c r="ASY51" s="55"/>
      <c r="ASZ51" s="55"/>
      <c r="ATA51" s="55"/>
      <c r="ATB51" s="55"/>
      <c r="ATC51" s="55"/>
      <c r="ATD51" s="55"/>
      <c r="ATE51" s="55"/>
      <c r="ATF51" s="55"/>
      <c r="ATG51" s="55"/>
      <c r="ATH51" s="55"/>
      <c r="ATI51" s="55"/>
      <c r="ATJ51" s="55"/>
      <c r="ATK51" s="55"/>
      <c r="ATL51" s="55"/>
      <c r="ATM51" s="55"/>
      <c r="ATN51" s="55"/>
      <c r="ATO51" s="55"/>
      <c r="ATP51" s="55"/>
      <c r="ATQ51" s="55"/>
      <c r="ATR51" s="55"/>
      <c r="ATS51" s="55"/>
      <c r="ATT51" s="55"/>
      <c r="ATU51" s="55"/>
      <c r="ATV51" s="55"/>
      <c r="ATW51" s="55"/>
      <c r="ATX51" s="55"/>
      <c r="ATY51" s="55"/>
      <c r="ATZ51" s="55"/>
      <c r="AUA51" s="55"/>
      <c r="AUB51" s="55"/>
      <c r="AUC51" s="55"/>
      <c r="AUD51" s="55"/>
      <c r="AUE51" s="55"/>
      <c r="AUF51" s="55"/>
      <c r="AUG51" s="55"/>
      <c r="AUH51" s="55"/>
      <c r="AUI51" s="55"/>
      <c r="AUJ51" s="55"/>
      <c r="AUK51" s="55"/>
      <c r="AUL51" s="55"/>
      <c r="AUM51" s="55"/>
      <c r="AUN51" s="55"/>
      <c r="AUO51" s="55"/>
      <c r="AUP51" s="55"/>
      <c r="AUQ51" s="55"/>
      <c r="AUR51" s="55"/>
      <c r="AUS51" s="55"/>
      <c r="AUT51" s="55"/>
      <c r="AUU51" s="55"/>
      <c r="AUV51" s="55"/>
      <c r="AUW51" s="55"/>
      <c r="AUX51" s="55"/>
      <c r="AUY51" s="55"/>
      <c r="AUZ51" s="55"/>
      <c r="AVA51" s="55"/>
      <c r="AVB51" s="55"/>
      <c r="AVC51" s="55"/>
      <c r="AVD51" s="55"/>
      <c r="AVE51" s="55"/>
      <c r="AVF51" s="55"/>
      <c r="AVG51" s="55"/>
      <c r="AVH51" s="55"/>
      <c r="AVI51" s="55"/>
      <c r="AVJ51" s="55"/>
      <c r="AVK51" s="55"/>
      <c r="AVL51" s="55"/>
      <c r="AVM51" s="55"/>
      <c r="AVN51" s="55"/>
      <c r="AVO51" s="55"/>
      <c r="AVP51" s="55"/>
      <c r="AVQ51" s="55"/>
      <c r="AVR51" s="55"/>
      <c r="AVS51" s="55"/>
      <c r="AVT51" s="55"/>
      <c r="AVU51" s="55"/>
      <c r="AVV51" s="55"/>
      <c r="AVW51" s="55"/>
      <c r="AVX51" s="55"/>
      <c r="AVY51" s="55"/>
      <c r="AVZ51" s="55"/>
      <c r="AWA51" s="55"/>
      <c r="AWB51" s="55"/>
      <c r="AWC51" s="55"/>
      <c r="AWD51" s="55"/>
      <c r="AWE51" s="55"/>
      <c r="AWF51" s="55"/>
      <c r="AWG51" s="55"/>
      <c r="AWH51" s="55"/>
      <c r="AWI51" s="55"/>
      <c r="AWJ51" s="55"/>
      <c r="AWK51" s="55"/>
      <c r="AWL51" s="55"/>
      <c r="AWM51" s="55"/>
      <c r="AWN51" s="55"/>
      <c r="AWO51" s="55"/>
      <c r="AWP51" s="55"/>
      <c r="AWQ51" s="55"/>
      <c r="AWR51" s="55"/>
      <c r="AWS51" s="55"/>
      <c r="AWT51" s="55"/>
      <c r="AWU51" s="55"/>
      <c r="AWV51" s="55"/>
      <c r="AWW51" s="55"/>
      <c r="AWX51" s="55"/>
      <c r="AWY51" s="55"/>
      <c r="AWZ51" s="55"/>
      <c r="AXA51" s="55"/>
      <c r="AXB51" s="55"/>
      <c r="AXC51" s="55"/>
      <c r="AXD51" s="55"/>
      <c r="AXE51" s="55"/>
      <c r="AXF51" s="55"/>
      <c r="AXG51" s="55"/>
      <c r="AXH51" s="55"/>
      <c r="AXI51" s="55"/>
      <c r="AXJ51" s="55"/>
      <c r="AXK51" s="55"/>
      <c r="AXL51" s="55"/>
      <c r="AXM51" s="55"/>
      <c r="AXN51" s="55"/>
      <c r="AXO51" s="55"/>
    </row>
    <row r="52" spans="1:1348" s="56" customFormat="1" ht="17.25" customHeight="1" x14ac:dyDescent="0.2">
      <c r="A52" s="2550"/>
      <c r="B52" s="411"/>
      <c r="C52" s="412"/>
      <c r="D52" s="413"/>
      <c r="E52" s="414"/>
      <c r="F52" s="413"/>
      <c r="G52" s="414"/>
      <c r="H52" s="413"/>
      <c r="I52" s="414"/>
      <c r="J52" s="413"/>
      <c r="K52" s="412"/>
      <c r="L52" s="414"/>
      <c r="M52" s="414"/>
      <c r="N52" s="413"/>
      <c r="O52" s="414"/>
      <c r="P52" s="414"/>
      <c r="Q52" s="415"/>
      <c r="R52" s="130"/>
      <c r="S52" s="130"/>
      <c r="T52" s="130"/>
      <c r="U52" s="130"/>
      <c r="V52" s="130"/>
      <c r="W52" s="131"/>
      <c r="X52" s="131"/>
      <c r="Y52" s="131"/>
      <c r="Z52" s="131"/>
      <c r="AA52" s="55"/>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c r="IV52" s="55"/>
      <c r="IW52" s="55"/>
      <c r="IX52" s="55"/>
      <c r="IY52" s="55"/>
      <c r="IZ52" s="55"/>
      <c r="JA52" s="55"/>
      <c r="JB52" s="55"/>
      <c r="JC52" s="55"/>
      <c r="JD52" s="55"/>
      <c r="JE52" s="55"/>
      <c r="JF52" s="55"/>
      <c r="JG52" s="55"/>
      <c r="JH52" s="55"/>
      <c r="JI52" s="55"/>
      <c r="JJ52" s="55"/>
      <c r="JK52" s="55"/>
      <c r="JL52" s="55"/>
      <c r="JM52" s="55"/>
      <c r="JN52" s="55"/>
      <c r="JO52" s="55"/>
      <c r="JP52" s="55"/>
      <c r="JQ52" s="55"/>
      <c r="JR52" s="55"/>
      <c r="JS52" s="55"/>
      <c r="JT52" s="55"/>
      <c r="JU52" s="55"/>
      <c r="JV52" s="55"/>
      <c r="JW52" s="55"/>
      <c r="JX52" s="55"/>
      <c r="JY52" s="55"/>
      <c r="JZ52" s="55"/>
      <c r="KA52" s="55"/>
      <c r="KB52" s="55"/>
      <c r="KC52" s="55"/>
      <c r="KD52" s="55"/>
      <c r="KE52" s="55"/>
      <c r="KF52" s="55"/>
      <c r="KG52" s="55"/>
      <c r="KH52" s="55"/>
      <c r="KI52" s="55"/>
      <c r="KJ52" s="55"/>
      <c r="KK52" s="55"/>
      <c r="KL52" s="55"/>
      <c r="KM52" s="55"/>
      <c r="KN52" s="55"/>
      <c r="KO52" s="55"/>
      <c r="KP52" s="55"/>
      <c r="KQ52" s="55"/>
      <c r="KR52" s="55"/>
      <c r="KS52" s="55"/>
      <c r="KT52" s="55"/>
      <c r="KU52" s="55"/>
      <c r="KV52" s="55"/>
      <c r="KW52" s="55"/>
      <c r="KX52" s="55"/>
      <c r="KY52" s="55"/>
      <c r="KZ52" s="55"/>
      <c r="LA52" s="55"/>
      <c r="LB52" s="55"/>
      <c r="LC52" s="55"/>
      <c r="LD52" s="55"/>
      <c r="LE52" s="55"/>
      <c r="LF52" s="55"/>
      <c r="LG52" s="55"/>
      <c r="LH52" s="55"/>
      <c r="LI52" s="55"/>
      <c r="LJ52" s="55"/>
      <c r="LK52" s="55"/>
      <c r="LL52" s="55"/>
      <c r="LM52" s="55"/>
      <c r="LN52" s="55"/>
      <c r="LO52" s="55"/>
      <c r="LP52" s="55"/>
      <c r="LQ52" s="55"/>
      <c r="LR52" s="55"/>
      <c r="LS52" s="55"/>
      <c r="LT52" s="55"/>
      <c r="LU52" s="55"/>
      <c r="LV52" s="55"/>
      <c r="LW52" s="55"/>
      <c r="LX52" s="55"/>
      <c r="LY52" s="55"/>
      <c r="LZ52" s="55"/>
      <c r="MA52" s="55"/>
      <c r="MB52" s="55"/>
      <c r="MC52" s="55"/>
      <c r="MD52" s="55"/>
      <c r="ME52" s="55"/>
      <c r="MF52" s="55"/>
      <c r="MG52" s="55"/>
      <c r="MH52" s="55"/>
      <c r="MI52" s="55"/>
      <c r="MJ52" s="55"/>
      <c r="MK52" s="55"/>
      <c r="ML52" s="55"/>
      <c r="MM52" s="55"/>
      <c r="MN52" s="55"/>
      <c r="MO52" s="55"/>
      <c r="MP52" s="55"/>
      <c r="MQ52" s="55"/>
      <c r="MR52" s="55"/>
      <c r="MS52" s="55"/>
      <c r="MT52" s="55"/>
      <c r="MU52" s="55"/>
      <c r="MV52" s="55"/>
      <c r="MW52" s="55"/>
      <c r="MX52" s="55"/>
      <c r="MY52" s="55"/>
      <c r="MZ52" s="55"/>
      <c r="NA52" s="55"/>
      <c r="NB52" s="55"/>
      <c r="NC52" s="55"/>
      <c r="ND52" s="55"/>
      <c r="NE52" s="55"/>
      <c r="NF52" s="55"/>
      <c r="NG52" s="55"/>
      <c r="NH52" s="55"/>
      <c r="NI52" s="55"/>
      <c r="NJ52" s="55"/>
      <c r="NK52" s="55"/>
      <c r="NL52" s="55"/>
      <c r="NM52" s="55"/>
      <c r="NN52" s="55"/>
      <c r="NO52" s="55"/>
      <c r="NP52" s="55"/>
      <c r="NQ52" s="55"/>
      <c r="NR52" s="55"/>
      <c r="NS52" s="55"/>
      <c r="NT52" s="55"/>
      <c r="NU52" s="55"/>
      <c r="NV52" s="55"/>
      <c r="NW52" s="55"/>
      <c r="NX52" s="55"/>
      <c r="NY52" s="55"/>
      <c r="NZ52" s="55"/>
      <c r="OA52" s="55"/>
      <c r="OB52" s="55"/>
      <c r="OC52" s="55"/>
      <c r="OD52" s="55"/>
      <c r="OE52" s="55"/>
      <c r="OF52" s="55"/>
      <c r="OG52" s="55"/>
      <c r="OH52" s="55"/>
      <c r="OI52" s="55"/>
      <c r="OJ52" s="55"/>
      <c r="OK52" s="55"/>
      <c r="OL52" s="55"/>
      <c r="OM52" s="55"/>
      <c r="ON52" s="55"/>
      <c r="OO52" s="55"/>
      <c r="OP52" s="55"/>
      <c r="OQ52" s="55"/>
      <c r="OR52" s="55"/>
      <c r="OS52" s="55"/>
      <c r="OT52" s="55"/>
      <c r="OU52" s="55"/>
      <c r="OV52" s="55"/>
      <c r="OW52" s="55"/>
      <c r="OX52" s="55"/>
      <c r="OY52" s="55"/>
      <c r="OZ52" s="55"/>
      <c r="PA52" s="55"/>
      <c r="PB52" s="55"/>
      <c r="PC52" s="55"/>
      <c r="PD52" s="55"/>
      <c r="PE52" s="55"/>
      <c r="PF52" s="55"/>
      <c r="PG52" s="55"/>
      <c r="PH52" s="55"/>
      <c r="PI52" s="55"/>
      <c r="PJ52" s="55"/>
      <c r="PK52" s="55"/>
      <c r="PL52" s="55"/>
      <c r="PM52" s="55"/>
      <c r="PN52" s="55"/>
      <c r="PO52" s="55"/>
      <c r="PP52" s="55"/>
      <c r="PQ52" s="55"/>
      <c r="PR52" s="55"/>
      <c r="PS52" s="55"/>
      <c r="PT52" s="55"/>
      <c r="PU52" s="55"/>
      <c r="PV52" s="55"/>
      <c r="PW52" s="55"/>
      <c r="PX52" s="55"/>
      <c r="PY52" s="55"/>
      <c r="PZ52" s="55"/>
      <c r="QA52" s="55"/>
      <c r="QB52" s="55"/>
      <c r="QC52" s="55"/>
      <c r="QD52" s="55"/>
      <c r="QE52" s="55"/>
      <c r="QF52" s="55"/>
      <c r="QG52" s="55"/>
      <c r="QH52" s="55"/>
      <c r="QI52" s="55"/>
      <c r="QJ52" s="55"/>
      <c r="QK52" s="55"/>
      <c r="QL52" s="55"/>
      <c r="QM52" s="55"/>
      <c r="QN52" s="55"/>
      <c r="QO52" s="55"/>
      <c r="QP52" s="55"/>
      <c r="QQ52" s="55"/>
      <c r="QR52" s="55"/>
      <c r="QS52" s="55"/>
      <c r="QT52" s="55"/>
      <c r="QU52" s="55"/>
      <c r="QV52" s="55"/>
      <c r="QW52" s="55"/>
      <c r="QX52" s="55"/>
      <c r="QY52" s="55"/>
      <c r="QZ52" s="55"/>
      <c r="RA52" s="55"/>
      <c r="RB52" s="55"/>
      <c r="RC52" s="55"/>
      <c r="RD52" s="55"/>
      <c r="RE52" s="55"/>
      <c r="RF52" s="55"/>
      <c r="RG52" s="55"/>
      <c r="RH52" s="55"/>
      <c r="RI52" s="55"/>
      <c r="RJ52" s="55"/>
      <c r="RK52" s="55"/>
      <c r="RL52" s="55"/>
      <c r="RM52" s="55"/>
      <c r="RN52" s="55"/>
      <c r="RO52" s="55"/>
      <c r="RP52" s="55"/>
      <c r="RQ52" s="55"/>
      <c r="RR52" s="55"/>
      <c r="RS52" s="55"/>
      <c r="RT52" s="55"/>
      <c r="RU52" s="55"/>
      <c r="RV52" s="55"/>
      <c r="RW52" s="55"/>
      <c r="RX52" s="55"/>
      <c r="RY52" s="55"/>
      <c r="RZ52" s="55"/>
      <c r="SA52" s="55"/>
      <c r="SB52" s="55"/>
      <c r="SC52" s="55"/>
      <c r="SD52" s="55"/>
      <c r="SE52" s="55"/>
      <c r="SF52" s="55"/>
      <c r="SG52" s="55"/>
      <c r="SH52" s="55"/>
      <c r="SI52" s="55"/>
      <c r="SJ52" s="55"/>
      <c r="SK52" s="55"/>
      <c r="SL52" s="55"/>
      <c r="SM52" s="55"/>
      <c r="SN52" s="55"/>
      <c r="SO52" s="55"/>
      <c r="SP52" s="55"/>
      <c r="SQ52" s="55"/>
      <c r="SR52" s="55"/>
      <c r="SS52" s="55"/>
      <c r="ST52" s="55"/>
      <c r="SU52" s="55"/>
      <c r="SV52" s="55"/>
      <c r="SW52" s="55"/>
      <c r="SX52" s="55"/>
      <c r="SY52" s="55"/>
      <c r="SZ52" s="55"/>
      <c r="TA52" s="55"/>
      <c r="TB52" s="55"/>
      <c r="TC52" s="55"/>
      <c r="TD52" s="55"/>
      <c r="TE52" s="55"/>
      <c r="TF52" s="55"/>
      <c r="TG52" s="55"/>
      <c r="TH52" s="55"/>
      <c r="TI52" s="55"/>
      <c r="TJ52" s="55"/>
      <c r="TK52" s="55"/>
      <c r="TL52" s="55"/>
      <c r="TM52" s="55"/>
      <c r="TN52" s="55"/>
      <c r="TO52" s="55"/>
      <c r="TP52" s="55"/>
      <c r="TQ52" s="55"/>
      <c r="TR52" s="55"/>
      <c r="TS52" s="55"/>
      <c r="TT52" s="55"/>
      <c r="TU52" s="55"/>
      <c r="TV52" s="55"/>
      <c r="TW52" s="55"/>
      <c r="TX52" s="55"/>
      <c r="TY52" s="55"/>
      <c r="TZ52" s="55"/>
      <c r="UA52" s="55"/>
      <c r="UB52" s="55"/>
      <c r="UC52" s="55"/>
      <c r="UD52" s="55"/>
      <c r="UE52" s="55"/>
      <c r="UF52" s="55"/>
      <c r="UG52" s="55"/>
      <c r="UH52" s="55"/>
      <c r="UI52" s="55"/>
      <c r="UJ52" s="55"/>
      <c r="UK52" s="55"/>
      <c r="UL52" s="55"/>
      <c r="UM52" s="55"/>
      <c r="UN52" s="55"/>
      <c r="UO52" s="55"/>
      <c r="UP52" s="55"/>
      <c r="UQ52" s="55"/>
      <c r="UR52" s="55"/>
      <c r="US52" s="55"/>
      <c r="UT52" s="55"/>
      <c r="UU52" s="55"/>
      <c r="UV52" s="55"/>
      <c r="UW52" s="55"/>
      <c r="UX52" s="55"/>
      <c r="UY52" s="55"/>
      <c r="UZ52" s="55"/>
      <c r="VA52" s="55"/>
      <c r="VB52" s="55"/>
      <c r="VC52" s="55"/>
      <c r="VD52" s="55"/>
      <c r="VE52" s="55"/>
      <c r="VF52" s="55"/>
      <c r="VG52" s="55"/>
      <c r="VH52" s="55"/>
      <c r="VI52" s="55"/>
      <c r="VJ52" s="55"/>
      <c r="VK52" s="55"/>
      <c r="VL52" s="55"/>
      <c r="VM52" s="55"/>
      <c r="VN52" s="55"/>
      <c r="VO52" s="55"/>
      <c r="VP52" s="55"/>
      <c r="VQ52" s="55"/>
      <c r="VR52" s="55"/>
      <c r="VS52" s="55"/>
      <c r="VT52" s="55"/>
      <c r="VU52" s="55"/>
      <c r="VV52" s="55"/>
      <c r="VW52" s="55"/>
      <c r="VX52" s="55"/>
      <c r="VY52" s="55"/>
      <c r="VZ52" s="55"/>
      <c r="WA52" s="55"/>
      <c r="WB52" s="55"/>
      <c r="WC52" s="55"/>
      <c r="WD52" s="55"/>
      <c r="WE52" s="55"/>
      <c r="WF52" s="55"/>
      <c r="WG52" s="55"/>
      <c r="WH52" s="55"/>
      <c r="WI52" s="55"/>
      <c r="WJ52" s="55"/>
      <c r="WK52" s="55"/>
      <c r="WL52" s="55"/>
      <c r="WM52" s="55"/>
      <c r="WN52" s="55"/>
      <c r="WO52" s="55"/>
      <c r="WP52" s="55"/>
      <c r="WQ52" s="55"/>
      <c r="WR52" s="55"/>
      <c r="WS52" s="55"/>
      <c r="WT52" s="55"/>
      <c r="WU52" s="55"/>
      <c r="WV52" s="55"/>
      <c r="WW52" s="55"/>
      <c r="WX52" s="55"/>
      <c r="WY52" s="55"/>
      <c r="WZ52" s="55"/>
      <c r="XA52" s="55"/>
      <c r="XB52" s="55"/>
      <c r="XC52" s="55"/>
      <c r="XD52" s="55"/>
      <c r="XE52" s="55"/>
      <c r="XF52" s="55"/>
      <c r="XG52" s="55"/>
      <c r="XH52" s="55"/>
      <c r="XI52" s="55"/>
      <c r="XJ52" s="55"/>
      <c r="XK52" s="55"/>
      <c r="XL52" s="55"/>
      <c r="XM52" s="55"/>
      <c r="XN52" s="55"/>
      <c r="XO52" s="55"/>
      <c r="XP52" s="55"/>
      <c r="XQ52" s="55"/>
      <c r="XR52" s="55"/>
      <c r="XS52" s="55"/>
      <c r="XT52" s="55"/>
      <c r="XU52" s="55"/>
      <c r="XV52" s="55"/>
      <c r="XW52" s="55"/>
      <c r="XX52" s="55"/>
      <c r="XY52" s="55"/>
      <c r="XZ52" s="55"/>
      <c r="YA52" s="55"/>
      <c r="YB52" s="55"/>
      <c r="YC52" s="55"/>
      <c r="YD52" s="55"/>
      <c r="YE52" s="55"/>
      <c r="YF52" s="55"/>
      <c r="YG52" s="55"/>
      <c r="YH52" s="55"/>
      <c r="YI52" s="55"/>
      <c r="YJ52" s="55"/>
      <c r="YK52" s="55"/>
      <c r="YL52" s="55"/>
      <c r="YM52" s="55"/>
      <c r="YN52" s="55"/>
      <c r="YO52" s="55"/>
      <c r="YP52" s="55"/>
      <c r="YQ52" s="55"/>
      <c r="YR52" s="55"/>
      <c r="YS52" s="55"/>
      <c r="YT52" s="55"/>
      <c r="YU52" s="55"/>
      <c r="YV52" s="55"/>
      <c r="YW52" s="55"/>
      <c r="YX52" s="55"/>
      <c r="YY52" s="55"/>
      <c r="YZ52" s="55"/>
      <c r="ZA52" s="55"/>
      <c r="ZB52" s="55"/>
      <c r="ZC52" s="55"/>
      <c r="ZD52" s="55"/>
      <c r="ZE52" s="55"/>
      <c r="ZF52" s="55"/>
      <c r="ZG52" s="55"/>
      <c r="ZH52" s="55"/>
      <c r="ZI52" s="55"/>
      <c r="ZJ52" s="55"/>
      <c r="ZK52" s="55"/>
      <c r="ZL52" s="55"/>
      <c r="ZM52" s="55"/>
      <c r="ZN52" s="55"/>
      <c r="ZO52" s="55"/>
      <c r="ZP52" s="55"/>
      <c r="ZQ52" s="55"/>
      <c r="ZR52" s="55"/>
      <c r="ZS52" s="55"/>
      <c r="ZT52" s="55"/>
      <c r="ZU52" s="55"/>
      <c r="ZV52" s="55"/>
      <c r="ZW52" s="55"/>
      <c r="ZX52" s="55"/>
      <c r="ZY52" s="55"/>
      <c r="ZZ52" s="55"/>
      <c r="AAA52" s="55"/>
      <c r="AAB52" s="55"/>
      <c r="AAC52" s="55"/>
      <c r="AAD52" s="55"/>
      <c r="AAE52" s="55"/>
      <c r="AAF52" s="55"/>
      <c r="AAG52" s="55"/>
      <c r="AAH52" s="55"/>
      <c r="AAI52" s="55"/>
      <c r="AAJ52" s="55"/>
      <c r="AAK52" s="55"/>
      <c r="AAL52" s="55"/>
      <c r="AAM52" s="55"/>
      <c r="AAN52" s="55"/>
      <c r="AAO52" s="55"/>
      <c r="AAP52" s="55"/>
      <c r="AAQ52" s="55"/>
      <c r="AAR52" s="55"/>
      <c r="AAS52" s="55"/>
      <c r="AAT52" s="55"/>
      <c r="AAU52" s="55"/>
      <c r="AAV52" s="55"/>
      <c r="AAW52" s="55"/>
      <c r="AAX52" s="55"/>
      <c r="AAY52" s="55"/>
      <c r="AAZ52" s="55"/>
      <c r="ABA52" s="55"/>
      <c r="ABB52" s="55"/>
      <c r="ABC52" s="55"/>
      <c r="ABD52" s="55"/>
      <c r="ABE52" s="55"/>
      <c r="ABF52" s="55"/>
      <c r="ABG52" s="55"/>
      <c r="ABH52" s="55"/>
      <c r="ABI52" s="55"/>
      <c r="ABJ52" s="55"/>
      <c r="ABK52" s="55"/>
      <c r="ABL52" s="55"/>
      <c r="ABM52" s="55"/>
      <c r="ABN52" s="55"/>
      <c r="ABO52" s="55"/>
      <c r="ABP52" s="55"/>
      <c r="ABQ52" s="55"/>
      <c r="ABR52" s="55"/>
      <c r="ABS52" s="55"/>
      <c r="ABT52" s="55"/>
      <c r="ABU52" s="55"/>
      <c r="ABV52" s="55"/>
      <c r="ABW52" s="55"/>
      <c r="ABX52" s="55"/>
      <c r="ABY52" s="55"/>
      <c r="ABZ52" s="55"/>
      <c r="ACA52" s="55"/>
      <c r="ACB52" s="55"/>
      <c r="ACC52" s="55"/>
      <c r="ACD52" s="55"/>
      <c r="ACE52" s="55"/>
      <c r="ACF52" s="55"/>
      <c r="ACG52" s="55"/>
      <c r="ACH52" s="55"/>
      <c r="ACI52" s="55"/>
      <c r="ACJ52" s="55"/>
      <c r="ACK52" s="55"/>
      <c r="ACL52" s="55"/>
      <c r="ACM52" s="55"/>
      <c r="ACN52" s="55"/>
      <c r="ACO52" s="55"/>
      <c r="ACP52" s="55"/>
      <c r="ACQ52" s="55"/>
      <c r="ACR52" s="55"/>
      <c r="ACS52" s="55"/>
      <c r="ACT52" s="55"/>
      <c r="ACU52" s="55"/>
      <c r="ACV52" s="55"/>
      <c r="ACW52" s="55"/>
      <c r="ACX52" s="55"/>
      <c r="ACY52" s="55"/>
      <c r="ACZ52" s="55"/>
      <c r="ADA52" s="55"/>
      <c r="ADB52" s="55"/>
      <c r="ADC52" s="55"/>
      <c r="ADD52" s="55"/>
      <c r="ADE52" s="55"/>
      <c r="ADF52" s="55"/>
      <c r="ADG52" s="55"/>
      <c r="ADH52" s="55"/>
      <c r="ADI52" s="55"/>
      <c r="ADJ52" s="55"/>
      <c r="ADK52" s="55"/>
      <c r="ADL52" s="55"/>
      <c r="ADM52" s="55"/>
      <c r="ADN52" s="55"/>
      <c r="ADO52" s="55"/>
      <c r="ADP52" s="55"/>
      <c r="ADQ52" s="55"/>
      <c r="ADR52" s="55"/>
      <c r="ADS52" s="55"/>
      <c r="ADT52" s="55"/>
      <c r="ADU52" s="55"/>
      <c r="ADV52" s="55"/>
      <c r="ADW52" s="55"/>
      <c r="ADX52" s="55"/>
      <c r="ADY52" s="55"/>
      <c r="ADZ52" s="55"/>
      <c r="AEA52" s="55"/>
      <c r="AEB52" s="55"/>
      <c r="AEC52" s="55"/>
      <c r="AED52" s="55"/>
      <c r="AEE52" s="55"/>
      <c r="AEF52" s="55"/>
      <c r="AEG52" s="55"/>
      <c r="AEH52" s="55"/>
      <c r="AEI52" s="55"/>
      <c r="AEJ52" s="55"/>
      <c r="AEK52" s="55"/>
      <c r="AEL52" s="55"/>
      <c r="AEM52" s="55"/>
      <c r="AEN52" s="55"/>
      <c r="AEO52" s="55"/>
      <c r="AEP52" s="55"/>
      <c r="AEQ52" s="55"/>
      <c r="AER52" s="55"/>
      <c r="AES52" s="55"/>
      <c r="AET52" s="55"/>
      <c r="AEU52" s="55"/>
      <c r="AEV52" s="55"/>
      <c r="AEW52" s="55"/>
      <c r="AEX52" s="55"/>
      <c r="AEY52" s="55"/>
      <c r="AEZ52" s="55"/>
      <c r="AFA52" s="55"/>
      <c r="AFB52" s="55"/>
      <c r="AFC52" s="55"/>
      <c r="AFD52" s="55"/>
      <c r="AFE52" s="55"/>
      <c r="AFF52" s="55"/>
      <c r="AFG52" s="55"/>
      <c r="AFH52" s="55"/>
      <c r="AFI52" s="55"/>
      <c r="AFJ52" s="55"/>
      <c r="AFK52" s="55"/>
      <c r="AFL52" s="55"/>
      <c r="AFM52" s="55"/>
      <c r="AFN52" s="55"/>
      <c r="AFO52" s="55"/>
      <c r="AFP52" s="55"/>
      <c r="AFQ52" s="55"/>
      <c r="AFR52" s="55"/>
      <c r="AFS52" s="55"/>
      <c r="AFT52" s="55"/>
      <c r="AFU52" s="55"/>
      <c r="AFV52" s="55"/>
      <c r="AFW52" s="55"/>
      <c r="AFX52" s="55"/>
      <c r="AFY52" s="55"/>
      <c r="AFZ52" s="55"/>
      <c r="AGA52" s="55"/>
      <c r="AGB52" s="55"/>
      <c r="AGC52" s="55"/>
      <c r="AGD52" s="55"/>
      <c r="AGE52" s="55"/>
      <c r="AGF52" s="55"/>
      <c r="AGG52" s="55"/>
      <c r="AGH52" s="55"/>
      <c r="AGI52" s="55"/>
      <c r="AGJ52" s="55"/>
      <c r="AGK52" s="55"/>
      <c r="AGL52" s="55"/>
      <c r="AGM52" s="55"/>
      <c r="AGN52" s="55"/>
      <c r="AGO52" s="55"/>
      <c r="AGP52" s="55"/>
      <c r="AGQ52" s="55"/>
      <c r="AGR52" s="55"/>
      <c r="AGS52" s="55"/>
      <c r="AGT52" s="55"/>
      <c r="AGU52" s="55"/>
      <c r="AGV52" s="55"/>
      <c r="AGW52" s="55"/>
      <c r="AGX52" s="55"/>
      <c r="AGY52" s="55"/>
      <c r="AGZ52" s="55"/>
      <c r="AHA52" s="55"/>
      <c r="AHB52" s="55"/>
      <c r="AHC52" s="55"/>
      <c r="AHD52" s="55"/>
      <c r="AHE52" s="55"/>
      <c r="AHF52" s="55"/>
      <c r="AHG52" s="55"/>
      <c r="AHH52" s="55"/>
      <c r="AHI52" s="55"/>
      <c r="AHJ52" s="55"/>
      <c r="AHK52" s="55"/>
      <c r="AHL52" s="55"/>
      <c r="AHM52" s="55"/>
      <c r="AHN52" s="55"/>
      <c r="AHO52" s="55"/>
      <c r="AHP52" s="55"/>
      <c r="AHQ52" s="55"/>
      <c r="AHR52" s="55"/>
      <c r="AHS52" s="55"/>
      <c r="AHT52" s="55"/>
      <c r="AHU52" s="55"/>
      <c r="AHV52" s="55"/>
      <c r="AHW52" s="55"/>
      <c r="AHX52" s="55"/>
      <c r="AHY52" s="55"/>
      <c r="AHZ52" s="55"/>
      <c r="AIA52" s="55"/>
      <c r="AIB52" s="55"/>
      <c r="AIC52" s="55"/>
      <c r="AID52" s="55"/>
      <c r="AIE52" s="55"/>
      <c r="AIF52" s="55"/>
      <c r="AIG52" s="55"/>
      <c r="AIH52" s="55"/>
      <c r="AII52" s="55"/>
      <c r="AIJ52" s="55"/>
      <c r="AIK52" s="55"/>
      <c r="AIL52" s="55"/>
      <c r="AIM52" s="55"/>
      <c r="AIN52" s="55"/>
      <c r="AIO52" s="55"/>
      <c r="AIP52" s="55"/>
      <c r="AIQ52" s="55"/>
      <c r="AIR52" s="55"/>
      <c r="AIS52" s="55"/>
      <c r="AIT52" s="55"/>
      <c r="AIU52" s="55"/>
      <c r="AIV52" s="55"/>
      <c r="AIW52" s="55"/>
      <c r="AIX52" s="55"/>
      <c r="AIY52" s="55"/>
      <c r="AIZ52" s="55"/>
      <c r="AJA52" s="55"/>
      <c r="AJB52" s="55"/>
      <c r="AJC52" s="55"/>
      <c r="AJD52" s="55"/>
      <c r="AJE52" s="55"/>
      <c r="AJF52" s="55"/>
      <c r="AJG52" s="55"/>
      <c r="AJH52" s="55"/>
      <c r="AJI52" s="55"/>
      <c r="AJJ52" s="55"/>
      <c r="AJK52" s="55"/>
      <c r="AJL52" s="55"/>
      <c r="AJM52" s="55"/>
      <c r="AJN52" s="55"/>
      <c r="AJO52" s="55"/>
      <c r="AJP52" s="55"/>
      <c r="AJQ52" s="55"/>
      <c r="AJR52" s="55"/>
      <c r="AJS52" s="55"/>
      <c r="AJT52" s="55"/>
      <c r="AJU52" s="55"/>
      <c r="AJV52" s="55"/>
      <c r="AJW52" s="55"/>
      <c r="AJX52" s="55"/>
      <c r="AJY52" s="55"/>
      <c r="AJZ52" s="55"/>
      <c r="AKA52" s="55"/>
      <c r="AKB52" s="55"/>
      <c r="AKC52" s="55"/>
      <c r="AKD52" s="55"/>
      <c r="AKE52" s="55"/>
      <c r="AKF52" s="55"/>
      <c r="AKG52" s="55"/>
      <c r="AKH52" s="55"/>
      <c r="AKI52" s="55"/>
      <c r="AKJ52" s="55"/>
      <c r="AKK52" s="55"/>
      <c r="AKL52" s="55"/>
      <c r="AKM52" s="55"/>
      <c r="AKN52" s="55"/>
      <c r="AKO52" s="55"/>
      <c r="AKP52" s="55"/>
      <c r="AKQ52" s="55"/>
      <c r="AKR52" s="55"/>
      <c r="AKS52" s="55"/>
      <c r="AKT52" s="55"/>
      <c r="AKU52" s="55"/>
      <c r="AKV52" s="55"/>
      <c r="AKW52" s="55"/>
      <c r="AKX52" s="55"/>
      <c r="AKY52" s="55"/>
      <c r="AKZ52" s="55"/>
      <c r="ALA52" s="55"/>
      <c r="ALB52" s="55"/>
      <c r="ALC52" s="55"/>
      <c r="ALD52" s="55"/>
      <c r="ALE52" s="55"/>
      <c r="ALF52" s="55"/>
      <c r="ALG52" s="55"/>
      <c r="ALH52" s="55"/>
      <c r="ALI52" s="55"/>
      <c r="ALJ52" s="55"/>
      <c r="ALK52" s="55"/>
      <c r="ALL52" s="55"/>
      <c r="ALM52" s="55"/>
      <c r="ALN52" s="55"/>
      <c r="ALO52" s="55"/>
      <c r="ALP52" s="55"/>
      <c r="ALQ52" s="55"/>
      <c r="ALR52" s="55"/>
      <c r="ALS52" s="55"/>
      <c r="ALT52" s="55"/>
      <c r="ALU52" s="55"/>
      <c r="ALV52" s="55"/>
      <c r="ALW52" s="55"/>
      <c r="ALX52" s="55"/>
      <c r="ALY52" s="55"/>
      <c r="ALZ52" s="55"/>
      <c r="AMA52" s="55"/>
      <c r="AMB52" s="55"/>
      <c r="AMC52" s="55"/>
      <c r="AMD52" s="55"/>
      <c r="AME52" s="55"/>
      <c r="AMF52" s="55"/>
      <c r="AMG52" s="55"/>
      <c r="AMH52" s="55"/>
      <c r="AMI52" s="55"/>
      <c r="AMJ52" s="55"/>
      <c r="AMK52" s="55"/>
      <c r="AML52" s="55"/>
      <c r="AMM52" s="55"/>
      <c r="AMN52" s="55"/>
      <c r="AMO52" s="55"/>
      <c r="AMP52" s="55"/>
      <c r="AMQ52" s="55"/>
      <c r="AMR52" s="55"/>
      <c r="AMS52" s="55"/>
      <c r="AMT52" s="55"/>
      <c r="AMU52" s="55"/>
      <c r="AMV52" s="55"/>
      <c r="AMW52" s="55"/>
      <c r="AMX52" s="55"/>
      <c r="AMY52" s="55"/>
      <c r="AMZ52" s="55"/>
      <c r="ANA52" s="55"/>
      <c r="ANB52" s="55"/>
      <c r="ANC52" s="55"/>
      <c r="AND52" s="55"/>
      <c r="ANE52" s="55"/>
      <c r="ANF52" s="55"/>
      <c r="ANG52" s="55"/>
      <c r="ANH52" s="55"/>
      <c r="ANI52" s="55"/>
      <c r="ANJ52" s="55"/>
      <c r="ANK52" s="55"/>
      <c r="ANL52" s="55"/>
      <c r="ANM52" s="55"/>
      <c r="ANN52" s="55"/>
      <c r="ANO52" s="55"/>
      <c r="ANP52" s="55"/>
      <c r="ANQ52" s="55"/>
      <c r="ANR52" s="55"/>
      <c r="ANS52" s="55"/>
      <c r="ANT52" s="55"/>
      <c r="ANU52" s="55"/>
      <c r="ANV52" s="55"/>
      <c r="ANW52" s="55"/>
      <c r="ANX52" s="55"/>
      <c r="ANY52" s="55"/>
      <c r="ANZ52" s="55"/>
      <c r="AOA52" s="55"/>
      <c r="AOB52" s="55"/>
      <c r="AOC52" s="55"/>
      <c r="AOD52" s="55"/>
      <c r="AOE52" s="55"/>
      <c r="AOF52" s="55"/>
      <c r="AOG52" s="55"/>
      <c r="AOH52" s="55"/>
      <c r="AOI52" s="55"/>
      <c r="AOJ52" s="55"/>
      <c r="AOK52" s="55"/>
      <c r="AOL52" s="55"/>
      <c r="AOM52" s="55"/>
      <c r="AON52" s="55"/>
      <c r="AOO52" s="55"/>
      <c r="AOP52" s="55"/>
      <c r="AOQ52" s="55"/>
      <c r="AOR52" s="55"/>
      <c r="AOS52" s="55"/>
      <c r="AOT52" s="55"/>
      <c r="AOU52" s="55"/>
      <c r="AOV52" s="55"/>
      <c r="AOW52" s="55"/>
      <c r="AOX52" s="55"/>
      <c r="AOY52" s="55"/>
      <c r="AOZ52" s="55"/>
      <c r="APA52" s="55"/>
      <c r="APB52" s="55"/>
      <c r="APC52" s="55"/>
      <c r="APD52" s="55"/>
      <c r="APE52" s="55"/>
      <c r="APF52" s="55"/>
      <c r="APG52" s="55"/>
      <c r="APH52" s="55"/>
      <c r="API52" s="55"/>
      <c r="APJ52" s="55"/>
      <c r="APK52" s="55"/>
      <c r="APL52" s="55"/>
      <c r="APM52" s="55"/>
      <c r="APN52" s="55"/>
      <c r="APO52" s="55"/>
      <c r="APP52" s="55"/>
      <c r="APQ52" s="55"/>
      <c r="APR52" s="55"/>
      <c r="APS52" s="55"/>
      <c r="APT52" s="55"/>
      <c r="APU52" s="55"/>
      <c r="APV52" s="55"/>
      <c r="APW52" s="55"/>
      <c r="APX52" s="55"/>
      <c r="APY52" s="55"/>
      <c r="APZ52" s="55"/>
      <c r="AQA52" s="55"/>
      <c r="AQB52" s="55"/>
      <c r="AQC52" s="55"/>
      <c r="AQD52" s="55"/>
      <c r="AQE52" s="55"/>
      <c r="AQF52" s="55"/>
      <c r="AQG52" s="55"/>
      <c r="AQH52" s="55"/>
      <c r="AQI52" s="55"/>
      <c r="AQJ52" s="55"/>
      <c r="AQK52" s="55"/>
      <c r="AQL52" s="55"/>
      <c r="AQM52" s="55"/>
      <c r="AQN52" s="55"/>
      <c r="AQO52" s="55"/>
      <c r="AQP52" s="55"/>
      <c r="AQQ52" s="55"/>
      <c r="AQR52" s="55"/>
      <c r="AQS52" s="55"/>
      <c r="AQT52" s="55"/>
      <c r="AQU52" s="55"/>
      <c r="AQV52" s="55"/>
      <c r="AQW52" s="55"/>
      <c r="AQX52" s="55"/>
      <c r="AQY52" s="55"/>
      <c r="AQZ52" s="55"/>
      <c r="ARA52" s="55"/>
      <c r="ARB52" s="55"/>
      <c r="ARC52" s="55"/>
      <c r="ARD52" s="55"/>
      <c r="ARE52" s="55"/>
      <c r="ARF52" s="55"/>
      <c r="ARG52" s="55"/>
      <c r="ARH52" s="55"/>
      <c r="ARI52" s="55"/>
      <c r="ARJ52" s="55"/>
      <c r="ARK52" s="55"/>
      <c r="ARL52" s="55"/>
      <c r="ARM52" s="55"/>
      <c r="ARN52" s="55"/>
      <c r="ARO52" s="55"/>
      <c r="ARP52" s="55"/>
      <c r="ARQ52" s="55"/>
      <c r="ARR52" s="55"/>
      <c r="ARS52" s="55"/>
      <c r="ART52" s="55"/>
      <c r="ARU52" s="55"/>
      <c r="ARV52" s="55"/>
      <c r="ARW52" s="55"/>
      <c r="ARX52" s="55"/>
      <c r="ARY52" s="55"/>
      <c r="ARZ52" s="55"/>
      <c r="ASA52" s="55"/>
      <c r="ASB52" s="55"/>
      <c r="ASC52" s="55"/>
      <c r="ASD52" s="55"/>
      <c r="ASE52" s="55"/>
      <c r="ASF52" s="55"/>
      <c r="ASG52" s="55"/>
      <c r="ASH52" s="55"/>
      <c r="ASI52" s="55"/>
      <c r="ASJ52" s="55"/>
      <c r="ASK52" s="55"/>
      <c r="ASL52" s="55"/>
      <c r="ASM52" s="55"/>
      <c r="ASN52" s="55"/>
      <c r="ASO52" s="55"/>
      <c r="ASP52" s="55"/>
      <c r="ASQ52" s="55"/>
      <c r="ASR52" s="55"/>
      <c r="ASS52" s="55"/>
      <c r="AST52" s="55"/>
      <c r="ASU52" s="55"/>
      <c r="ASV52" s="55"/>
      <c r="ASW52" s="55"/>
      <c r="ASX52" s="55"/>
      <c r="ASY52" s="55"/>
      <c r="ASZ52" s="55"/>
      <c r="ATA52" s="55"/>
      <c r="ATB52" s="55"/>
      <c r="ATC52" s="55"/>
      <c r="ATD52" s="55"/>
      <c r="ATE52" s="55"/>
      <c r="ATF52" s="55"/>
      <c r="ATG52" s="55"/>
      <c r="ATH52" s="55"/>
      <c r="ATI52" s="55"/>
      <c r="ATJ52" s="55"/>
      <c r="ATK52" s="55"/>
      <c r="ATL52" s="55"/>
      <c r="ATM52" s="55"/>
      <c r="ATN52" s="55"/>
      <c r="ATO52" s="55"/>
      <c r="ATP52" s="55"/>
      <c r="ATQ52" s="55"/>
      <c r="ATR52" s="55"/>
      <c r="ATS52" s="55"/>
      <c r="ATT52" s="55"/>
      <c r="ATU52" s="55"/>
      <c r="ATV52" s="55"/>
      <c r="ATW52" s="55"/>
      <c r="ATX52" s="55"/>
      <c r="ATY52" s="55"/>
      <c r="ATZ52" s="55"/>
      <c r="AUA52" s="55"/>
      <c r="AUB52" s="55"/>
      <c r="AUC52" s="55"/>
      <c r="AUD52" s="55"/>
      <c r="AUE52" s="55"/>
      <c r="AUF52" s="55"/>
      <c r="AUG52" s="55"/>
      <c r="AUH52" s="55"/>
      <c r="AUI52" s="55"/>
      <c r="AUJ52" s="55"/>
      <c r="AUK52" s="55"/>
      <c r="AUL52" s="55"/>
      <c r="AUM52" s="55"/>
      <c r="AUN52" s="55"/>
      <c r="AUO52" s="55"/>
      <c r="AUP52" s="55"/>
      <c r="AUQ52" s="55"/>
      <c r="AUR52" s="55"/>
      <c r="AUS52" s="55"/>
      <c r="AUT52" s="55"/>
      <c r="AUU52" s="55"/>
      <c r="AUV52" s="55"/>
      <c r="AUW52" s="55"/>
      <c r="AUX52" s="55"/>
      <c r="AUY52" s="55"/>
      <c r="AUZ52" s="55"/>
      <c r="AVA52" s="55"/>
      <c r="AVB52" s="55"/>
      <c r="AVC52" s="55"/>
      <c r="AVD52" s="55"/>
      <c r="AVE52" s="55"/>
      <c r="AVF52" s="55"/>
      <c r="AVG52" s="55"/>
      <c r="AVH52" s="55"/>
      <c r="AVI52" s="55"/>
      <c r="AVJ52" s="55"/>
      <c r="AVK52" s="55"/>
      <c r="AVL52" s="55"/>
      <c r="AVM52" s="55"/>
      <c r="AVN52" s="55"/>
      <c r="AVO52" s="55"/>
      <c r="AVP52" s="55"/>
      <c r="AVQ52" s="55"/>
      <c r="AVR52" s="55"/>
      <c r="AVS52" s="55"/>
      <c r="AVT52" s="55"/>
      <c r="AVU52" s="55"/>
      <c r="AVV52" s="55"/>
      <c r="AVW52" s="55"/>
      <c r="AVX52" s="55"/>
      <c r="AVY52" s="55"/>
      <c r="AVZ52" s="55"/>
      <c r="AWA52" s="55"/>
      <c r="AWB52" s="55"/>
      <c r="AWC52" s="55"/>
      <c r="AWD52" s="55"/>
      <c r="AWE52" s="55"/>
      <c r="AWF52" s="55"/>
      <c r="AWG52" s="55"/>
      <c r="AWH52" s="55"/>
      <c r="AWI52" s="55"/>
      <c r="AWJ52" s="55"/>
      <c r="AWK52" s="55"/>
      <c r="AWL52" s="55"/>
      <c r="AWM52" s="55"/>
      <c r="AWN52" s="55"/>
      <c r="AWO52" s="55"/>
      <c r="AWP52" s="55"/>
      <c r="AWQ52" s="55"/>
      <c r="AWR52" s="55"/>
      <c r="AWS52" s="55"/>
      <c r="AWT52" s="55"/>
      <c r="AWU52" s="55"/>
      <c r="AWV52" s="55"/>
      <c r="AWW52" s="55"/>
      <c r="AWX52" s="55"/>
      <c r="AWY52" s="55"/>
      <c r="AWZ52" s="55"/>
      <c r="AXA52" s="55"/>
      <c r="AXB52" s="55"/>
      <c r="AXC52" s="55"/>
      <c r="AXD52" s="55"/>
      <c r="AXE52" s="55"/>
      <c r="AXF52" s="55"/>
      <c r="AXG52" s="55"/>
      <c r="AXH52" s="55"/>
      <c r="AXI52" s="55"/>
      <c r="AXJ52" s="55"/>
      <c r="AXK52" s="55"/>
      <c r="AXL52" s="55"/>
      <c r="AXM52" s="55"/>
      <c r="AXN52" s="55"/>
      <c r="AXO52" s="55"/>
    </row>
    <row r="54" spans="1:1348" s="37" customFormat="1" ht="18" x14ac:dyDescent="0.25">
      <c r="A54" s="10" t="s">
        <v>0</v>
      </c>
      <c r="B54" s="2555" t="s">
        <v>412</v>
      </c>
      <c r="C54" s="2555"/>
      <c r="D54" s="2555"/>
      <c r="E54" s="2555"/>
      <c r="F54" s="2555"/>
      <c r="G54" s="2555"/>
      <c r="H54" s="2555"/>
      <c r="I54" s="2555"/>
      <c r="J54" s="2555"/>
      <c r="K54" s="2555"/>
      <c r="L54" s="28"/>
    </row>
    <row r="55" spans="1:1348" s="37" customFormat="1" ht="18" x14ac:dyDescent="0.25">
      <c r="A55" s="1718" t="s">
        <v>495</v>
      </c>
      <c r="B55" s="2555" t="s">
        <v>413</v>
      </c>
      <c r="C55" s="2555"/>
      <c r="D55" s="2555"/>
      <c r="E55" s="2555"/>
      <c r="F55" s="2555"/>
      <c r="G55" s="2555"/>
      <c r="H55" s="2555"/>
      <c r="I55" s="2555"/>
      <c r="J55" s="2555"/>
      <c r="K55" s="2555"/>
      <c r="L55" s="28"/>
    </row>
    <row r="56" spans="1:1348" s="37" customFormat="1" ht="18" customHeight="1" x14ac:dyDescent="0.25">
      <c r="A56" s="1718"/>
      <c r="B56" s="1800" t="s">
        <v>117</v>
      </c>
      <c r="C56" s="1801"/>
      <c r="D56" s="682" t="s">
        <v>496</v>
      </c>
      <c r="E56" s="85"/>
      <c r="F56" s="85"/>
      <c r="G56" s="85"/>
      <c r="H56" s="85"/>
      <c r="I56" s="85"/>
      <c r="J56" s="85"/>
      <c r="K56" s="280"/>
      <c r="L56" s="28"/>
    </row>
    <row r="57" spans="1:1348" s="37" customFormat="1" ht="15" customHeight="1" x14ac:dyDescent="0.25">
      <c r="A57" s="1718"/>
      <c r="B57" s="423"/>
      <c r="C57" s="85"/>
      <c r="D57" s="85"/>
      <c r="E57" s="85"/>
      <c r="F57" s="85"/>
      <c r="G57" s="85"/>
      <c r="H57" s="85"/>
      <c r="I57" s="85"/>
      <c r="J57" s="85"/>
      <c r="K57" s="280"/>
      <c r="L57" s="28"/>
    </row>
    <row r="58" spans="1:1348" s="37" customFormat="1" x14ac:dyDescent="0.25">
      <c r="A58" s="1718"/>
      <c r="B58" s="1808" t="s">
        <v>120</v>
      </c>
      <c r="C58" s="1677"/>
      <c r="D58" s="1677" t="s">
        <v>119</v>
      </c>
      <c r="E58" s="1677"/>
      <c r="F58" s="2556" t="s">
        <v>121</v>
      </c>
      <c r="G58" s="1811" t="s">
        <v>244</v>
      </c>
      <c r="H58" s="1811"/>
      <c r="I58" s="1811"/>
      <c r="J58" s="1679" t="s">
        <v>229</v>
      </c>
      <c r="K58" s="1680"/>
      <c r="L58" s="28"/>
    </row>
    <row r="59" spans="1:1348" s="37" customFormat="1" ht="15" customHeight="1" x14ac:dyDescent="0.25">
      <c r="A59" s="1718"/>
      <c r="B59" s="1808"/>
      <c r="C59" s="1677"/>
      <c r="D59" s="1677"/>
      <c r="E59" s="1677"/>
      <c r="F59" s="2556"/>
      <c r="G59" s="1811"/>
      <c r="H59" s="1811"/>
      <c r="I59" s="1811"/>
      <c r="J59" s="1679"/>
      <c r="K59" s="1680"/>
      <c r="L59" s="28"/>
    </row>
    <row r="60" spans="1:1348" s="37" customFormat="1" ht="18.75" x14ac:dyDescent="0.25">
      <c r="A60" s="1718"/>
      <c r="B60" s="894"/>
      <c r="C60" s="833"/>
      <c r="D60" s="833"/>
      <c r="E60" s="833"/>
      <c r="F60" s="833"/>
      <c r="G60" s="900"/>
      <c r="H60" s="900"/>
      <c r="I60" s="900"/>
      <c r="J60" s="826"/>
      <c r="K60" s="827"/>
      <c r="L60" s="28"/>
    </row>
    <row r="61" spans="1:1348" s="37" customFormat="1" x14ac:dyDescent="0.25">
      <c r="A61" s="1718"/>
      <c r="B61" s="1812">
        <v>1</v>
      </c>
      <c r="C61" s="1274"/>
      <c r="D61" s="1813">
        <v>24</v>
      </c>
      <c r="E61" s="1813"/>
      <c r="F61" s="1813">
        <v>4</v>
      </c>
      <c r="G61" s="2557">
        <v>6</v>
      </c>
      <c r="H61" s="2558">
        <f>G61*B61</f>
        <v>6</v>
      </c>
      <c r="I61" s="2558"/>
      <c r="J61" s="1817">
        <f>(D61*PI())*B61</f>
        <v>75.398223686155035</v>
      </c>
      <c r="K61" s="1818"/>
      <c r="L61" s="28"/>
    </row>
    <row r="62" spans="1:1348" s="37" customFormat="1" x14ac:dyDescent="0.25">
      <c r="A62" s="1718"/>
      <c r="B62" s="1812"/>
      <c r="C62" s="1274"/>
      <c r="D62" s="1813"/>
      <c r="E62" s="1813"/>
      <c r="F62" s="1813"/>
      <c r="G62" s="2557"/>
      <c r="H62" s="2558"/>
      <c r="I62" s="2558"/>
      <c r="J62" s="1817"/>
      <c r="K62" s="1818"/>
      <c r="L62" s="28"/>
    </row>
    <row r="63" spans="1:1348" s="37" customFormat="1" x14ac:dyDescent="0.25">
      <c r="A63" s="1718"/>
      <c r="B63" s="1812">
        <v>1</v>
      </c>
      <c r="C63" s="1274"/>
      <c r="D63" s="1813">
        <v>26</v>
      </c>
      <c r="E63" s="1813"/>
      <c r="F63" s="1813">
        <v>4</v>
      </c>
      <c r="G63" s="2557">
        <v>8</v>
      </c>
      <c r="H63" s="2558">
        <f>G63*B63</f>
        <v>8</v>
      </c>
      <c r="I63" s="2558"/>
      <c r="J63" s="1817">
        <f>(D63*PI())*B63</f>
        <v>81.681408993334628</v>
      </c>
      <c r="K63" s="1818"/>
      <c r="L63" s="28"/>
    </row>
    <row r="64" spans="1:1348" s="37" customFormat="1" x14ac:dyDescent="0.25">
      <c r="A64" s="1718"/>
      <c r="B64" s="1812"/>
      <c r="C64" s="1274"/>
      <c r="D64" s="1813"/>
      <c r="E64" s="1813"/>
      <c r="F64" s="1813"/>
      <c r="G64" s="2557"/>
      <c r="H64" s="2558"/>
      <c r="I64" s="2558"/>
      <c r="J64" s="1817"/>
      <c r="K64" s="1818"/>
      <c r="L64" s="28"/>
    </row>
    <row r="65" spans="1:12" s="37" customFormat="1" x14ac:dyDescent="0.25">
      <c r="A65" s="1718"/>
      <c r="B65" s="1812">
        <v>1</v>
      </c>
      <c r="C65" s="1274"/>
      <c r="D65" s="1813">
        <v>28</v>
      </c>
      <c r="E65" s="1813"/>
      <c r="F65" s="1813">
        <v>4</v>
      </c>
      <c r="G65" s="2557">
        <v>12</v>
      </c>
      <c r="H65" s="2558">
        <f>G65*B65</f>
        <v>12</v>
      </c>
      <c r="I65" s="2558"/>
      <c r="J65" s="1817">
        <f>(D65*PI())*B65</f>
        <v>87.964594300514207</v>
      </c>
      <c r="K65" s="1818"/>
      <c r="L65" s="28"/>
    </row>
    <row r="66" spans="1:12" s="37" customFormat="1" x14ac:dyDescent="0.25">
      <c r="A66" s="1718"/>
      <c r="B66" s="1812"/>
      <c r="C66" s="1274"/>
      <c r="D66" s="1813"/>
      <c r="E66" s="1813"/>
      <c r="F66" s="1813"/>
      <c r="G66" s="2557"/>
      <c r="H66" s="2558"/>
      <c r="I66" s="2558"/>
      <c r="J66" s="1817"/>
      <c r="K66" s="1818"/>
      <c r="L66" s="28"/>
    </row>
    <row r="67" spans="1:12" s="37" customFormat="1" ht="15.75" x14ac:dyDescent="0.25">
      <c r="A67" s="1718"/>
      <c r="B67" s="683"/>
      <c r="C67" s="832"/>
      <c r="D67" s="832"/>
      <c r="E67" s="832"/>
      <c r="F67" s="832"/>
      <c r="G67" s="832"/>
      <c r="H67" s="832"/>
      <c r="I67" s="832"/>
      <c r="J67" s="85"/>
      <c r="K67" s="280"/>
      <c r="L67" s="28"/>
    </row>
    <row r="68" spans="1:12" s="37" customFormat="1" ht="15.75" thickBot="1" x14ac:dyDescent="0.3">
      <c r="A68" s="1718"/>
      <c r="B68" s="423"/>
      <c r="C68" s="85"/>
      <c r="D68" s="85"/>
      <c r="E68" s="85"/>
      <c r="F68" s="85"/>
      <c r="G68" s="85"/>
      <c r="H68" s="85"/>
      <c r="I68" s="85"/>
      <c r="J68" s="85"/>
      <c r="K68" s="280"/>
      <c r="L68" s="28"/>
    </row>
    <row r="69" spans="1:12" s="37" customFormat="1" x14ac:dyDescent="0.25">
      <c r="A69" s="1718"/>
      <c r="B69" s="2559" t="s">
        <v>414</v>
      </c>
      <c r="C69" s="2560"/>
      <c r="D69" s="2561" t="s">
        <v>52</v>
      </c>
      <c r="E69" s="2561" t="s">
        <v>54</v>
      </c>
      <c r="F69" s="2561" t="s">
        <v>121</v>
      </c>
      <c r="G69" s="2562" t="s">
        <v>244</v>
      </c>
      <c r="H69" s="2562"/>
      <c r="I69" s="2562"/>
      <c r="J69" s="2563" t="s">
        <v>415</v>
      </c>
      <c r="K69" s="2564"/>
      <c r="L69" s="28"/>
    </row>
    <row r="70" spans="1:12" s="37" customFormat="1" x14ac:dyDescent="0.25">
      <c r="A70" s="1718"/>
      <c r="B70" s="1808"/>
      <c r="C70" s="1677"/>
      <c r="D70" s="1475"/>
      <c r="E70" s="1475"/>
      <c r="F70" s="1475"/>
      <c r="G70" s="1811"/>
      <c r="H70" s="1811"/>
      <c r="I70" s="1811"/>
      <c r="J70" s="1679"/>
      <c r="K70" s="1680"/>
      <c r="L70" s="28"/>
    </row>
    <row r="71" spans="1:12" s="37" customFormat="1" ht="18.75" x14ac:dyDescent="0.25">
      <c r="A71" s="1718"/>
      <c r="B71" s="894"/>
      <c r="C71" s="833"/>
      <c r="D71" s="825"/>
      <c r="E71" s="825"/>
      <c r="F71" s="825"/>
      <c r="G71" s="900"/>
      <c r="H71" s="900"/>
      <c r="I71" s="900"/>
      <c r="J71" s="826"/>
      <c r="K71" s="827"/>
      <c r="L71" s="28"/>
    </row>
    <row r="72" spans="1:12" s="37" customFormat="1" x14ac:dyDescent="0.25">
      <c r="A72" s="1718"/>
      <c r="B72" s="1812">
        <v>1</v>
      </c>
      <c r="C72" s="1274"/>
      <c r="D72" s="1951">
        <v>18</v>
      </c>
      <c r="E72" s="1951">
        <v>18</v>
      </c>
      <c r="F72" s="1951">
        <v>4</v>
      </c>
      <c r="G72" s="2557">
        <v>12</v>
      </c>
      <c r="H72" s="2558">
        <f>G72*B72</f>
        <v>12</v>
      </c>
      <c r="I72" s="2558"/>
      <c r="J72" s="1817">
        <f>D72*E72</f>
        <v>324</v>
      </c>
      <c r="K72" s="1818"/>
      <c r="L72" s="28"/>
    </row>
    <row r="73" spans="1:12" s="37" customFormat="1" x14ac:dyDescent="0.25">
      <c r="A73" s="1718"/>
      <c r="B73" s="1812"/>
      <c r="C73" s="1274"/>
      <c r="D73" s="1951"/>
      <c r="E73" s="1951"/>
      <c r="F73" s="1951"/>
      <c r="G73" s="2557"/>
      <c r="H73" s="2558"/>
      <c r="I73" s="2558"/>
      <c r="J73" s="1817"/>
      <c r="K73" s="1818"/>
      <c r="L73" s="28"/>
    </row>
    <row r="74" spans="1:12" s="37" customFormat="1" x14ac:dyDescent="0.25">
      <c r="A74" s="1718"/>
      <c r="B74" s="1812">
        <v>1</v>
      </c>
      <c r="C74" s="1274"/>
      <c r="D74" s="1951">
        <v>36</v>
      </c>
      <c r="E74" s="1951">
        <v>36</v>
      </c>
      <c r="F74" s="1951">
        <v>4</v>
      </c>
      <c r="G74" s="2557">
        <v>48</v>
      </c>
      <c r="H74" s="2558">
        <f>G74*B74</f>
        <v>48</v>
      </c>
      <c r="I74" s="2558"/>
      <c r="J74" s="1817">
        <f>D74*E74</f>
        <v>1296</v>
      </c>
      <c r="K74" s="1818"/>
      <c r="L74" s="28"/>
    </row>
    <row r="75" spans="1:12" s="37" customFormat="1" x14ac:dyDescent="0.25">
      <c r="A75" s="1718"/>
      <c r="B75" s="1812"/>
      <c r="C75" s="1274"/>
      <c r="D75" s="1951"/>
      <c r="E75" s="1951"/>
      <c r="F75" s="1951"/>
      <c r="G75" s="2557"/>
      <c r="H75" s="2558"/>
      <c r="I75" s="2558"/>
      <c r="J75" s="1817"/>
      <c r="K75" s="1818"/>
      <c r="L75" s="28"/>
    </row>
    <row r="76" spans="1:12" s="37" customFormat="1" ht="15.75" thickBot="1" x14ac:dyDescent="0.3">
      <c r="A76" s="1718"/>
      <c r="B76" s="423"/>
      <c r="C76" s="85"/>
      <c r="D76" s="85"/>
      <c r="E76" s="85"/>
      <c r="F76" s="85"/>
      <c r="G76" s="85"/>
      <c r="H76" s="85"/>
      <c r="I76" s="85"/>
      <c r="J76" s="85"/>
      <c r="K76" s="280"/>
      <c r="L76" s="28"/>
    </row>
    <row r="77" spans="1:12" s="37" customFormat="1" x14ac:dyDescent="0.25">
      <c r="A77" s="1718"/>
      <c r="B77" s="2559" t="s">
        <v>416</v>
      </c>
      <c r="C77" s="2560"/>
      <c r="D77" s="2561" t="s">
        <v>52</v>
      </c>
      <c r="E77" s="2561" t="s">
        <v>54</v>
      </c>
      <c r="F77" s="2561" t="s">
        <v>121</v>
      </c>
      <c r="G77" s="2562" t="s">
        <v>244</v>
      </c>
      <c r="H77" s="2562"/>
      <c r="I77" s="2562"/>
      <c r="J77" s="2563" t="s">
        <v>417</v>
      </c>
      <c r="K77" s="2564"/>
      <c r="L77" s="28"/>
    </row>
    <row r="78" spans="1:12" s="37" customFormat="1" x14ac:dyDescent="0.25">
      <c r="A78" s="1718"/>
      <c r="B78" s="1808"/>
      <c r="C78" s="1677"/>
      <c r="D78" s="1475"/>
      <c r="E78" s="1475"/>
      <c r="F78" s="1475"/>
      <c r="G78" s="1811"/>
      <c r="H78" s="1811"/>
      <c r="I78" s="1811"/>
      <c r="J78" s="1679"/>
      <c r="K78" s="1680"/>
      <c r="L78" s="28"/>
    </row>
    <row r="79" spans="1:12" s="37" customFormat="1" ht="18.75" x14ac:dyDescent="0.25">
      <c r="A79" s="1718"/>
      <c r="B79" s="894"/>
      <c r="C79" s="833"/>
      <c r="D79" s="825"/>
      <c r="E79" s="825"/>
      <c r="F79" s="825"/>
      <c r="G79" s="900"/>
      <c r="H79" s="900"/>
      <c r="I79" s="900"/>
      <c r="J79" s="826"/>
      <c r="K79" s="827"/>
      <c r="L79" s="28"/>
    </row>
    <row r="80" spans="1:12" s="37" customFormat="1" x14ac:dyDescent="0.25">
      <c r="A80" s="1718"/>
      <c r="B80" s="1812">
        <v>1</v>
      </c>
      <c r="C80" s="1274"/>
      <c r="D80" s="1951">
        <v>12</v>
      </c>
      <c r="E80" s="1951">
        <v>18</v>
      </c>
      <c r="F80" s="1951">
        <v>4</v>
      </c>
      <c r="G80" s="2557">
        <v>8</v>
      </c>
      <c r="H80" s="2558">
        <f>G80*B80</f>
        <v>8</v>
      </c>
      <c r="I80" s="2558"/>
      <c r="J80" s="1817">
        <f>D80*E80</f>
        <v>216</v>
      </c>
      <c r="K80" s="1818"/>
      <c r="L80" s="28"/>
    </row>
    <row r="81" spans="1:12" s="37" customFormat="1" x14ac:dyDescent="0.25">
      <c r="A81" s="1718"/>
      <c r="B81" s="1812"/>
      <c r="C81" s="1274"/>
      <c r="D81" s="1951"/>
      <c r="E81" s="1951"/>
      <c r="F81" s="1951"/>
      <c r="G81" s="2557"/>
      <c r="H81" s="2558"/>
      <c r="I81" s="2558"/>
      <c r="J81" s="1817"/>
      <c r="K81" s="1818"/>
      <c r="L81" s="28"/>
    </row>
    <row r="82" spans="1:12" s="37" customFormat="1" x14ac:dyDescent="0.25">
      <c r="A82" s="1718"/>
      <c r="B82" s="1812">
        <v>1</v>
      </c>
      <c r="C82" s="1274"/>
      <c r="D82" s="1951">
        <v>18</v>
      </c>
      <c r="E82" s="1951">
        <v>24</v>
      </c>
      <c r="F82" s="1951">
        <v>4</v>
      </c>
      <c r="G82" s="2557">
        <v>16</v>
      </c>
      <c r="H82" s="2558">
        <f>G82*B82</f>
        <v>16</v>
      </c>
      <c r="I82" s="2558"/>
      <c r="J82" s="1817">
        <f>D82*E82</f>
        <v>432</v>
      </c>
      <c r="K82" s="1818"/>
      <c r="L82" s="28"/>
    </row>
    <row r="83" spans="1:12" s="37" customFormat="1" x14ac:dyDescent="0.25">
      <c r="A83" s="1718"/>
      <c r="B83" s="1812"/>
      <c r="C83" s="1274"/>
      <c r="D83" s="1951"/>
      <c r="E83" s="1951"/>
      <c r="F83" s="1951"/>
      <c r="G83" s="2557"/>
      <c r="H83" s="2558"/>
      <c r="I83" s="2558"/>
      <c r="J83" s="1817"/>
      <c r="K83" s="1818"/>
      <c r="L83" s="28"/>
    </row>
    <row r="84" spans="1:12" s="37" customFormat="1" x14ac:dyDescent="0.25">
      <c r="A84" s="1718"/>
      <c r="B84" s="1812">
        <v>1</v>
      </c>
      <c r="C84" s="1274"/>
      <c r="D84" s="1951">
        <v>22</v>
      </c>
      <c r="E84" s="1951">
        <v>24</v>
      </c>
      <c r="F84" s="1951">
        <v>4</v>
      </c>
      <c r="G84" s="2557">
        <v>20</v>
      </c>
      <c r="H84" s="2558">
        <f>G84*B84</f>
        <v>20</v>
      </c>
      <c r="I84" s="2558"/>
      <c r="J84" s="1817">
        <f>D84*E84</f>
        <v>528</v>
      </c>
      <c r="K84" s="1818"/>
      <c r="L84" s="28"/>
    </row>
    <row r="85" spans="1:12" s="37" customFormat="1" x14ac:dyDescent="0.25">
      <c r="A85" s="1718"/>
      <c r="B85" s="1812"/>
      <c r="C85" s="1274"/>
      <c r="D85" s="1951"/>
      <c r="E85" s="1951"/>
      <c r="F85" s="1951"/>
      <c r="G85" s="2557"/>
      <c r="H85" s="2558"/>
      <c r="I85" s="2558"/>
      <c r="J85" s="1817"/>
      <c r="K85" s="1818"/>
      <c r="L85" s="28"/>
    </row>
    <row r="86" spans="1:12" s="37" customFormat="1" x14ac:dyDescent="0.25">
      <c r="A86" s="1718"/>
      <c r="B86" s="1812">
        <v>1</v>
      </c>
      <c r="C86" s="1274"/>
      <c r="D86" s="1951">
        <v>24</v>
      </c>
      <c r="E86" s="1951">
        <v>27</v>
      </c>
      <c r="F86" s="1951">
        <v>4</v>
      </c>
      <c r="G86" s="2557">
        <v>24</v>
      </c>
      <c r="H86" s="2558">
        <f>G86*B86</f>
        <v>24</v>
      </c>
      <c r="I86" s="2558"/>
      <c r="J86" s="1817">
        <f>D86*E86</f>
        <v>648</v>
      </c>
      <c r="K86" s="1818"/>
      <c r="L86" s="28"/>
    </row>
    <row r="87" spans="1:12" s="37" customFormat="1" x14ac:dyDescent="0.25">
      <c r="A87" s="1718"/>
      <c r="B87" s="1812"/>
      <c r="C87" s="1274"/>
      <c r="D87" s="1951"/>
      <c r="E87" s="1951"/>
      <c r="F87" s="1951"/>
      <c r="G87" s="2557"/>
      <c r="H87" s="2558"/>
      <c r="I87" s="2558"/>
      <c r="J87" s="1817"/>
      <c r="K87" s="1818"/>
      <c r="L87" s="28"/>
    </row>
    <row r="88" spans="1:12" s="37" customFormat="1" x14ac:dyDescent="0.25">
      <c r="A88" s="1718"/>
      <c r="B88" s="1812">
        <v>1</v>
      </c>
      <c r="C88" s="1274"/>
      <c r="D88" s="1951">
        <v>24</v>
      </c>
      <c r="E88" s="1951">
        <v>31</v>
      </c>
      <c r="F88" s="1951">
        <v>4</v>
      </c>
      <c r="G88" s="2557">
        <v>28</v>
      </c>
      <c r="H88" s="2558">
        <f>G88*B88</f>
        <v>28</v>
      </c>
      <c r="I88" s="2558"/>
      <c r="J88" s="1817">
        <f>D88*E88</f>
        <v>744</v>
      </c>
      <c r="K88" s="1818"/>
      <c r="L88" s="28"/>
    </row>
    <row r="89" spans="1:12" s="37" customFormat="1" x14ac:dyDescent="0.25">
      <c r="A89" s="1718"/>
      <c r="B89" s="1812"/>
      <c r="C89" s="1274"/>
      <c r="D89" s="1951"/>
      <c r="E89" s="1951"/>
      <c r="F89" s="1951"/>
      <c r="G89" s="2557"/>
      <c r="H89" s="2558"/>
      <c r="I89" s="2558"/>
      <c r="J89" s="1817"/>
      <c r="K89" s="1818"/>
      <c r="L89" s="28"/>
    </row>
    <row r="90" spans="1:12" s="37" customFormat="1" x14ac:dyDescent="0.25">
      <c r="A90" s="1718"/>
      <c r="B90" s="1812">
        <v>1</v>
      </c>
      <c r="C90" s="1274"/>
      <c r="D90" s="1951">
        <v>24</v>
      </c>
      <c r="E90" s="1951">
        <v>36</v>
      </c>
      <c r="F90" s="1951">
        <v>4</v>
      </c>
      <c r="G90" s="2557">
        <v>32</v>
      </c>
      <c r="H90" s="2558">
        <f>G90*B90</f>
        <v>32</v>
      </c>
      <c r="I90" s="2558"/>
      <c r="J90" s="1817">
        <f>D90*E90</f>
        <v>864</v>
      </c>
      <c r="K90" s="1818"/>
      <c r="L90" s="28"/>
    </row>
    <row r="91" spans="1:12" s="37" customFormat="1" x14ac:dyDescent="0.25">
      <c r="A91" s="1718"/>
      <c r="B91" s="1812"/>
      <c r="C91" s="1274"/>
      <c r="D91" s="1951"/>
      <c r="E91" s="1951"/>
      <c r="F91" s="1951"/>
      <c r="G91" s="2557"/>
      <c r="H91" s="2558"/>
      <c r="I91" s="2558"/>
      <c r="J91" s="1817"/>
      <c r="K91" s="1818"/>
      <c r="L91" s="28"/>
    </row>
    <row r="92" spans="1:12" s="37" customFormat="1" x14ac:dyDescent="0.25">
      <c r="A92" s="1718"/>
      <c r="B92" s="1812">
        <v>1</v>
      </c>
      <c r="C92" s="1274"/>
      <c r="D92" s="1951">
        <v>27</v>
      </c>
      <c r="E92" s="1951">
        <v>36</v>
      </c>
      <c r="F92" s="1951">
        <v>4</v>
      </c>
      <c r="G92" s="2557">
        <v>36</v>
      </c>
      <c r="H92" s="2558">
        <f>G92*B92</f>
        <v>36</v>
      </c>
      <c r="I92" s="2558"/>
      <c r="J92" s="1817">
        <f>D92*E92</f>
        <v>972</v>
      </c>
      <c r="K92" s="1818"/>
      <c r="L92" s="28"/>
    </row>
    <row r="93" spans="1:12" s="37" customFormat="1" x14ac:dyDescent="0.25">
      <c r="A93" s="1718"/>
      <c r="B93" s="1812"/>
      <c r="C93" s="1274"/>
      <c r="D93" s="1951"/>
      <c r="E93" s="1951"/>
      <c r="F93" s="1951"/>
      <c r="G93" s="2557"/>
      <c r="H93" s="2558"/>
      <c r="I93" s="2558"/>
      <c r="J93" s="1817"/>
      <c r="K93" s="1818"/>
      <c r="L93" s="28"/>
    </row>
    <row r="94" spans="1:12" s="37" customFormat="1" x14ac:dyDescent="0.25">
      <c r="A94" s="1718"/>
      <c r="B94" s="1812">
        <v>1</v>
      </c>
      <c r="C94" s="1274"/>
      <c r="D94" s="1951">
        <v>30</v>
      </c>
      <c r="E94" s="1951">
        <v>36</v>
      </c>
      <c r="F94" s="1951">
        <v>4</v>
      </c>
      <c r="G94" s="2557">
        <v>40</v>
      </c>
      <c r="H94" s="2558">
        <f>G94*B94</f>
        <v>40</v>
      </c>
      <c r="I94" s="2558"/>
      <c r="J94" s="1817">
        <f>D94*E94</f>
        <v>1080</v>
      </c>
      <c r="K94" s="1818"/>
      <c r="L94" s="28"/>
    </row>
    <row r="95" spans="1:12" s="37" customFormat="1" x14ac:dyDescent="0.25">
      <c r="A95" s="1718"/>
      <c r="B95" s="1812"/>
      <c r="C95" s="1274"/>
      <c r="D95" s="1951"/>
      <c r="E95" s="1951"/>
      <c r="F95" s="1951"/>
      <c r="G95" s="2557"/>
      <c r="H95" s="2558"/>
      <c r="I95" s="2558"/>
      <c r="J95" s="1817"/>
      <c r="K95" s="1818"/>
      <c r="L95" s="28"/>
    </row>
    <row r="96" spans="1:12" s="37" customFormat="1" ht="18.75" x14ac:dyDescent="0.25">
      <c r="A96" s="1718"/>
      <c r="B96" s="684" t="s">
        <v>497</v>
      </c>
      <c r="C96" s="525"/>
      <c r="D96" s="685"/>
      <c r="E96" s="685"/>
      <c r="F96" s="685"/>
      <c r="G96" s="581"/>
      <c r="H96" s="686"/>
      <c r="I96" s="686"/>
      <c r="J96" s="895"/>
      <c r="K96" s="896"/>
      <c r="L96" s="28"/>
    </row>
    <row r="97" spans="1:12" s="37" customFormat="1" ht="18.75" x14ac:dyDescent="0.25">
      <c r="A97" s="1718"/>
      <c r="B97" s="687" t="s">
        <v>498</v>
      </c>
      <c r="C97" s="525"/>
      <c r="D97" s="685"/>
      <c r="E97" s="685"/>
      <c r="F97" s="685"/>
      <c r="G97" s="581"/>
      <c r="H97" s="686"/>
      <c r="I97" s="686"/>
      <c r="J97" s="895"/>
      <c r="K97" s="896"/>
      <c r="L97" s="28"/>
    </row>
    <row r="98" spans="1:12" s="37" customFormat="1" ht="18.75" x14ac:dyDescent="0.25">
      <c r="A98" s="1718"/>
      <c r="B98" s="687" t="s">
        <v>499</v>
      </c>
      <c r="C98" s="525"/>
      <c r="D98" s="685"/>
      <c r="E98" s="685"/>
      <c r="F98" s="685"/>
      <c r="G98" s="581"/>
      <c r="H98" s="686"/>
      <c r="I98" s="686"/>
      <c r="J98" s="895"/>
      <c r="K98" s="896"/>
      <c r="L98" s="28"/>
    </row>
    <row r="99" spans="1:12" s="37" customFormat="1" ht="18.75" x14ac:dyDescent="0.25">
      <c r="A99" s="1718"/>
      <c r="B99" s="687" t="s">
        <v>500</v>
      </c>
      <c r="C99" s="525"/>
      <c r="D99" s="685"/>
      <c r="E99" s="685"/>
      <c r="F99" s="685"/>
      <c r="G99" s="581"/>
      <c r="H99" s="686"/>
      <c r="I99" s="686"/>
      <c r="J99" s="895"/>
      <c r="K99" s="896"/>
      <c r="L99" s="28"/>
    </row>
    <row r="100" spans="1:12" s="37" customFormat="1" ht="18.75" x14ac:dyDescent="0.25">
      <c r="A100" s="1718"/>
      <c r="B100" s="687" t="s">
        <v>501</v>
      </c>
      <c r="C100" s="525"/>
      <c r="D100" s="685"/>
      <c r="E100" s="685"/>
      <c r="F100" s="685"/>
      <c r="G100" s="581"/>
      <c r="H100" s="686"/>
      <c r="I100" s="686"/>
      <c r="J100" s="895"/>
      <c r="K100" s="896"/>
      <c r="L100" s="28"/>
    </row>
    <row r="101" spans="1:12" s="37" customFormat="1" x14ac:dyDescent="0.25">
      <c r="A101" s="1718"/>
      <c r="B101" s="2565" t="s">
        <v>502</v>
      </c>
      <c r="C101" s="2566"/>
      <c r="D101" s="2566"/>
      <c r="E101" s="2566"/>
      <c r="F101" s="2566"/>
      <c r="G101" s="2566"/>
      <c r="H101" s="2566"/>
      <c r="I101" s="2566"/>
      <c r="J101" s="2566"/>
      <c r="K101" s="2567"/>
      <c r="L101" s="28"/>
    </row>
    <row r="102" spans="1:12" s="37" customFormat="1" x14ac:dyDescent="0.25">
      <c r="A102" s="1718"/>
      <c r="B102" s="2565"/>
      <c r="C102" s="2566"/>
      <c r="D102" s="2566"/>
      <c r="E102" s="2566"/>
      <c r="F102" s="2566"/>
      <c r="G102" s="2566"/>
      <c r="H102" s="2566"/>
      <c r="I102" s="2566"/>
      <c r="J102" s="2566"/>
      <c r="K102" s="2567"/>
      <c r="L102" s="28"/>
    </row>
    <row r="103" spans="1:12" s="37" customFormat="1" x14ac:dyDescent="0.25">
      <c r="A103" s="1718"/>
      <c r="B103" s="2565" t="s">
        <v>503</v>
      </c>
      <c r="C103" s="2566"/>
      <c r="D103" s="2566"/>
      <c r="E103" s="2566"/>
      <c r="F103" s="2566"/>
      <c r="G103" s="2566"/>
      <c r="H103" s="2566"/>
      <c r="I103" s="2566"/>
      <c r="J103" s="2566"/>
      <c r="K103" s="2567"/>
      <c r="L103" s="28"/>
    </row>
    <row r="104" spans="1:12" s="37" customFormat="1" x14ac:dyDescent="0.25">
      <c r="A104" s="1718"/>
      <c r="B104" s="2565"/>
      <c r="C104" s="2566"/>
      <c r="D104" s="2566"/>
      <c r="E104" s="2566"/>
      <c r="F104" s="2566"/>
      <c r="G104" s="2566"/>
      <c r="H104" s="2566"/>
      <c r="I104" s="2566"/>
      <c r="J104" s="2566"/>
      <c r="K104" s="2567"/>
      <c r="L104" s="28"/>
    </row>
    <row r="105" spans="1:12" s="37" customFormat="1" ht="15.75" x14ac:dyDescent="0.25">
      <c r="A105" s="1718"/>
      <c r="B105" s="687" t="s">
        <v>504</v>
      </c>
      <c r="C105" s="688"/>
      <c r="D105" s="688"/>
      <c r="E105" s="688"/>
      <c r="F105" s="688"/>
      <c r="G105" s="688"/>
      <c r="H105" s="688"/>
      <c r="I105" s="688"/>
      <c r="J105" s="688"/>
      <c r="K105" s="689"/>
      <c r="L105" s="28"/>
    </row>
    <row r="106" spans="1:12" s="37" customFormat="1" ht="15.75" customHeight="1" x14ac:dyDescent="0.25">
      <c r="A106" s="1718"/>
      <c r="B106" s="2565" t="s">
        <v>505</v>
      </c>
      <c r="C106" s="2566"/>
      <c r="D106" s="2566"/>
      <c r="E106" s="2566"/>
      <c r="F106" s="2566"/>
      <c r="G106" s="2566"/>
      <c r="H106" s="2566"/>
      <c r="I106" s="2566"/>
      <c r="J106" s="2566"/>
      <c r="K106" s="2567"/>
      <c r="L106" s="28"/>
    </row>
    <row r="107" spans="1:12" s="37" customFormat="1" ht="15.75" customHeight="1" x14ac:dyDescent="0.25">
      <c r="A107" s="1718"/>
      <c r="B107" s="2565"/>
      <c r="C107" s="2566"/>
      <c r="D107" s="2566"/>
      <c r="E107" s="2566"/>
      <c r="F107" s="2566"/>
      <c r="G107" s="2566"/>
      <c r="H107" s="2566"/>
      <c r="I107" s="2566"/>
      <c r="J107" s="2566"/>
      <c r="K107" s="2567"/>
      <c r="L107" s="28"/>
    </row>
    <row r="108" spans="1:12" s="37" customFormat="1" ht="15.75" x14ac:dyDescent="0.25">
      <c r="A108" s="1718"/>
      <c r="B108" s="897"/>
      <c r="C108" s="898"/>
      <c r="D108" s="898"/>
      <c r="E108" s="898"/>
      <c r="F108" s="898"/>
      <c r="G108" s="898"/>
      <c r="H108" s="898"/>
      <c r="I108" s="898"/>
      <c r="J108" s="898"/>
      <c r="K108" s="899"/>
      <c r="L108" s="28"/>
    </row>
    <row r="109" spans="1:12" s="37" customFormat="1" x14ac:dyDescent="0.25">
      <c r="A109" s="1718"/>
      <c r="B109" s="1829" t="s">
        <v>9</v>
      </c>
      <c r="C109" s="1830"/>
      <c r="D109" s="1830"/>
      <c r="E109" s="1830"/>
      <c r="F109" s="1830"/>
      <c r="G109" s="1830"/>
      <c r="H109" s="1830"/>
      <c r="I109" s="1830"/>
      <c r="J109" s="1830"/>
      <c r="K109" s="1831"/>
      <c r="L109" s="28"/>
    </row>
    <row r="110" spans="1:12" s="37" customFormat="1" ht="15.75" thickBot="1" x14ac:dyDescent="0.3">
      <c r="A110" s="1718"/>
      <c r="B110" s="1832"/>
      <c r="C110" s="1833"/>
      <c r="D110" s="1833"/>
      <c r="E110" s="1833"/>
      <c r="F110" s="1833"/>
      <c r="G110" s="1833"/>
      <c r="H110" s="1833"/>
      <c r="I110" s="1833"/>
      <c r="J110" s="1833"/>
      <c r="K110" s="1834"/>
      <c r="L110" s="28"/>
    </row>
  </sheetData>
  <mergeCells count="206">
    <mergeCell ref="B101:K102"/>
    <mergeCell ref="B103:K104"/>
    <mergeCell ref="B106:K107"/>
    <mergeCell ref="B109:K110"/>
    <mergeCell ref="J92:K93"/>
    <mergeCell ref="B94:C95"/>
    <mergeCell ref="D94:D95"/>
    <mergeCell ref="E94:E95"/>
    <mergeCell ref="F94:F95"/>
    <mergeCell ref="G94:G95"/>
    <mergeCell ref="H94:I95"/>
    <mergeCell ref="J94:K95"/>
    <mergeCell ref="B92:C93"/>
    <mergeCell ref="D92:D93"/>
    <mergeCell ref="E92:E93"/>
    <mergeCell ref="F92:F93"/>
    <mergeCell ref="G92:G93"/>
    <mergeCell ref="H92:I93"/>
    <mergeCell ref="J88:K89"/>
    <mergeCell ref="B90:C91"/>
    <mergeCell ref="D90:D91"/>
    <mergeCell ref="E90:E91"/>
    <mergeCell ref="F90:F91"/>
    <mergeCell ref="G90:G91"/>
    <mergeCell ref="H90:I91"/>
    <mergeCell ref="J90:K91"/>
    <mergeCell ref="B88:C89"/>
    <mergeCell ref="D88:D89"/>
    <mergeCell ref="E88:E89"/>
    <mergeCell ref="F88:F89"/>
    <mergeCell ref="G88:G89"/>
    <mergeCell ref="H88:I89"/>
    <mergeCell ref="J84:K85"/>
    <mergeCell ref="B86:C87"/>
    <mergeCell ref="D86:D87"/>
    <mergeCell ref="E86:E87"/>
    <mergeCell ref="F86:F87"/>
    <mergeCell ref="G86:G87"/>
    <mergeCell ref="H86:I87"/>
    <mergeCell ref="J86:K87"/>
    <mergeCell ref="B84:C85"/>
    <mergeCell ref="D84:D85"/>
    <mergeCell ref="E84:E85"/>
    <mergeCell ref="F84:F85"/>
    <mergeCell ref="G84:G85"/>
    <mergeCell ref="H84:I85"/>
    <mergeCell ref="J80:K81"/>
    <mergeCell ref="B82:C83"/>
    <mergeCell ref="D82:D83"/>
    <mergeCell ref="E82:E83"/>
    <mergeCell ref="F82:F83"/>
    <mergeCell ref="G82:G83"/>
    <mergeCell ref="H82:I83"/>
    <mergeCell ref="J82:K83"/>
    <mergeCell ref="B80:C81"/>
    <mergeCell ref="D80:D81"/>
    <mergeCell ref="E80:E81"/>
    <mergeCell ref="F80:F81"/>
    <mergeCell ref="G80:G81"/>
    <mergeCell ref="H80:I81"/>
    <mergeCell ref="B77:C78"/>
    <mergeCell ref="D77:D78"/>
    <mergeCell ref="E77:E78"/>
    <mergeCell ref="F77:F78"/>
    <mergeCell ref="G77:I78"/>
    <mergeCell ref="J77:K78"/>
    <mergeCell ref="J72:K73"/>
    <mergeCell ref="B74:C75"/>
    <mergeCell ref="D74:D75"/>
    <mergeCell ref="E74:E75"/>
    <mergeCell ref="F74:F75"/>
    <mergeCell ref="G74:G75"/>
    <mergeCell ref="H74:I75"/>
    <mergeCell ref="J74:K75"/>
    <mergeCell ref="B72:C73"/>
    <mergeCell ref="D72:D73"/>
    <mergeCell ref="E72:E73"/>
    <mergeCell ref="F72:F73"/>
    <mergeCell ref="G72:G73"/>
    <mergeCell ref="H72:I73"/>
    <mergeCell ref="B69:C70"/>
    <mergeCell ref="D69:D70"/>
    <mergeCell ref="E69:E70"/>
    <mergeCell ref="F69:F70"/>
    <mergeCell ref="G69:I70"/>
    <mergeCell ref="J69:K70"/>
    <mergeCell ref="B65:C66"/>
    <mergeCell ref="D65:E66"/>
    <mergeCell ref="F65:F66"/>
    <mergeCell ref="G65:G66"/>
    <mergeCell ref="H65:I66"/>
    <mergeCell ref="J65:K66"/>
    <mergeCell ref="A44:A52"/>
    <mergeCell ref="I47:P47"/>
    <mergeCell ref="B51:Q51"/>
    <mergeCell ref="B54:K54"/>
    <mergeCell ref="A55:A110"/>
    <mergeCell ref="B55:K55"/>
    <mergeCell ref="B56:C56"/>
    <mergeCell ref="B58:C59"/>
    <mergeCell ref="D58:E59"/>
    <mergeCell ref="F58:F59"/>
    <mergeCell ref="B63:C64"/>
    <mergeCell ref="D63:E64"/>
    <mergeCell ref="F63:F64"/>
    <mergeCell ref="G63:G64"/>
    <mergeCell ref="H63:I64"/>
    <mergeCell ref="J63:K64"/>
    <mergeCell ref="G58:I59"/>
    <mergeCell ref="J58:K59"/>
    <mergeCell ref="B61:C62"/>
    <mergeCell ref="D61:E62"/>
    <mergeCell ref="F61:F62"/>
    <mergeCell ref="G61:G62"/>
    <mergeCell ref="H61:I62"/>
    <mergeCell ref="J61:K62"/>
    <mergeCell ref="E38:G38"/>
    <mergeCell ref="I38:K38"/>
    <mergeCell ref="M38:O38"/>
    <mergeCell ref="B39:B40"/>
    <mergeCell ref="C39:G40"/>
    <mergeCell ref="B42:B43"/>
    <mergeCell ref="C42:Q43"/>
    <mergeCell ref="E36:G36"/>
    <mergeCell ref="I36:K36"/>
    <mergeCell ref="M36:O36"/>
    <mergeCell ref="E37:G37"/>
    <mergeCell ref="I37:K37"/>
    <mergeCell ref="M37:O37"/>
    <mergeCell ref="E33:G33"/>
    <mergeCell ref="I33:K33"/>
    <mergeCell ref="M33:O33"/>
    <mergeCell ref="E35:G35"/>
    <mergeCell ref="I35:K35"/>
    <mergeCell ref="M35:O35"/>
    <mergeCell ref="B30:D31"/>
    <mergeCell ref="E30:G31"/>
    <mergeCell ref="I30:K31"/>
    <mergeCell ref="M30:O31"/>
    <mergeCell ref="M20:O20"/>
    <mergeCell ref="P30:Q31"/>
    <mergeCell ref="E32:G32"/>
    <mergeCell ref="I32:K32"/>
    <mergeCell ref="M32:O32"/>
    <mergeCell ref="C26:D27"/>
    <mergeCell ref="E26:G27"/>
    <mergeCell ref="I26:K27"/>
    <mergeCell ref="M26:O27"/>
    <mergeCell ref="P26:Q27"/>
    <mergeCell ref="E28:G28"/>
    <mergeCell ref="I28:K28"/>
    <mergeCell ref="M28:O28"/>
    <mergeCell ref="Q12:Q13"/>
    <mergeCell ref="A14:A41"/>
    <mergeCell ref="E16:G16"/>
    <mergeCell ref="I16:K16"/>
    <mergeCell ref="M16:O16"/>
    <mergeCell ref="E17:G17"/>
    <mergeCell ref="I17:K17"/>
    <mergeCell ref="M17:O17"/>
    <mergeCell ref="E18:G18"/>
    <mergeCell ref="C22:D24"/>
    <mergeCell ref="E22:G22"/>
    <mergeCell ref="I22:J22"/>
    <mergeCell ref="M22:O22"/>
    <mergeCell ref="P22:Q24"/>
    <mergeCell ref="E23:G24"/>
    <mergeCell ref="I23:J24"/>
    <mergeCell ref="M23:O24"/>
    <mergeCell ref="I18:K18"/>
    <mergeCell ref="M18:O18"/>
    <mergeCell ref="E19:G19"/>
    <mergeCell ref="I19:K19"/>
    <mergeCell ref="M19:O19"/>
    <mergeCell ref="E20:G20"/>
    <mergeCell ref="I20:K20"/>
    <mergeCell ref="B12:C13"/>
    <mergeCell ref="D12:E13"/>
    <mergeCell ref="F12:G13"/>
    <mergeCell ref="H12:I13"/>
    <mergeCell ref="J12:K13"/>
    <mergeCell ref="L12:M13"/>
    <mergeCell ref="N12:N13"/>
    <mergeCell ref="O12:O13"/>
    <mergeCell ref="P12:P13"/>
    <mergeCell ref="B3:Q3"/>
    <mergeCell ref="A4:A7"/>
    <mergeCell ref="B5:Q6"/>
    <mergeCell ref="B7:M8"/>
    <mergeCell ref="N7:Q8"/>
    <mergeCell ref="A9:A10"/>
    <mergeCell ref="B9:C9"/>
    <mergeCell ref="D9:E9"/>
    <mergeCell ref="F9:G9"/>
    <mergeCell ref="H9:I9"/>
    <mergeCell ref="L9:M9"/>
    <mergeCell ref="N9:Q9"/>
    <mergeCell ref="B10:C11"/>
    <mergeCell ref="D10:E11"/>
    <mergeCell ref="F10:G11"/>
    <mergeCell ref="H10:I11"/>
    <mergeCell ref="J10:K11"/>
    <mergeCell ref="L10:M11"/>
    <mergeCell ref="N10:N11"/>
    <mergeCell ref="O10:P11"/>
    <mergeCell ref="Q10:Q11"/>
  </mergeCells>
  <conditionalFormatting sqref="B12">
    <cfRule type="cellIs" dxfId="28" priority="15" operator="greaterThan">
      <formula>1</formula>
    </cfRule>
  </conditionalFormatting>
  <conditionalFormatting sqref="I18:K18">
    <cfRule type="cellIs" dxfId="27" priority="17" operator="greaterThan">
      <formula>1</formula>
    </cfRule>
  </conditionalFormatting>
  <conditionalFormatting sqref="M18">
    <cfRule type="cellIs" dxfId="26" priority="16" operator="greaterThan">
      <formula>1</formula>
    </cfRule>
  </conditionalFormatting>
  <conditionalFormatting sqref="B61">
    <cfRule type="cellIs" dxfId="25" priority="14" operator="greaterThan">
      <formula>1</formula>
    </cfRule>
  </conditionalFormatting>
  <conditionalFormatting sqref="B65">
    <cfRule type="cellIs" dxfId="24" priority="12" operator="greaterThan">
      <formula>1</formula>
    </cfRule>
  </conditionalFormatting>
  <conditionalFormatting sqref="B63">
    <cfRule type="cellIs" dxfId="23" priority="13" operator="greaterThan">
      <formula>1</formula>
    </cfRule>
  </conditionalFormatting>
  <conditionalFormatting sqref="B94">
    <cfRule type="cellIs" dxfId="22" priority="2" operator="greaterThan">
      <formula>1</formula>
    </cfRule>
  </conditionalFormatting>
  <conditionalFormatting sqref="B72">
    <cfRule type="cellIs" dxfId="21" priority="11" operator="greaterThan">
      <formula>1</formula>
    </cfRule>
  </conditionalFormatting>
  <conditionalFormatting sqref="B74">
    <cfRule type="cellIs" dxfId="20" priority="10" operator="greaterThan">
      <formula>1</formula>
    </cfRule>
  </conditionalFormatting>
  <conditionalFormatting sqref="B80">
    <cfRule type="cellIs" dxfId="19" priority="9" operator="greaterThan">
      <formula>1</formula>
    </cfRule>
  </conditionalFormatting>
  <conditionalFormatting sqref="B82">
    <cfRule type="cellIs" dxfId="18" priority="8" operator="greaterThan">
      <formula>1</formula>
    </cfRule>
  </conditionalFormatting>
  <conditionalFormatting sqref="B84">
    <cfRule type="cellIs" dxfId="17" priority="7" operator="greaterThan">
      <formula>1</formula>
    </cfRule>
  </conditionalFormatting>
  <conditionalFormatting sqref="B86">
    <cfRule type="cellIs" dxfId="16" priority="6" operator="greaterThan">
      <formula>1</formula>
    </cfRule>
  </conditionalFormatting>
  <conditionalFormatting sqref="B88">
    <cfRule type="cellIs" dxfId="15" priority="5" operator="greaterThan">
      <formula>1</formula>
    </cfRule>
  </conditionalFormatting>
  <conditionalFormatting sqref="B90">
    <cfRule type="cellIs" dxfId="14" priority="4" operator="greaterThan">
      <formula>1</formula>
    </cfRule>
  </conditionalFormatting>
  <conditionalFormatting sqref="B92">
    <cfRule type="cellIs" dxfId="13" priority="3" operator="greaterThan">
      <formula>1</formula>
    </cfRule>
  </conditionalFormatting>
  <conditionalFormatting sqref="A54">
    <cfRule type="expression" dxfId="12" priority="1" stopIfTrue="1">
      <formula>OR(ROW()=CELL("ligne"),COLUMN()=CELL("colonne"))</formula>
    </cfRule>
  </conditionalFormatting>
  <hyperlinks>
    <hyperlink ref="C4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workbookViewId="0">
      <selection activeCell="N26" sqref="N26"/>
    </sheetView>
  </sheetViews>
  <sheetFormatPr baseColWidth="10" defaultRowHeight="15" x14ac:dyDescent="0.25"/>
  <cols>
    <col min="1" max="1" width="3.42578125" customWidth="1"/>
    <col min="2" max="17" width="9.7109375" customWidth="1"/>
  </cols>
  <sheetData>
    <row r="1" spans="1:20" s="37" customFormat="1" ht="12.75" x14ac:dyDescent="0.2">
      <c r="A1" s="33">
        <v>2.71</v>
      </c>
      <c r="B1" s="132">
        <v>9</v>
      </c>
      <c r="C1" s="133">
        <v>9</v>
      </c>
      <c r="D1" s="133">
        <v>9</v>
      </c>
      <c r="E1" s="133">
        <v>9</v>
      </c>
      <c r="F1" s="133">
        <v>9</v>
      </c>
      <c r="G1" s="133">
        <v>9</v>
      </c>
      <c r="H1" s="133">
        <v>9</v>
      </c>
      <c r="I1" s="133">
        <v>9</v>
      </c>
      <c r="J1" s="133">
        <v>9</v>
      </c>
      <c r="K1" s="133">
        <v>9</v>
      </c>
      <c r="L1" s="133">
        <v>9</v>
      </c>
      <c r="M1" s="133">
        <v>9</v>
      </c>
      <c r="N1" s="133">
        <v>9</v>
      </c>
      <c r="O1" s="133">
        <v>9</v>
      </c>
      <c r="P1" s="133">
        <v>9</v>
      </c>
      <c r="Q1" s="133">
        <v>9</v>
      </c>
      <c r="R1" s="263" t="s">
        <v>49</v>
      </c>
      <c r="S1" s="264"/>
      <c r="T1" s="264"/>
    </row>
    <row r="4" spans="1:20" s="37" customFormat="1" ht="18.75" customHeight="1" x14ac:dyDescent="0.2">
      <c r="A4" s="10" t="s">
        <v>0</v>
      </c>
      <c r="B4" s="2568" t="s">
        <v>406</v>
      </c>
      <c r="C4" s="2569"/>
      <c r="D4" s="2569"/>
      <c r="E4" s="2569"/>
      <c r="F4" s="2569"/>
      <c r="G4" s="2569"/>
      <c r="H4" s="2569"/>
      <c r="I4" s="2569"/>
      <c r="J4" s="2569"/>
      <c r="K4" s="2569"/>
    </row>
    <row r="5" spans="1:20" s="37" customFormat="1" ht="18.75" customHeight="1" x14ac:dyDescent="0.2">
      <c r="A5" s="49"/>
      <c r="B5" s="2568"/>
      <c r="C5" s="2569"/>
      <c r="D5" s="2569"/>
      <c r="E5" s="2569"/>
      <c r="F5" s="2569"/>
      <c r="G5" s="2569"/>
      <c r="H5" s="2569"/>
      <c r="I5" s="2569"/>
      <c r="J5" s="2569"/>
      <c r="K5" s="2569"/>
    </row>
    <row r="6" spans="1:20" s="37" customFormat="1" ht="15.75" x14ac:dyDescent="0.2">
      <c r="A6" s="49"/>
      <c r="B6" s="2343" t="s">
        <v>17</v>
      </c>
      <c r="C6" s="2344"/>
      <c r="D6" s="2344"/>
      <c r="E6" s="2344"/>
      <c r="F6" s="2344"/>
      <c r="G6" s="2344"/>
      <c r="H6" s="2344"/>
      <c r="I6" s="2344"/>
      <c r="J6" s="2344"/>
      <c r="K6" s="2345"/>
    </row>
    <row r="7" spans="1:20" s="37" customFormat="1" ht="33.75" customHeight="1" x14ac:dyDescent="0.25">
      <c r="A7" s="1718" t="s">
        <v>406</v>
      </c>
      <c r="B7" s="665"/>
      <c r="C7" s="1733" t="s">
        <v>120</v>
      </c>
      <c r="D7" s="1733"/>
      <c r="E7" s="1733" t="s">
        <v>119</v>
      </c>
      <c r="F7" s="1733"/>
      <c r="G7" s="1733" t="s">
        <v>121</v>
      </c>
      <c r="H7" s="1733"/>
      <c r="I7" s="2570" t="s">
        <v>405</v>
      </c>
      <c r="J7" s="2570"/>
      <c r="K7" s="673" t="s">
        <v>137</v>
      </c>
    </row>
    <row r="8" spans="1:20" s="37" customFormat="1" ht="15" customHeight="1" x14ac:dyDescent="0.2">
      <c r="A8" s="1718"/>
      <c r="B8" s="892" t="s">
        <v>1</v>
      </c>
      <c r="C8" s="2027">
        <v>1</v>
      </c>
      <c r="D8" s="2027"/>
      <c r="E8" s="1703">
        <v>26</v>
      </c>
      <c r="F8" s="1703"/>
      <c r="G8" s="1703">
        <v>4</v>
      </c>
      <c r="H8" s="1703"/>
      <c r="I8" s="2571">
        <f>(I12/K12)*K8</f>
        <v>0.47499999999999998</v>
      </c>
      <c r="J8" s="2571"/>
      <c r="K8" s="674">
        <f>(((E8/2)*(E8/2)*PI())*G8)*C8</f>
        <v>2123.7166338267002</v>
      </c>
    </row>
    <row r="9" spans="1:20" s="37" customFormat="1" ht="15" customHeight="1" x14ac:dyDescent="0.2">
      <c r="A9" s="1718"/>
      <c r="B9" s="892"/>
      <c r="C9" s="2027"/>
      <c r="D9" s="2027"/>
      <c r="E9" s="1703"/>
      <c r="F9" s="1703"/>
      <c r="G9" s="1703"/>
      <c r="H9" s="1703"/>
      <c r="I9" s="2571"/>
      <c r="J9" s="2571"/>
      <c r="K9" s="674"/>
    </row>
    <row r="10" spans="1:20" s="37" customFormat="1" ht="15.75" thickBot="1" x14ac:dyDescent="0.25">
      <c r="A10" s="1718"/>
      <c r="B10" s="892"/>
      <c r="C10" s="675"/>
      <c r="D10" s="675"/>
      <c r="E10" s="676"/>
      <c r="F10" s="676"/>
      <c r="G10" s="676"/>
      <c r="H10" s="676"/>
      <c r="I10" s="863"/>
      <c r="J10" s="863"/>
      <c r="K10" s="146"/>
    </row>
    <row r="11" spans="1:20" s="37" customFormat="1" ht="15.75" x14ac:dyDescent="0.2">
      <c r="A11" s="1718"/>
      <c r="B11" s="2110" t="s">
        <v>16</v>
      </c>
      <c r="C11" s="1266"/>
      <c r="D11" s="1266"/>
      <c r="E11" s="1266"/>
      <c r="F11" s="1266"/>
      <c r="G11" s="1266"/>
      <c r="H11" s="1266"/>
      <c r="I11" s="1266"/>
      <c r="J11" s="1266"/>
      <c r="K11" s="1353"/>
    </row>
    <row r="12" spans="1:20" s="37" customFormat="1" x14ac:dyDescent="0.2">
      <c r="A12" s="1718"/>
      <c r="B12" s="860" t="s">
        <v>2</v>
      </c>
      <c r="C12" s="2572">
        <v>1</v>
      </c>
      <c r="D12" s="2572"/>
      <c r="E12" s="2574">
        <v>26</v>
      </c>
      <c r="F12" s="2574"/>
      <c r="G12" s="2574">
        <v>4</v>
      </c>
      <c r="H12" s="2574"/>
      <c r="I12" s="2576">
        <v>0.47499999999999998</v>
      </c>
      <c r="J12" s="2576"/>
      <c r="K12" s="2577">
        <f>(((E12/2)*(E12/2)*PI())*G12)*C12</f>
        <v>2123.7166338267002</v>
      </c>
    </row>
    <row r="13" spans="1:20" s="37" customFormat="1" x14ac:dyDescent="0.2">
      <c r="A13" s="1718"/>
      <c r="B13" s="860"/>
      <c r="C13" s="2573"/>
      <c r="D13" s="2573"/>
      <c r="E13" s="2575"/>
      <c r="F13" s="2575"/>
      <c r="G13" s="2574"/>
      <c r="H13" s="2574"/>
      <c r="I13" s="2576"/>
      <c r="J13" s="2576"/>
      <c r="K13" s="2577"/>
    </row>
    <row r="14" spans="1:20" s="37" customFormat="1" x14ac:dyDescent="0.2">
      <c r="A14" s="1718"/>
      <c r="B14" s="2578" t="s">
        <v>260</v>
      </c>
      <c r="C14" s="2579"/>
      <c r="D14" s="2579"/>
      <c r="E14" s="2579"/>
      <c r="F14" s="2579"/>
      <c r="G14" s="2579"/>
      <c r="H14" s="2579"/>
      <c r="I14" s="2579"/>
      <c r="J14" s="2579"/>
      <c r="K14" s="2580"/>
    </row>
    <row r="15" spans="1:20" s="37" customFormat="1" ht="12.75" customHeight="1" x14ac:dyDescent="0.2">
      <c r="A15" s="1718"/>
      <c r="B15" s="2581" t="s">
        <v>1</v>
      </c>
      <c r="C15" s="2582" t="s">
        <v>261</v>
      </c>
      <c r="D15" s="2582"/>
      <c r="E15" s="2582"/>
      <c r="F15" s="2582"/>
      <c r="G15" s="2582"/>
      <c r="H15" s="2582"/>
      <c r="I15" s="2582"/>
      <c r="J15" s="2582"/>
      <c r="K15" s="2583"/>
    </row>
    <row r="16" spans="1:20" s="37" customFormat="1" ht="12.75" x14ac:dyDescent="0.2">
      <c r="A16" s="1718"/>
      <c r="B16" s="2581"/>
      <c r="C16" s="2582"/>
      <c r="D16" s="2582"/>
      <c r="E16" s="2582"/>
      <c r="F16" s="2582"/>
      <c r="G16" s="2582"/>
      <c r="H16" s="2582"/>
      <c r="I16" s="2582"/>
      <c r="J16" s="2582"/>
      <c r="K16" s="2583"/>
    </row>
    <row r="17" spans="1:11" s="37" customFormat="1" ht="15.75" x14ac:dyDescent="0.2">
      <c r="A17" s="1718"/>
      <c r="B17" s="860" t="s">
        <v>2</v>
      </c>
      <c r="C17" s="677" t="s">
        <v>264</v>
      </c>
      <c r="D17" s="677"/>
      <c r="E17" s="677"/>
      <c r="F17" s="677"/>
      <c r="G17" s="677"/>
      <c r="H17" s="677"/>
      <c r="I17" s="677"/>
      <c r="J17" s="677"/>
      <c r="K17" s="678"/>
    </row>
    <row r="18" spans="1:11" s="37" customFormat="1" x14ac:dyDescent="0.25">
      <c r="A18" s="1718"/>
      <c r="B18" s="860"/>
      <c r="C18" s="679"/>
      <c r="D18" s="29"/>
      <c r="E18" s="29"/>
      <c r="F18" s="29"/>
      <c r="G18" s="29"/>
      <c r="H18" s="85"/>
      <c r="I18" s="85"/>
      <c r="J18" s="85"/>
      <c r="K18" s="280"/>
    </row>
    <row r="19" spans="1:11" s="37" customFormat="1" ht="12.75" customHeight="1" x14ac:dyDescent="0.2">
      <c r="A19" s="1718"/>
      <c r="B19" s="2584" t="s">
        <v>97</v>
      </c>
      <c r="C19" s="2585"/>
      <c r="D19" s="2585"/>
      <c r="E19" s="2585"/>
      <c r="F19" s="2585"/>
      <c r="G19" s="2585"/>
      <c r="H19" s="2585"/>
      <c r="I19" s="2585"/>
      <c r="J19" s="2585"/>
      <c r="K19" s="2586"/>
    </row>
    <row r="20" spans="1:11" s="37" customFormat="1" ht="12.75" customHeight="1" x14ac:dyDescent="0.2">
      <c r="A20" s="1718"/>
      <c r="B20" s="2584"/>
      <c r="C20" s="2585"/>
      <c r="D20" s="2585"/>
      <c r="E20" s="2585"/>
      <c r="F20" s="2585"/>
      <c r="G20" s="2585"/>
      <c r="H20" s="2585"/>
      <c r="I20" s="2585"/>
      <c r="J20" s="2585"/>
      <c r="K20" s="2586"/>
    </row>
    <row r="21" spans="1:11" s="37" customFormat="1" ht="12.75" x14ac:dyDescent="0.2">
      <c r="A21" s="1718"/>
      <c r="B21" s="2587" t="s">
        <v>159</v>
      </c>
      <c r="C21" s="2588"/>
      <c r="D21" s="2588"/>
      <c r="E21" s="2588"/>
      <c r="F21" s="2588"/>
      <c r="G21" s="2588"/>
      <c r="H21" s="2588"/>
      <c r="I21" s="2588"/>
      <c r="J21" s="2588"/>
      <c r="K21" s="2589"/>
    </row>
    <row r="22" spans="1:11" s="37" customFormat="1" ht="12.75" customHeight="1" x14ac:dyDescent="0.2">
      <c r="A22" s="1718"/>
      <c r="B22" s="2107" t="s">
        <v>9</v>
      </c>
      <c r="C22" s="1214"/>
      <c r="D22" s="1214"/>
      <c r="E22" s="1214"/>
      <c r="F22" s="1214"/>
      <c r="G22" s="1214"/>
      <c r="H22" s="1214"/>
      <c r="I22" s="1214"/>
      <c r="J22" s="1214"/>
      <c r="K22" s="1215"/>
    </row>
    <row r="23" spans="1:11" s="37" customFormat="1" ht="15" customHeight="1" thickBot="1" x14ac:dyDescent="0.25">
      <c r="A23" s="1718"/>
      <c r="B23" s="1331"/>
      <c r="C23" s="1216"/>
      <c r="D23" s="1216"/>
      <c r="E23" s="1216"/>
      <c r="F23" s="1216"/>
      <c r="G23" s="1216"/>
      <c r="H23" s="1216"/>
      <c r="I23" s="1216"/>
      <c r="J23" s="1216"/>
      <c r="K23" s="1217"/>
    </row>
    <row r="25" spans="1:11" s="37" customFormat="1" ht="12.75" customHeight="1" x14ac:dyDescent="0.2">
      <c r="A25" s="10" t="s">
        <v>0</v>
      </c>
      <c r="B25" s="2590" t="s">
        <v>404</v>
      </c>
      <c r="C25" s="1672"/>
      <c r="D25" s="1672"/>
      <c r="E25" s="1672"/>
      <c r="F25" s="1672"/>
      <c r="G25" s="1672"/>
      <c r="H25" s="1672"/>
      <c r="I25" s="1672"/>
      <c r="J25" s="1672"/>
      <c r="K25" s="1672"/>
    </row>
    <row r="26" spans="1:11" s="37" customFormat="1" ht="12.75" customHeight="1" x14ac:dyDescent="0.2">
      <c r="A26" s="1718" t="s">
        <v>404</v>
      </c>
      <c r="B26" s="2590"/>
      <c r="C26" s="1672"/>
      <c r="D26" s="1672"/>
      <c r="E26" s="1672"/>
      <c r="F26" s="1672"/>
      <c r="G26" s="1672"/>
      <c r="H26" s="1672"/>
      <c r="I26" s="1672"/>
      <c r="J26" s="1672"/>
      <c r="K26" s="1672"/>
    </row>
    <row r="27" spans="1:11" s="37" customFormat="1" ht="21" customHeight="1" x14ac:dyDescent="0.2">
      <c r="A27" s="1718"/>
      <c r="B27" s="2590"/>
      <c r="C27" s="1672"/>
      <c r="D27" s="1672"/>
      <c r="E27" s="1672"/>
      <c r="F27" s="1672"/>
      <c r="G27" s="1672"/>
      <c r="H27" s="1672"/>
      <c r="I27" s="1672"/>
      <c r="J27" s="1672"/>
      <c r="K27" s="1672"/>
    </row>
    <row r="28" spans="1:11" s="37" customFormat="1" ht="21" customHeight="1" x14ac:dyDescent="0.2">
      <c r="A28" s="1718"/>
      <c r="B28" s="2343" t="s">
        <v>17</v>
      </c>
      <c r="C28" s="2344"/>
      <c r="D28" s="2344"/>
      <c r="E28" s="2344"/>
      <c r="F28" s="2344"/>
      <c r="G28" s="2344"/>
      <c r="H28" s="2344"/>
      <c r="I28" s="2344"/>
      <c r="J28" s="2344"/>
      <c r="K28" s="2345"/>
    </row>
    <row r="29" spans="1:11" s="37" customFormat="1" ht="33.75" customHeight="1" x14ac:dyDescent="0.25">
      <c r="A29" s="1718"/>
      <c r="B29" s="665"/>
      <c r="C29" s="1733" t="s">
        <v>120</v>
      </c>
      <c r="D29" s="1733"/>
      <c r="E29" s="1733" t="s">
        <v>119</v>
      </c>
      <c r="F29" s="1733"/>
      <c r="G29" s="1733" t="s">
        <v>121</v>
      </c>
      <c r="H29" s="1733"/>
      <c r="I29" s="2591" t="s">
        <v>405</v>
      </c>
      <c r="J29" s="2591"/>
      <c r="K29" s="666" t="s">
        <v>137</v>
      </c>
    </row>
    <row r="30" spans="1:11" s="37" customFormat="1" ht="12.75" customHeight="1" x14ac:dyDescent="0.2">
      <c r="A30" s="1718"/>
      <c r="B30" s="2346" t="s">
        <v>1</v>
      </c>
      <c r="C30" s="1308">
        <v>1</v>
      </c>
      <c r="D30" s="1308"/>
      <c r="E30" s="1703">
        <v>26</v>
      </c>
      <c r="F30" s="1703"/>
      <c r="G30" s="1703">
        <v>4</v>
      </c>
      <c r="H30" s="1703"/>
      <c r="I30" s="2594">
        <f>(I34/K34)*K30</f>
        <v>0.47499999999999998</v>
      </c>
      <c r="J30" s="2594"/>
      <c r="K30" s="2577">
        <f>(((E30/2)*(E30/2)*PI())*G30)*C30</f>
        <v>2123.7166338267002</v>
      </c>
    </row>
    <row r="31" spans="1:11" s="37" customFormat="1" ht="12.75" customHeight="1" x14ac:dyDescent="0.2">
      <c r="A31" s="1718"/>
      <c r="B31" s="2346"/>
      <c r="C31" s="1308"/>
      <c r="D31" s="1308"/>
      <c r="E31" s="1703"/>
      <c r="F31" s="1703"/>
      <c r="G31" s="1703"/>
      <c r="H31" s="1703"/>
      <c r="I31" s="2594"/>
      <c r="J31" s="2594"/>
      <c r="K31" s="2577"/>
    </row>
    <row r="32" spans="1:11" s="37" customFormat="1" ht="15.75" thickBot="1" x14ac:dyDescent="0.3">
      <c r="A32" s="1718"/>
      <c r="B32" s="665"/>
      <c r="C32" s="667"/>
      <c r="D32" s="145"/>
      <c r="E32" s="949"/>
      <c r="F32" s="145"/>
      <c r="G32" s="949"/>
      <c r="H32" s="145"/>
      <c r="I32" s="668"/>
      <c r="J32" s="145"/>
      <c r="K32" s="666"/>
    </row>
    <row r="33" spans="1:14" s="37" customFormat="1" ht="15.75" x14ac:dyDescent="0.2">
      <c r="A33" s="1718"/>
      <c r="B33" s="2110" t="s">
        <v>16</v>
      </c>
      <c r="C33" s="1266"/>
      <c r="D33" s="1266"/>
      <c r="E33" s="1266"/>
      <c r="F33" s="1266"/>
      <c r="G33" s="1266"/>
      <c r="H33" s="1266"/>
      <c r="I33" s="1266"/>
      <c r="J33" s="1266"/>
      <c r="K33" s="1353"/>
    </row>
    <row r="34" spans="1:14" s="37" customFormat="1" ht="12.75" customHeight="1" x14ac:dyDescent="0.2">
      <c r="A34" s="1718"/>
      <c r="B34" s="2595" t="s">
        <v>2</v>
      </c>
      <c r="C34" s="2572">
        <v>1</v>
      </c>
      <c r="D34" s="2572"/>
      <c r="E34" s="2574">
        <v>26</v>
      </c>
      <c r="F34" s="2574"/>
      <c r="G34" s="2574">
        <v>4</v>
      </c>
      <c r="H34" s="2574"/>
      <c r="I34" s="2576">
        <v>0.47499999999999998</v>
      </c>
      <c r="J34" s="2576"/>
      <c r="K34" s="2577">
        <f>(((E34/2)*(E34/2)*PI())*G34)*C34</f>
        <v>2123.7166338267002</v>
      </c>
    </row>
    <row r="35" spans="1:14" s="37" customFormat="1" ht="12.75" customHeight="1" x14ac:dyDescent="0.2">
      <c r="A35" s="1718"/>
      <c r="B35" s="2595"/>
      <c r="C35" s="2572"/>
      <c r="D35" s="2572"/>
      <c r="E35" s="2574"/>
      <c r="F35" s="2574"/>
      <c r="G35" s="2574"/>
      <c r="H35" s="2574"/>
      <c r="I35" s="2576"/>
      <c r="J35" s="2576"/>
      <c r="K35" s="2577"/>
    </row>
    <row r="36" spans="1:14" s="37" customFormat="1" x14ac:dyDescent="0.2">
      <c r="A36" s="1718"/>
      <c r="B36" s="2578" t="s">
        <v>260</v>
      </c>
      <c r="C36" s="2579"/>
      <c r="D36" s="2579"/>
      <c r="E36" s="2579"/>
      <c r="F36" s="2579"/>
      <c r="G36" s="2579"/>
      <c r="H36" s="2579"/>
      <c r="I36" s="2579"/>
      <c r="J36" s="2579"/>
      <c r="K36" s="2580"/>
    </row>
    <row r="37" spans="1:14" s="37" customFormat="1" ht="15" customHeight="1" x14ac:dyDescent="0.2">
      <c r="A37" s="1718"/>
      <c r="B37" s="892" t="s">
        <v>1</v>
      </c>
      <c r="C37" s="2596" t="s">
        <v>261</v>
      </c>
      <c r="D37" s="2596"/>
      <c r="E37" s="2596"/>
      <c r="F37" s="2596"/>
      <c r="G37" s="2596"/>
      <c r="H37" s="2596"/>
      <c r="I37" s="2596"/>
      <c r="J37" s="2596"/>
      <c r="K37" s="2597"/>
    </row>
    <row r="38" spans="1:14" s="37" customFormat="1" ht="12.75" x14ac:dyDescent="0.2">
      <c r="A38" s="1718"/>
      <c r="B38" s="423"/>
      <c r="C38" s="2596"/>
      <c r="D38" s="2596"/>
      <c r="E38" s="2596"/>
      <c r="F38" s="2596"/>
      <c r="G38" s="2596"/>
      <c r="H38" s="2596"/>
      <c r="I38" s="2596"/>
      <c r="J38" s="2596"/>
      <c r="K38" s="2597"/>
    </row>
    <row r="39" spans="1:14" s="37" customFormat="1" ht="12.75" customHeight="1" x14ac:dyDescent="0.2">
      <c r="A39" s="1718"/>
      <c r="B39" s="2598" t="s">
        <v>2</v>
      </c>
      <c r="C39" s="2599" t="s">
        <v>262</v>
      </c>
      <c r="D39" s="2599"/>
      <c r="E39" s="2599"/>
      <c r="F39" s="2599"/>
      <c r="G39" s="2599"/>
      <c r="H39" s="2599"/>
      <c r="I39" s="2599"/>
      <c r="J39" s="2599"/>
      <c r="K39" s="2600"/>
    </row>
    <row r="40" spans="1:14" s="37" customFormat="1" ht="12.75" x14ac:dyDescent="0.2">
      <c r="A40" s="1718"/>
      <c r="B40" s="2598"/>
      <c r="C40" s="2599"/>
      <c r="D40" s="2599"/>
      <c r="E40" s="2599"/>
      <c r="F40" s="2599"/>
      <c r="G40" s="2599"/>
      <c r="H40" s="2599"/>
      <c r="I40" s="2599"/>
      <c r="J40" s="2599"/>
      <c r="K40" s="2600"/>
    </row>
    <row r="41" spans="1:14" s="37" customFormat="1" ht="12.75" x14ac:dyDescent="0.2">
      <c r="A41" s="1718"/>
      <c r="B41" s="2598"/>
      <c r="C41" s="2599"/>
      <c r="D41" s="2599"/>
      <c r="E41" s="2599"/>
      <c r="F41" s="2599"/>
      <c r="G41" s="2599"/>
      <c r="H41" s="2599"/>
      <c r="I41" s="2599"/>
      <c r="J41" s="2599"/>
      <c r="K41" s="2600"/>
    </row>
    <row r="42" spans="1:14" s="37" customFormat="1" x14ac:dyDescent="0.2">
      <c r="A42" s="1718"/>
      <c r="B42" s="890"/>
      <c r="C42" s="2599"/>
      <c r="D42" s="2599"/>
      <c r="E42" s="2599"/>
      <c r="F42" s="2599"/>
      <c r="G42" s="2599"/>
      <c r="H42" s="2599"/>
      <c r="I42" s="2599"/>
      <c r="J42" s="2599"/>
      <c r="K42" s="2600"/>
    </row>
    <row r="43" spans="1:14" s="37" customFormat="1" ht="12.75" customHeight="1" x14ac:dyDescent="0.2">
      <c r="A43" s="1718"/>
      <c r="B43" s="2601" t="s">
        <v>160</v>
      </c>
      <c r="C43" s="2602"/>
      <c r="D43" s="2602"/>
      <c r="E43" s="2602"/>
      <c r="F43" s="2602"/>
      <c r="G43" s="2602"/>
      <c r="H43" s="2602"/>
      <c r="I43" s="2602"/>
      <c r="J43" s="2602"/>
      <c r="K43" s="2603"/>
    </row>
    <row r="44" spans="1:14" s="37" customFormat="1" ht="15" customHeight="1" x14ac:dyDescent="0.2">
      <c r="A44" s="1718"/>
      <c r="B44" s="2604"/>
      <c r="C44" s="2605"/>
      <c r="D44" s="2605"/>
      <c r="E44" s="2605"/>
      <c r="F44" s="2605"/>
      <c r="G44" s="2605"/>
      <c r="H44" s="2605"/>
      <c r="I44" s="2605"/>
      <c r="J44" s="2605"/>
      <c r="K44" s="2606"/>
    </row>
    <row r="45" spans="1:14" s="37" customFormat="1" x14ac:dyDescent="0.25">
      <c r="A45" s="1718"/>
      <c r="B45" s="2592" t="s">
        <v>146</v>
      </c>
      <c r="C45" s="2593"/>
      <c r="D45" s="2593"/>
      <c r="E45" s="2593"/>
      <c r="F45" s="85"/>
      <c r="G45" s="85"/>
      <c r="H45" s="85"/>
      <c r="I45" s="669" t="s">
        <v>147</v>
      </c>
      <c r="J45" s="670">
        <f>SUM(D46:D47,G46:G47,J46:J47)</f>
        <v>0.47500000000000003</v>
      </c>
      <c r="K45" s="280"/>
      <c r="M45" s="291"/>
      <c r="N45" s="291"/>
    </row>
    <row r="46" spans="1:14" s="37" customFormat="1" ht="12.75" x14ac:dyDescent="0.2">
      <c r="A46" s="1718"/>
      <c r="B46" s="2607" t="s">
        <v>105</v>
      </c>
      <c r="C46" s="2608"/>
      <c r="D46" s="294">
        <v>0.25</v>
      </c>
      <c r="E46" s="2608" t="s">
        <v>42</v>
      </c>
      <c r="F46" s="2608"/>
      <c r="G46" s="294">
        <v>5.0000000000000001E-3</v>
      </c>
      <c r="H46" s="2609" t="s">
        <v>44</v>
      </c>
      <c r="I46" s="2609"/>
      <c r="J46" s="294">
        <v>2.5000000000000001E-2</v>
      </c>
      <c r="K46" s="280"/>
    </row>
    <row r="47" spans="1:14" s="37" customFormat="1" ht="12.75" x14ac:dyDescent="0.2">
      <c r="A47" s="1718"/>
      <c r="B47" s="2610" t="s">
        <v>14</v>
      </c>
      <c r="C47" s="2611"/>
      <c r="D47" s="671">
        <v>0.125</v>
      </c>
      <c r="E47" s="2611" t="s">
        <v>148</v>
      </c>
      <c r="F47" s="2611"/>
      <c r="G47" s="671">
        <v>0.02</v>
      </c>
      <c r="H47" s="2611" t="s">
        <v>149</v>
      </c>
      <c r="I47" s="2611"/>
      <c r="J47" s="671">
        <v>0.05</v>
      </c>
      <c r="K47" s="672"/>
    </row>
    <row r="48" spans="1:14" s="37" customFormat="1" ht="15" customHeight="1" x14ac:dyDescent="0.2">
      <c r="A48" s="1718"/>
      <c r="B48" s="2104" t="s">
        <v>97</v>
      </c>
      <c r="C48" s="2105"/>
      <c r="D48" s="2105"/>
      <c r="E48" s="2105"/>
      <c r="F48" s="2105"/>
      <c r="G48" s="2105"/>
      <c r="H48" s="2105"/>
      <c r="I48" s="2105"/>
      <c r="J48" s="2105"/>
      <c r="K48" s="2106"/>
    </row>
    <row r="49" spans="1:11" s="37" customFormat="1" ht="15" customHeight="1" x14ac:dyDescent="0.2">
      <c r="A49" s="1718"/>
      <c r="B49" s="2104"/>
      <c r="C49" s="2105"/>
      <c r="D49" s="2105"/>
      <c r="E49" s="2105"/>
      <c r="F49" s="2105"/>
      <c r="G49" s="2105"/>
      <c r="H49" s="2105"/>
      <c r="I49" s="2105"/>
      <c r="J49" s="2105"/>
      <c r="K49" s="2106"/>
    </row>
    <row r="50" spans="1:11" s="37" customFormat="1" ht="12.75" x14ac:dyDescent="0.2">
      <c r="A50" s="1718"/>
      <c r="B50" s="2587" t="s">
        <v>159</v>
      </c>
      <c r="C50" s="2588"/>
      <c r="D50" s="2588"/>
      <c r="E50" s="2588"/>
      <c r="F50" s="2588"/>
      <c r="G50" s="2588"/>
      <c r="H50" s="2588"/>
      <c r="I50" s="2588"/>
      <c r="J50" s="2588"/>
      <c r="K50" s="2589"/>
    </row>
    <row r="51" spans="1:11" s="37" customFormat="1" ht="12.75" customHeight="1" x14ac:dyDescent="0.2">
      <c r="A51" s="1718"/>
      <c r="B51" s="2107" t="s">
        <v>9</v>
      </c>
      <c r="C51" s="1214"/>
      <c r="D51" s="1214"/>
      <c r="E51" s="1214"/>
      <c r="F51" s="1214"/>
      <c r="G51" s="1214"/>
      <c r="H51" s="1214"/>
      <c r="I51" s="1214"/>
      <c r="J51" s="1214"/>
      <c r="K51" s="1215"/>
    </row>
    <row r="52" spans="1:11" s="37" customFormat="1" ht="15.75" customHeight="1" thickBot="1" x14ac:dyDescent="0.25">
      <c r="A52" s="1718"/>
      <c r="B52" s="1331"/>
      <c r="C52" s="1216"/>
      <c r="D52" s="1216"/>
      <c r="E52" s="1216"/>
      <c r="F52" s="1216"/>
      <c r="G52" s="1216"/>
      <c r="H52" s="1216"/>
      <c r="I52" s="1216"/>
      <c r="J52" s="1216"/>
      <c r="K52" s="1217"/>
    </row>
  </sheetData>
  <mergeCells count="58">
    <mergeCell ref="B48:K49"/>
    <mergeCell ref="B50:K50"/>
    <mergeCell ref="B51:K52"/>
    <mergeCell ref="B46:C46"/>
    <mergeCell ref="E46:F46"/>
    <mergeCell ref="H46:I46"/>
    <mergeCell ref="B47:C47"/>
    <mergeCell ref="E47:F47"/>
    <mergeCell ref="H47:I47"/>
    <mergeCell ref="B36:K36"/>
    <mergeCell ref="C37:K38"/>
    <mergeCell ref="B39:B41"/>
    <mergeCell ref="C39:K42"/>
    <mergeCell ref="B43:K44"/>
    <mergeCell ref="B33:K33"/>
    <mergeCell ref="B34:B35"/>
    <mergeCell ref="C34:D35"/>
    <mergeCell ref="E34:F35"/>
    <mergeCell ref="G34:H35"/>
    <mergeCell ref="I34:J35"/>
    <mergeCell ref="K34:K35"/>
    <mergeCell ref="B19:K20"/>
    <mergeCell ref="B21:K21"/>
    <mergeCell ref="B25:K27"/>
    <mergeCell ref="A26:A52"/>
    <mergeCell ref="B28:K28"/>
    <mergeCell ref="C29:D29"/>
    <mergeCell ref="E29:F29"/>
    <mergeCell ref="G29:H29"/>
    <mergeCell ref="I29:J29"/>
    <mergeCell ref="B30:B31"/>
    <mergeCell ref="C30:D31"/>
    <mergeCell ref="E30:F31"/>
    <mergeCell ref="B45:E45"/>
    <mergeCell ref="G30:H31"/>
    <mergeCell ref="I30:J31"/>
    <mergeCell ref="K30:K31"/>
    <mergeCell ref="I12:J13"/>
    <mergeCell ref="K12:K13"/>
    <mergeCell ref="B14:K14"/>
    <mergeCell ref="B15:B16"/>
    <mergeCell ref="C15:K16"/>
    <mergeCell ref="B4:K5"/>
    <mergeCell ref="B6:K6"/>
    <mergeCell ref="A7:A23"/>
    <mergeCell ref="C7:D7"/>
    <mergeCell ref="E7:F7"/>
    <mergeCell ref="G7:H7"/>
    <mergeCell ref="I7:J7"/>
    <mergeCell ref="C8:D9"/>
    <mergeCell ref="E8:F9"/>
    <mergeCell ref="G8:H9"/>
    <mergeCell ref="B22:K23"/>
    <mergeCell ref="I8:J9"/>
    <mergeCell ref="B11:K11"/>
    <mergeCell ref="C12:D13"/>
    <mergeCell ref="E12:F13"/>
    <mergeCell ref="G12:H13"/>
  </mergeCells>
  <conditionalFormatting sqref="A4:A6">
    <cfRule type="expression" dxfId="11" priority="3" stopIfTrue="1">
      <formula>OR(ROW()=CELL("ligne"),COLUMN()=CELL("colonne"))</formula>
    </cfRule>
  </conditionalFormatting>
  <conditionalFormatting sqref="C30">
    <cfRule type="cellIs" dxfId="10" priority="2" operator="greaterThan">
      <formula>1</formula>
    </cfRule>
  </conditionalFormatting>
  <conditionalFormatting sqref="A25">
    <cfRule type="expression" dxfId="9" priority="1" stopIfTrue="1">
      <formula>OR(ROW()=CELL("ligne"),COLUMN()=CELL("colonne"))</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3"/>
  <sheetViews>
    <sheetView workbookViewId="0">
      <selection activeCell="O27" sqref="O27"/>
    </sheetView>
  </sheetViews>
  <sheetFormatPr baseColWidth="10" defaultRowHeight="15" x14ac:dyDescent="0.25"/>
  <cols>
    <col min="1" max="1" width="3.42578125" customWidth="1"/>
    <col min="2" max="17" width="9.7109375" customWidth="1"/>
  </cols>
  <sheetData>
    <row r="1" spans="1:21" s="37" customFormat="1" ht="12.75" x14ac:dyDescent="0.2">
      <c r="A1" s="33">
        <v>2.71</v>
      </c>
      <c r="B1" s="132">
        <v>9</v>
      </c>
      <c r="C1" s="133">
        <v>9</v>
      </c>
      <c r="D1" s="133">
        <v>9</v>
      </c>
      <c r="E1" s="133">
        <v>9</v>
      </c>
      <c r="F1" s="133">
        <v>9</v>
      </c>
      <c r="G1" s="133">
        <v>9</v>
      </c>
      <c r="H1" s="133">
        <v>9</v>
      </c>
      <c r="I1" s="133">
        <v>9</v>
      </c>
      <c r="J1" s="133">
        <v>9</v>
      </c>
      <c r="K1" s="133">
        <v>9</v>
      </c>
      <c r="L1" s="133">
        <v>9</v>
      </c>
      <c r="M1" s="133">
        <v>9</v>
      </c>
      <c r="N1" s="133">
        <v>9</v>
      </c>
      <c r="O1" s="133">
        <v>9</v>
      </c>
      <c r="P1" s="133">
        <v>9</v>
      </c>
      <c r="Q1" s="133">
        <v>9</v>
      </c>
      <c r="R1" s="135"/>
      <c r="S1" s="135"/>
      <c r="T1" s="135"/>
      <c r="U1" s="135"/>
    </row>
    <row r="3" spans="1:21" ht="15.75" thickBot="1" x14ac:dyDescent="0.3"/>
    <row r="4" spans="1:21" x14ac:dyDescent="0.25">
      <c r="A4" s="10" t="s">
        <v>0</v>
      </c>
      <c r="B4" s="1340" t="s">
        <v>411</v>
      </c>
      <c r="C4" s="1341"/>
      <c r="D4" s="1341"/>
      <c r="E4" s="1341"/>
      <c r="F4" s="1342"/>
      <c r="H4" s="2690" t="s">
        <v>29</v>
      </c>
      <c r="I4" s="2691"/>
      <c r="J4" s="2691"/>
      <c r="K4" s="2691"/>
      <c r="L4" s="2691"/>
      <c r="M4" s="2691"/>
      <c r="N4" s="2691"/>
      <c r="O4" s="2691"/>
      <c r="P4" s="2692"/>
    </row>
    <row r="5" spans="1:21" x14ac:dyDescent="0.25">
      <c r="A5" s="1718" t="s">
        <v>411</v>
      </c>
      <c r="B5" s="2064"/>
      <c r="C5" s="1257"/>
      <c r="D5" s="1257"/>
      <c r="E5" s="1257"/>
      <c r="F5" s="1258"/>
      <c r="H5" s="15" t="s">
        <v>27</v>
      </c>
      <c r="I5" s="2693" t="s">
        <v>24</v>
      </c>
      <c r="J5" s="2693" t="s">
        <v>26</v>
      </c>
      <c r="K5" s="2693" t="s">
        <v>25</v>
      </c>
      <c r="L5" s="29"/>
      <c r="M5" s="29"/>
      <c r="N5" s="26" t="s">
        <v>28</v>
      </c>
      <c r="O5" s="22" t="s">
        <v>13</v>
      </c>
      <c r="P5" s="23">
        <v>12</v>
      </c>
    </row>
    <row r="6" spans="1:21" x14ac:dyDescent="0.25">
      <c r="A6" s="1718"/>
      <c r="B6" s="2663">
        <v>1.5</v>
      </c>
      <c r="C6" s="2664"/>
      <c r="D6" s="2665" t="s">
        <v>13</v>
      </c>
      <c r="E6" s="2666">
        <f>B6*1000</f>
        <v>1500</v>
      </c>
      <c r="F6" s="2667"/>
      <c r="H6" s="16" t="s">
        <v>15</v>
      </c>
      <c r="I6" s="2693"/>
      <c r="J6" s="2693"/>
      <c r="K6" s="2693"/>
      <c r="L6" s="29"/>
      <c r="M6" s="29"/>
      <c r="N6" s="17" t="s">
        <v>20</v>
      </c>
      <c r="O6" s="32">
        <f>SUM(O8:O10)</f>
        <v>5.7000000000000002E-2</v>
      </c>
      <c r="P6" s="24">
        <f>O6*P5</f>
        <v>0.68400000000000005</v>
      </c>
    </row>
    <row r="7" spans="1:21" x14ac:dyDescent="0.25">
      <c r="A7" s="1718"/>
      <c r="B7" s="2663"/>
      <c r="C7" s="2664"/>
      <c r="D7" s="2665"/>
      <c r="E7" s="2666"/>
      <c r="F7" s="2667"/>
      <c r="H7" s="2694">
        <v>2.5</v>
      </c>
      <c r="I7" s="18">
        <f>(I9/H9)*H7</f>
        <v>50</v>
      </c>
      <c r="J7" s="18">
        <f>(J9/H9)*H7</f>
        <v>80</v>
      </c>
      <c r="K7" s="18">
        <f>(K9/H9)*H7</f>
        <v>125</v>
      </c>
      <c r="L7" s="29"/>
      <c r="M7" s="29"/>
      <c r="N7" s="17" t="s">
        <v>19</v>
      </c>
      <c r="O7" s="32">
        <f>O6-O10</f>
        <v>0.05</v>
      </c>
      <c r="P7" s="24">
        <f>O7*P5</f>
        <v>0.60000000000000009</v>
      </c>
    </row>
    <row r="8" spans="1:21" x14ac:dyDescent="0.25">
      <c r="A8" s="1718"/>
      <c r="B8" s="2364" t="s">
        <v>488</v>
      </c>
      <c r="C8" s="2365"/>
      <c r="D8" s="893"/>
      <c r="E8" s="2365" t="s">
        <v>489</v>
      </c>
      <c r="F8" s="2366"/>
      <c r="H8" s="2694"/>
      <c r="I8" s="19">
        <f>I10*I7</f>
        <v>2.5</v>
      </c>
      <c r="J8" s="19">
        <f>J10*J7</f>
        <v>2.4</v>
      </c>
      <c r="K8" s="19">
        <f>K10*K7</f>
        <v>2.5</v>
      </c>
      <c r="L8" s="29"/>
      <c r="M8" s="29"/>
      <c r="N8" s="17" t="s">
        <v>21</v>
      </c>
      <c r="O8" s="31">
        <v>0.03</v>
      </c>
      <c r="P8" s="25">
        <f>O8*P5</f>
        <v>0.36</v>
      </c>
    </row>
    <row r="9" spans="1:21" x14ac:dyDescent="0.25">
      <c r="A9" s="1718"/>
      <c r="B9" s="2668">
        <f>E9/1000</f>
        <v>2.5000000000000001E-2</v>
      </c>
      <c r="C9" s="2669"/>
      <c r="D9" s="2665" t="s">
        <v>48</v>
      </c>
      <c r="E9" s="2670">
        <v>25</v>
      </c>
      <c r="F9" s="2671"/>
      <c r="H9" s="20">
        <v>1</v>
      </c>
      <c r="I9" s="21">
        <v>20</v>
      </c>
      <c r="J9" s="21">
        <v>32</v>
      </c>
      <c r="K9" s="21">
        <v>50</v>
      </c>
      <c r="L9" s="29"/>
      <c r="M9" s="29"/>
      <c r="N9" s="17" t="s">
        <v>22</v>
      </c>
      <c r="O9" s="31">
        <v>0.02</v>
      </c>
      <c r="P9" s="25">
        <f>O9*P5</f>
        <v>0.24</v>
      </c>
    </row>
    <row r="10" spans="1:21" ht="15.75" thickBot="1" x14ac:dyDescent="0.3">
      <c r="A10" s="1718"/>
      <c r="B10" s="2668"/>
      <c r="C10" s="2669"/>
      <c r="D10" s="2665"/>
      <c r="E10" s="2670"/>
      <c r="F10" s="2671"/>
      <c r="H10" s="14"/>
      <c r="I10" s="27">
        <f>O7</f>
        <v>0.05</v>
      </c>
      <c r="J10" s="27">
        <f>O8</f>
        <v>0.03</v>
      </c>
      <c r="K10" s="27">
        <f>O9</f>
        <v>0.02</v>
      </c>
      <c r="L10" s="29"/>
      <c r="M10" s="29"/>
      <c r="N10" s="17" t="s">
        <v>23</v>
      </c>
      <c r="O10" s="31">
        <v>7.0000000000000001E-3</v>
      </c>
      <c r="P10" s="25">
        <f>O10*P5</f>
        <v>8.4000000000000005E-2</v>
      </c>
    </row>
    <row r="11" spans="1:21" x14ac:dyDescent="0.25">
      <c r="A11" s="1718"/>
      <c r="B11" s="2672" t="s">
        <v>483</v>
      </c>
      <c r="C11" s="2673"/>
      <c r="D11" s="2673"/>
      <c r="E11" s="2673"/>
      <c r="F11" s="2674"/>
      <c r="H11" s="2728" t="s">
        <v>33</v>
      </c>
      <c r="I11" s="2729"/>
      <c r="J11" s="2729"/>
      <c r="K11" s="2729"/>
      <c r="L11" s="2729"/>
      <c r="M11" s="2729"/>
      <c r="N11" s="2729"/>
      <c r="O11" s="2729"/>
      <c r="P11" s="2730"/>
    </row>
    <row r="12" spans="1:21" ht="15.75" thickBot="1" x14ac:dyDescent="0.3">
      <c r="A12" s="1718"/>
      <c r="B12" s="2672"/>
      <c r="C12" s="2673"/>
      <c r="D12" s="2673"/>
      <c r="E12" s="2673"/>
      <c r="F12" s="2674"/>
      <c r="H12" s="2695" t="s">
        <v>34</v>
      </c>
      <c r="I12" s="2696"/>
      <c r="J12" s="2696"/>
      <c r="K12" s="2696"/>
      <c r="L12" s="2696"/>
      <c r="M12" s="2696"/>
      <c r="N12" s="2696"/>
      <c r="O12" s="2696"/>
      <c r="P12" s="2697"/>
    </row>
    <row r="13" spans="1:21" ht="17.25" x14ac:dyDescent="0.25">
      <c r="A13" s="1718"/>
      <c r="B13" s="2675" t="s">
        <v>491</v>
      </c>
      <c r="C13" s="2676"/>
      <c r="D13" s="2676"/>
      <c r="E13" s="2676"/>
      <c r="F13" s="2677"/>
    </row>
    <row r="14" spans="1:21" ht="17.25" x14ac:dyDescent="0.25">
      <c r="A14" s="1718"/>
      <c r="B14" s="2675" t="s">
        <v>492</v>
      </c>
      <c r="C14" s="2676"/>
      <c r="D14" s="2676"/>
      <c r="E14" s="2676"/>
      <c r="F14" s="2677"/>
    </row>
    <row r="15" spans="1:21" x14ac:dyDescent="0.25">
      <c r="A15" s="1718"/>
      <c r="B15" s="2678" t="s">
        <v>493</v>
      </c>
      <c r="C15" s="2679"/>
      <c r="D15" s="2679"/>
      <c r="E15" s="2679"/>
      <c r="F15" s="2680"/>
    </row>
    <row r="16" spans="1:21" ht="15.75" thickBot="1" x14ac:dyDescent="0.3">
      <c r="A16" s="1718"/>
      <c r="B16" s="2681" t="s">
        <v>494</v>
      </c>
      <c r="C16" s="2682"/>
      <c r="D16" s="2682"/>
      <c r="E16" s="2682"/>
      <c r="F16" s="2683"/>
    </row>
    <row r="17" spans="1:15" ht="15.75" thickBot="1" x14ac:dyDescent="0.3"/>
    <row r="18" spans="1:15" x14ac:dyDescent="0.25">
      <c r="A18" s="10" t="s">
        <v>0</v>
      </c>
      <c r="B18" s="2555" t="s">
        <v>407</v>
      </c>
      <c r="C18" s="2555"/>
      <c r="D18" s="2555"/>
      <c r="E18" s="2555"/>
      <c r="H18" s="2651" t="s">
        <v>469</v>
      </c>
      <c r="I18" s="2652"/>
      <c r="J18" s="2653"/>
      <c r="K18" s="37"/>
      <c r="L18" s="2654" t="s">
        <v>470</v>
      </c>
      <c r="M18" s="2655"/>
      <c r="N18" s="2655"/>
      <c r="O18" s="2656"/>
    </row>
    <row r="19" spans="1:15" x14ac:dyDescent="0.25">
      <c r="A19" s="1718" t="s">
        <v>486</v>
      </c>
      <c r="B19" s="2555"/>
      <c r="C19" s="2555"/>
      <c r="D19" s="2555"/>
      <c r="E19" s="2555"/>
      <c r="H19" s="2657" t="s">
        <v>472</v>
      </c>
      <c r="I19" s="2658"/>
      <c r="J19" s="2659"/>
      <c r="K19" s="37"/>
      <c r="L19" s="2660" t="s">
        <v>473</v>
      </c>
      <c r="M19" s="2661"/>
      <c r="N19" s="2661"/>
      <c r="O19" s="2662"/>
    </row>
    <row r="20" spans="1:15" ht="15.75" x14ac:dyDescent="0.25">
      <c r="A20" s="1718"/>
      <c r="B20" s="2644" t="s">
        <v>408</v>
      </c>
      <c r="C20" s="2645"/>
      <c r="D20" s="2645"/>
      <c r="E20" s="2645"/>
      <c r="H20" s="623">
        <v>1.5</v>
      </c>
      <c r="I20" s="624" t="s">
        <v>474</v>
      </c>
      <c r="J20" s="625" t="s">
        <v>32</v>
      </c>
      <c r="K20" s="37"/>
      <c r="L20" s="626" t="s">
        <v>32</v>
      </c>
      <c r="M20" s="627" t="s">
        <v>475</v>
      </c>
      <c r="N20" s="627" t="s">
        <v>476</v>
      </c>
      <c r="O20" s="628" t="s">
        <v>477</v>
      </c>
    </row>
    <row r="21" spans="1:15" ht="15.75" x14ac:dyDescent="0.25">
      <c r="A21" s="1718"/>
      <c r="B21" s="2644"/>
      <c r="C21" s="2645"/>
      <c r="D21" s="2645"/>
      <c r="E21" s="2645"/>
      <c r="H21" s="629">
        <f>H20*10</f>
        <v>15</v>
      </c>
      <c r="I21" s="630" t="s">
        <v>35</v>
      </c>
      <c r="J21" s="631" t="s">
        <v>475</v>
      </c>
      <c r="K21" s="37"/>
      <c r="L21" s="626" t="s">
        <v>474</v>
      </c>
      <c r="M21" s="627" t="s">
        <v>35</v>
      </c>
      <c r="N21" s="627" t="s">
        <v>36</v>
      </c>
      <c r="O21" s="628" t="s">
        <v>452</v>
      </c>
    </row>
    <row r="22" spans="1:15" ht="16.5" thickBot="1" x14ac:dyDescent="0.3">
      <c r="A22" s="1718"/>
      <c r="B22" s="423"/>
      <c r="C22" s="85"/>
      <c r="D22" s="85"/>
      <c r="E22" s="280"/>
      <c r="H22" s="629">
        <f>H21*10</f>
        <v>150</v>
      </c>
      <c r="I22" s="630" t="s">
        <v>36</v>
      </c>
      <c r="J22" s="631" t="s">
        <v>476</v>
      </c>
      <c r="K22" s="37"/>
      <c r="L22" s="632">
        <v>0</v>
      </c>
      <c r="M22" s="633">
        <v>3</v>
      </c>
      <c r="N22" s="633">
        <v>0</v>
      </c>
      <c r="O22" s="634">
        <v>0</v>
      </c>
    </row>
    <row r="23" spans="1:15" ht="15.75" thickBot="1" x14ac:dyDescent="0.3">
      <c r="A23" s="1718"/>
      <c r="B23" s="2736" t="s">
        <v>409</v>
      </c>
      <c r="C23" s="2556"/>
      <c r="D23" s="2736" t="s">
        <v>410</v>
      </c>
      <c r="E23" s="2737"/>
      <c r="H23" s="635">
        <f>H22*10</f>
        <v>1500</v>
      </c>
      <c r="I23" s="636" t="s">
        <v>452</v>
      </c>
      <c r="J23" s="637" t="s">
        <v>477</v>
      </c>
      <c r="K23" s="37"/>
      <c r="L23" s="37"/>
      <c r="M23" s="37"/>
      <c r="N23" s="37"/>
      <c r="O23" s="37"/>
    </row>
    <row r="24" spans="1:15" x14ac:dyDescent="0.25">
      <c r="A24" s="1718"/>
      <c r="B24" s="2736"/>
      <c r="C24" s="2556"/>
      <c r="D24" s="2736"/>
      <c r="E24" s="2737"/>
    </row>
    <row r="25" spans="1:15" ht="15.75" x14ac:dyDescent="0.25">
      <c r="A25" s="1718"/>
      <c r="B25" s="2684">
        <v>8</v>
      </c>
      <c r="C25" s="2685"/>
      <c r="D25" s="2686">
        <v>10</v>
      </c>
      <c r="E25" s="2687"/>
    </row>
    <row r="26" spans="1:15" ht="15.75" x14ac:dyDescent="0.25">
      <c r="A26" s="1718"/>
      <c r="B26" s="2684">
        <v>10</v>
      </c>
      <c r="C26" s="2685"/>
      <c r="D26" s="2688">
        <v>12.5</v>
      </c>
      <c r="E26" s="2689"/>
      <c r="H26" s="5" t="s">
        <v>199</v>
      </c>
      <c r="I26" s="985">
        <v>0</v>
      </c>
      <c r="J26" s="986">
        <v>0</v>
      </c>
      <c r="K26" s="142">
        <v>0</v>
      </c>
      <c r="L26" s="143">
        <v>0</v>
      </c>
      <c r="M26" s="37"/>
      <c r="N26" s="37"/>
    </row>
    <row r="27" spans="1:15" ht="15.75" x14ac:dyDescent="0.25">
      <c r="A27" s="1718"/>
      <c r="B27" s="2684">
        <v>20</v>
      </c>
      <c r="C27" s="2685"/>
      <c r="D27" s="2686">
        <v>25</v>
      </c>
      <c r="E27" s="2687"/>
      <c r="H27" s="37"/>
      <c r="I27" s="37"/>
      <c r="J27" s="37"/>
      <c r="K27" s="37"/>
      <c r="L27" s="37"/>
      <c r="M27" s="37"/>
      <c r="N27" s="37"/>
    </row>
    <row r="28" spans="1:15" ht="15.75" x14ac:dyDescent="0.25">
      <c r="A28" s="1718"/>
      <c r="B28" s="2684">
        <v>30</v>
      </c>
      <c r="C28" s="2685"/>
      <c r="D28" s="2688">
        <v>37.5</v>
      </c>
      <c r="E28" s="2689"/>
      <c r="H28" s="37"/>
      <c r="I28" s="37"/>
      <c r="J28" s="37"/>
      <c r="K28" s="37"/>
      <c r="L28" s="37"/>
      <c r="M28" s="37"/>
      <c r="N28" s="37"/>
    </row>
    <row r="29" spans="1:15" ht="15.75" x14ac:dyDescent="0.25">
      <c r="A29" s="1718"/>
      <c r="B29" s="2684">
        <v>40</v>
      </c>
      <c r="C29" s="2685"/>
      <c r="D29" s="2686">
        <v>50</v>
      </c>
      <c r="E29" s="2687"/>
      <c r="H29" s="37"/>
      <c r="I29" s="37"/>
      <c r="J29" s="37"/>
      <c r="K29" s="37"/>
      <c r="L29" s="37"/>
      <c r="M29" s="37"/>
      <c r="N29" s="37"/>
    </row>
    <row r="30" spans="1:15" ht="15.75" x14ac:dyDescent="0.25">
      <c r="A30" s="1718"/>
      <c r="B30" s="2684">
        <v>50</v>
      </c>
      <c r="C30" s="2685"/>
      <c r="D30" s="2688">
        <v>62.5</v>
      </c>
      <c r="E30" s="2689"/>
      <c r="H30" s="37"/>
      <c r="I30" s="37"/>
      <c r="J30" s="37"/>
      <c r="K30" s="37"/>
      <c r="L30" s="37"/>
      <c r="M30" s="37"/>
      <c r="N30" s="37"/>
    </row>
    <row r="31" spans="1:15" ht="15.75" x14ac:dyDescent="0.25">
      <c r="A31" s="1718"/>
      <c r="B31" s="2684">
        <v>60</v>
      </c>
      <c r="C31" s="2685"/>
      <c r="D31" s="2686">
        <v>75</v>
      </c>
      <c r="E31" s="2687"/>
      <c r="H31" s="37"/>
      <c r="I31" s="37"/>
      <c r="J31" s="37"/>
      <c r="K31" s="37"/>
      <c r="L31" s="37"/>
      <c r="M31" s="37"/>
      <c r="N31" s="37"/>
    </row>
    <row r="32" spans="1:15" ht="15.75" x14ac:dyDescent="0.25">
      <c r="A32" s="1718"/>
      <c r="B32" s="2684">
        <v>70</v>
      </c>
      <c r="C32" s="2685"/>
      <c r="D32" s="2688">
        <v>87.5</v>
      </c>
      <c r="E32" s="2689"/>
      <c r="H32" s="37"/>
      <c r="I32" s="37"/>
      <c r="J32" s="37"/>
      <c r="K32" s="37"/>
      <c r="L32" s="37"/>
      <c r="M32" s="37"/>
      <c r="N32" s="37"/>
    </row>
    <row r="33" spans="1:21" ht="15.75" x14ac:dyDescent="0.25">
      <c r="A33" s="1718"/>
      <c r="B33" s="2684">
        <v>80</v>
      </c>
      <c r="C33" s="2685"/>
      <c r="D33" s="2686">
        <v>100</v>
      </c>
      <c r="E33" s="2687"/>
      <c r="H33" s="37"/>
      <c r="I33" s="37"/>
      <c r="J33" s="37"/>
      <c r="K33" s="37"/>
      <c r="L33" s="37"/>
      <c r="M33" s="37"/>
      <c r="N33" s="37"/>
    </row>
    <row r="34" spans="1:21" ht="15.75" x14ac:dyDescent="0.25">
      <c r="A34" s="1718"/>
      <c r="B34" s="2684">
        <v>90</v>
      </c>
      <c r="C34" s="2685"/>
      <c r="D34" s="2688">
        <v>112.5</v>
      </c>
      <c r="E34" s="2689"/>
      <c r="H34" s="37"/>
      <c r="I34" s="37"/>
      <c r="J34" s="37"/>
      <c r="K34" s="37"/>
      <c r="L34" s="37"/>
      <c r="M34" s="37"/>
      <c r="N34" s="37"/>
    </row>
    <row r="35" spans="1:21" ht="15.75" x14ac:dyDescent="0.25">
      <c r="A35" s="1718"/>
      <c r="B35" s="2684">
        <v>100</v>
      </c>
      <c r="C35" s="2685"/>
      <c r="D35" s="2686">
        <v>125</v>
      </c>
      <c r="E35" s="2687"/>
      <c r="H35" s="37"/>
      <c r="I35" s="37"/>
      <c r="J35" s="37"/>
      <c r="K35" s="37"/>
      <c r="L35" s="37"/>
      <c r="M35" s="37"/>
      <c r="N35" s="37"/>
    </row>
    <row r="36" spans="1:21" x14ac:dyDescent="0.25">
      <c r="A36" s="1718"/>
      <c r="B36" s="2733" t="s">
        <v>490</v>
      </c>
      <c r="C36" s="2734"/>
      <c r="D36" s="2734"/>
      <c r="E36" s="2735"/>
      <c r="H36" s="37"/>
      <c r="I36" s="37"/>
      <c r="J36" s="37"/>
      <c r="K36" s="37"/>
      <c r="L36" s="37"/>
      <c r="M36" s="37"/>
      <c r="N36" s="37"/>
    </row>
    <row r="37" spans="1:21" x14ac:dyDescent="0.25">
      <c r="A37" s="1718"/>
      <c r="B37" s="2733"/>
      <c r="C37" s="2734"/>
      <c r="D37" s="2734"/>
      <c r="E37" s="2735"/>
      <c r="H37" s="37"/>
      <c r="I37" s="37"/>
      <c r="J37" s="37"/>
      <c r="K37" s="37"/>
      <c r="L37" s="37"/>
      <c r="M37" s="37"/>
      <c r="N37" s="37"/>
    </row>
    <row r="38" spans="1:21" x14ac:dyDescent="0.25">
      <c r="A38" s="1718"/>
      <c r="B38" s="1829" t="s">
        <v>9</v>
      </c>
      <c r="C38" s="1830"/>
      <c r="D38" s="1830"/>
      <c r="E38" s="1831"/>
      <c r="H38" s="37"/>
      <c r="I38" s="37"/>
      <c r="J38" s="37"/>
      <c r="K38" s="37"/>
      <c r="L38" s="37"/>
      <c r="M38" s="37"/>
      <c r="N38" s="37"/>
    </row>
    <row r="39" spans="1:21" ht="15.75" thickBot="1" x14ac:dyDescent="0.3">
      <c r="A39" s="1718"/>
      <c r="B39" s="1832"/>
      <c r="C39" s="1833"/>
      <c r="D39" s="1833"/>
      <c r="E39" s="1834"/>
    </row>
    <row r="40" spans="1:21" ht="15.75" thickBot="1" x14ac:dyDescent="0.3"/>
    <row r="41" spans="1:21" s="37" customFormat="1" ht="12.75" customHeight="1" x14ac:dyDescent="0.2">
      <c r="A41" s="10" t="s">
        <v>0</v>
      </c>
      <c r="B41" s="2555" t="s">
        <v>425</v>
      </c>
      <c r="C41" s="2555"/>
      <c r="D41" s="2555"/>
      <c r="E41" s="2555"/>
      <c r="F41" s="2555"/>
      <c r="G41" s="2555"/>
      <c r="H41" s="2555"/>
      <c r="I41" s="2555"/>
      <c r="J41" s="2555"/>
      <c r="K41" s="2555"/>
      <c r="M41" s="597"/>
      <c r="N41" s="598" t="s">
        <v>431</v>
      </c>
      <c r="O41" s="599"/>
      <c r="P41" s="600"/>
      <c r="Q41" s="598" t="s">
        <v>444</v>
      </c>
      <c r="R41" s="599"/>
      <c r="S41" s="600"/>
      <c r="T41" s="598" t="s">
        <v>319</v>
      </c>
      <c r="U41" s="599"/>
    </row>
    <row r="42" spans="1:21" s="37" customFormat="1" ht="12.75" customHeight="1" x14ac:dyDescent="0.25">
      <c r="A42" s="1718" t="s">
        <v>425</v>
      </c>
      <c r="B42" s="2555"/>
      <c r="C42" s="2555"/>
      <c r="D42" s="2555"/>
      <c r="E42" s="2555"/>
      <c r="F42" s="2555"/>
      <c r="G42" s="2555"/>
      <c r="H42" s="2555"/>
      <c r="I42" s="2555"/>
      <c r="J42" s="2555"/>
      <c r="K42" s="2555"/>
      <c r="M42" s="603"/>
      <c r="N42" s="604"/>
      <c r="O42" s="605" t="s">
        <v>448</v>
      </c>
      <c r="P42" s="606" t="s">
        <v>449</v>
      </c>
      <c r="Q42" s="607" t="s">
        <v>450</v>
      </c>
      <c r="R42" s="608" t="s">
        <v>451</v>
      </c>
      <c r="S42" s="609" t="s">
        <v>35</v>
      </c>
      <c r="T42" s="610" t="s">
        <v>36</v>
      </c>
      <c r="U42" s="611" t="s">
        <v>452</v>
      </c>
    </row>
    <row r="43" spans="1:21" s="37" customFormat="1" x14ac:dyDescent="0.2">
      <c r="A43" s="1718"/>
      <c r="B43" s="701"/>
      <c r="C43" s="702"/>
      <c r="D43" s="702"/>
      <c r="E43" s="702"/>
      <c r="F43" s="702"/>
      <c r="G43" s="702"/>
      <c r="H43" s="702"/>
      <c r="I43" s="702"/>
      <c r="J43" s="702"/>
      <c r="K43" s="703"/>
      <c r="M43" s="2620"/>
      <c r="N43" s="2622"/>
      <c r="O43" s="2731">
        <v>2</v>
      </c>
      <c r="P43" s="2647">
        <v>5</v>
      </c>
      <c r="Q43" s="2647">
        <v>7</v>
      </c>
      <c r="R43" s="2649">
        <v>0</v>
      </c>
      <c r="S43" s="2626"/>
      <c r="T43" s="2622"/>
      <c r="U43" s="2624"/>
    </row>
    <row r="44" spans="1:21" s="37" customFormat="1" x14ac:dyDescent="0.2">
      <c r="A44" s="1718"/>
      <c r="B44" s="704"/>
      <c r="C44" s="705"/>
      <c r="D44" s="705"/>
      <c r="E44" s="705"/>
      <c r="F44" s="705"/>
      <c r="G44" s="705"/>
      <c r="H44" s="705"/>
      <c r="I44" s="705"/>
      <c r="J44" s="705"/>
      <c r="K44" s="706"/>
      <c r="M44" s="2628"/>
      <c r="N44" s="2622"/>
      <c r="O44" s="2732"/>
      <c r="P44" s="2648"/>
      <c r="Q44" s="2648"/>
      <c r="R44" s="2650"/>
      <c r="S44" s="2626"/>
      <c r="T44" s="2622"/>
      <c r="U44" s="2624"/>
    </row>
    <row r="45" spans="1:21" s="37" customFormat="1" ht="18" x14ac:dyDescent="0.2">
      <c r="A45" s="1718"/>
      <c r="B45" s="2698" t="s">
        <v>512</v>
      </c>
      <c r="C45" s="2699"/>
      <c r="D45" s="2699"/>
      <c r="E45" s="2699"/>
      <c r="F45" s="2699"/>
      <c r="G45" s="2699"/>
      <c r="H45" s="2699"/>
      <c r="I45" s="2699"/>
      <c r="J45" s="2699"/>
      <c r="K45" s="2700"/>
      <c r="M45" s="2620"/>
      <c r="N45" s="2622"/>
      <c r="O45" s="2646" t="s">
        <v>460</v>
      </c>
      <c r="P45" s="2631">
        <v>5</v>
      </c>
      <c r="Q45" s="2631">
        <v>7</v>
      </c>
      <c r="R45" s="2638"/>
      <c r="S45" s="2626"/>
      <c r="T45" s="2622"/>
      <c r="U45" s="2624"/>
    </row>
    <row r="46" spans="1:21" s="37" customFormat="1" x14ac:dyDescent="0.2">
      <c r="A46" s="1718"/>
      <c r="B46" s="2701" t="s">
        <v>513</v>
      </c>
      <c r="C46" s="2702"/>
      <c r="D46" s="2702"/>
      <c r="E46" s="2702"/>
      <c r="F46" s="2702"/>
      <c r="G46" s="2702"/>
      <c r="H46" s="2702"/>
      <c r="I46" s="2702"/>
      <c r="J46" s="2702"/>
      <c r="K46" s="2703"/>
      <c r="M46" s="2628"/>
      <c r="N46" s="2622"/>
      <c r="O46" s="2646"/>
      <c r="P46" s="2631"/>
      <c r="Q46" s="2631"/>
      <c r="R46" s="2638"/>
      <c r="S46" s="2626"/>
      <c r="T46" s="2622"/>
      <c r="U46" s="2624"/>
    </row>
    <row r="47" spans="1:21" s="37" customFormat="1" ht="12.75" x14ac:dyDescent="0.2">
      <c r="A47" s="1718"/>
      <c r="B47" s="2704" t="s">
        <v>514</v>
      </c>
      <c r="C47" s="2705"/>
      <c r="D47" s="2705"/>
      <c r="E47" s="2705"/>
      <c r="F47" s="2705"/>
      <c r="G47" s="2705"/>
      <c r="H47" s="2705"/>
      <c r="I47" s="2705"/>
      <c r="J47" s="2705"/>
      <c r="K47" s="1688"/>
      <c r="M47" s="2620"/>
      <c r="N47" s="2622"/>
      <c r="O47" s="2642">
        <v>2</v>
      </c>
      <c r="P47" s="2643">
        <v>5</v>
      </c>
      <c r="Q47" s="2643">
        <v>7</v>
      </c>
      <c r="R47" s="2638"/>
      <c r="S47" s="2626"/>
      <c r="T47" s="2622"/>
      <c r="U47" s="2624"/>
    </row>
    <row r="48" spans="1:21" s="37" customFormat="1" ht="12.75" x14ac:dyDescent="0.2">
      <c r="A48" s="1718"/>
      <c r="B48" s="2704"/>
      <c r="C48" s="2705"/>
      <c r="D48" s="2705"/>
      <c r="E48" s="2705"/>
      <c r="F48" s="2705"/>
      <c r="G48" s="2705"/>
      <c r="H48" s="2705"/>
      <c r="I48" s="2705"/>
      <c r="J48" s="2705"/>
      <c r="K48" s="1688"/>
      <c r="M48" s="2628"/>
      <c r="N48" s="2622"/>
      <c r="O48" s="2642"/>
      <c r="P48" s="2643"/>
      <c r="Q48" s="2643"/>
      <c r="R48" s="2638"/>
      <c r="S48" s="2626"/>
      <c r="T48" s="2622"/>
      <c r="U48" s="2624"/>
    </row>
    <row r="49" spans="1:24" s="37" customFormat="1" ht="12.75" x14ac:dyDescent="0.2">
      <c r="A49" s="1718"/>
      <c r="B49" s="2704" t="s">
        <v>515</v>
      </c>
      <c r="C49" s="2705"/>
      <c r="D49" s="2705"/>
      <c r="E49" s="2705"/>
      <c r="F49" s="2705"/>
      <c r="G49" s="2705"/>
      <c r="H49" s="2705"/>
      <c r="I49" s="2705"/>
      <c r="J49" s="2705"/>
      <c r="K49" s="1688"/>
      <c r="M49" s="2620"/>
      <c r="N49" s="2622"/>
      <c r="O49" s="2639">
        <v>2</v>
      </c>
      <c r="P49" s="2640">
        <v>5</v>
      </c>
      <c r="Q49" s="2640">
        <v>7</v>
      </c>
      <c r="R49" s="2641">
        <v>0</v>
      </c>
      <c r="S49" s="2626"/>
      <c r="T49" s="2622"/>
      <c r="U49" s="2624"/>
    </row>
    <row r="50" spans="1:24" s="37" customFormat="1" ht="12.75" x14ac:dyDescent="0.2">
      <c r="A50" s="1718"/>
      <c r="B50" s="2704"/>
      <c r="C50" s="2705"/>
      <c r="D50" s="2705"/>
      <c r="E50" s="2705"/>
      <c r="F50" s="2705"/>
      <c r="G50" s="2705"/>
      <c r="H50" s="2705"/>
      <c r="I50" s="2705"/>
      <c r="J50" s="2705"/>
      <c r="K50" s="1688"/>
      <c r="M50" s="2628"/>
      <c r="N50" s="2622"/>
      <c r="O50" s="2639"/>
      <c r="P50" s="2640"/>
      <c r="Q50" s="2640"/>
      <c r="R50" s="2641"/>
      <c r="S50" s="2626"/>
      <c r="T50" s="2622"/>
      <c r="U50" s="2624"/>
    </row>
    <row r="51" spans="1:24" s="37" customFormat="1" x14ac:dyDescent="0.2">
      <c r="A51" s="1718"/>
      <c r="B51" s="2701" t="s">
        <v>516</v>
      </c>
      <c r="C51" s="2702"/>
      <c r="D51" s="2702"/>
      <c r="E51" s="2702"/>
      <c r="F51" s="2702"/>
      <c r="G51" s="2702"/>
      <c r="H51" s="2702"/>
      <c r="I51" s="2702"/>
      <c r="J51" s="2702"/>
      <c r="K51" s="2703"/>
      <c r="M51" s="2620"/>
      <c r="N51" s="2622"/>
      <c r="O51" s="2636">
        <v>2</v>
      </c>
      <c r="P51" s="2637">
        <v>5</v>
      </c>
      <c r="Q51" s="2637">
        <v>7</v>
      </c>
      <c r="R51" s="2632">
        <v>0</v>
      </c>
      <c r="S51" s="2626"/>
      <c r="T51" s="2622"/>
      <c r="U51" s="2624"/>
    </row>
    <row r="52" spans="1:24" s="37" customFormat="1" ht="12.75" x14ac:dyDescent="0.2">
      <c r="A52" s="1718"/>
      <c r="B52" s="2706" t="s">
        <v>517</v>
      </c>
      <c r="C52" s="2707"/>
      <c r="D52" s="2707"/>
      <c r="E52" s="2707"/>
      <c r="F52" s="2707"/>
      <c r="G52" s="2707"/>
      <c r="H52" s="2707"/>
      <c r="I52" s="2707"/>
      <c r="J52" s="2707"/>
      <c r="K52" s="2708"/>
      <c r="M52" s="2628"/>
      <c r="N52" s="2622"/>
      <c r="O52" s="2636"/>
      <c r="P52" s="2637"/>
      <c r="Q52" s="2637"/>
      <c r="R52" s="2632"/>
      <c r="S52" s="2626"/>
      <c r="T52" s="2622"/>
      <c r="U52" s="2624"/>
    </row>
    <row r="53" spans="1:24" s="37" customFormat="1" ht="12.75" x14ac:dyDescent="0.2">
      <c r="A53" s="1718"/>
      <c r="B53" s="2706"/>
      <c r="C53" s="2707"/>
      <c r="D53" s="2707"/>
      <c r="E53" s="2707"/>
      <c r="F53" s="2707"/>
      <c r="G53" s="2707"/>
      <c r="H53" s="2707"/>
      <c r="I53" s="2707"/>
      <c r="J53" s="2707"/>
      <c r="K53" s="2708"/>
      <c r="M53" s="2620"/>
      <c r="N53" s="2622"/>
      <c r="O53" s="2624"/>
      <c r="P53" s="2633"/>
      <c r="Q53" s="2634"/>
      <c r="R53" s="2635" t="s">
        <v>471</v>
      </c>
      <c r="S53" s="2626"/>
      <c r="T53" s="2622"/>
      <c r="U53" s="2624"/>
    </row>
    <row r="54" spans="1:24" s="37" customFormat="1" x14ac:dyDescent="0.2">
      <c r="A54" s="1718"/>
      <c r="B54" s="902"/>
      <c r="C54" s="911"/>
      <c r="D54" s="911"/>
      <c r="E54" s="911"/>
      <c r="F54" s="911"/>
      <c r="G54" s="911"/>
      <c r="H54" s="911"/>
      <c r="I54" s="911"/>
      <c r="J54" s="911"/>
      <c r="K54" s="904"/>
      <c r="M54" s="2628"/>
      <c r="N54" s="2622"/>
      <c r="O54" s="2624"/>
      <c r="P54" s="2626"/>
      <c r="Q54" s="2622"/>
      <c r="R54" s="2617"/>
      <c r="S54" s="2626"/>
      <c r="T54" s="2622"/>
      <c r="U54" s="2624"/>
    </row>
    <row r="55" spans="1:24" s="37" customFormat="1" ht="12.75" x14ac:dyDescent="0.2">
      <c r="A55" s="1718"/>
      <c r="B55" s="2706" t="s">
        <v>518</v>
      </c>
      <c r="C55" s="2709"/>
      <c r="D55" s="2709"/>
      <c r="E55" s="2709"/>
      <c r="F55" s="2709"/>
      <c r="G55" s="2709"/>
      <c r="H55" s="2709"/>
      <c r="I55" s="2709"/>
      <c r="J55" s="2709"/>
      <c r="K55" s="2708"/>
      <c r="M55" s="2620"/>
      <c r="N55" s="2622"/>
      <c r="O55" s="2624"/>
      <c r="P55" s="2626"/>
      <c r="Q55" s="2622"/>
      <c r="R55" s="2615">
        <v>1</v>
      </c>
      <c r="S55" s="2615">
        <v>0</v>
      </c>
      <c r="T55" s="2622"/>
      <c r="U55" s="2624"/>
    </row>
    <row r="56" spans="1:24" s="37" customFormat="1" ht="12.75" x14ac:dyDescent="0.2">
      <c r="A56" s="1718"/>
      <c r="B56" s="2706"/>
      <c r="C56" s="2709"/>
      <c r="D56" s="2709"/>
      <c r="E56" s="2709"/>
      <c r="F56" s="2709"/>
      <c r="G56" s="2709"/>
      <c r="H56" s="2709"/>
      <c r="I56" s="2709"/>
      <c r="J56" s="2709"/>
      <c r="K56" s="2708"/>
      <c r="M56" s="2628"/>
      <c r="N56" s="2622"/>
      <c r="O56" s="2624"/>
      <c r="P56" s="2626"/>
      <c r="Q56" s="2622"/>
      <c r="R56" s="2615"/>
      <c r="S56" s="2615"/>
      <c r="T56" s="2622"/>
      <c r="U56" s="2624"/>
    </row>
    <row r="57" spans="1:24" s="37" customFormat="1" x14ac:dyDescent="0.2">
      <c r="A57" s="1718"/>
      <c r="B57" s="902"/>
      <c r="C57" s="903"/>
      <c r="D57" s="903"/>
      <c r="E57" s="903"/>
      <c r="F57" s="903"/>
      <c r="G57" s="903"/>
      <c r="H57" s="903"/>
      <c r="I57" s="903"/>
      <c r="J57" s="903"/>
      <c r="K57" s="904"/>
      <c r="M57" s="2620"/>
      <c r="N57" s="2622"/>
      <c r="O57" s="2624"/>
      <c r="P57" s="2626"/>
      <c r="Q57" s="2622"/>
      <c r="R57" s="2631">
        <v>1</v>
      </c>
      <c r="S57" s="2631">
        <v>0</v>
      </c>
      <c r="T57" s="2631">
        <v>0</v>
      </c>
      <c r="U57" s="2624"/>
    </row>
    <row r="58" spans="1:24" s="37" customFormat="1" ht="12.75" x14ac:dyDescent="0.2">
      <c r="A58" s="1718"/>
      <c r="B58" s="2706" t="s">
        <v>519</v>
      </c>
      <c r="C58" s="2710"/>
      <c r="D58" s="2710"/>
      <c r="E58" s="2710"/>
      <c r="F58" s="2710"/>
      <c r="G58" s="2710"/>
      <c r="H58" s="2710"/>
      <c r="I58" s="2710"/>
      <c r="J58" s="2710"/>
      <c r="K58" s="2711"/>
      <c r="M58" s="2628"/>
      <c r="N58" s="2629"/>
      <c r="O58" s="2630"/>
      <c r="P58" s="2626"/>
      <c r="Q58" s="2622"/>
      <c r="R58" s="2631"/>
      <c r="S58" s="2631"/>
      <c r="T58" s="2631"/>
      <c r="U58" s="2624"/>
    </row>
    <row r="59" spans="1:24" s="37" customFormat="1" ht="12.75" x14ac:dyDescent="0.2">
      <c r="A59" s="1718"/>
      <c r="B59" s="2712"/>
      <c r="C59" s="2710"/>
      <c r="D59" s="2710"/>
      <c r="E59" s="2710"/>
      <c r="F59" s="2710"/>
      <c r="G59" s="2710"/>
      <c r="H59" s="2710"/>
      <c r="I59" s="2710"/>
      <c r="J59" s="2710"/>
      <c r="K59" s="2711"/>
      <c r="M59" s="2620"/>
      <c r="N59" s="2622"/>
      <c r="O59" s="2624"/>
      <c r="P59" s="2626"/>
      <c r="Q59" s="2622"/>
      <c r="R59" s="2615">
        <v>1</v>
      </c>
      <c r="S59" s="2615">
        <v>0</v>
      </c>
      <c r="T59" s="2615">
        <v>0</v>
      </c>
      <c r="U59" s="2617">
        <v>0</v>
      </c>
    </row>
    <row r="60" spans="1:24" s="37" customFormat="1" ht="15.75" thickBot="1" x14ac:dyDescent="0.25">
      <c r="A60" s="1718"/>
      <c r="B60" s="907"/>
      <c r="C60" s="905"/>
      <c r="D60" s="905"/>
      <c r="E60" s="905"/>
      <c r="F60" s="905"/>
      <c r="G60" s="905"/>
      <c r="H60" s="905"/>
      <c r="I60" s="905"/>
      <c r="J60" s="905"/>
      <c r="K60" s="906"/>
      <c r="M60" s="2621"/>
      <c r="N60" s="2623"/>
      <c r="O60" s="2625"/>
      <c r="P60" s="2627"/>
      <c r="Q60" s="2623"/>
      <c r="R60" s="2616"/>
      <c r="S60" s="2616"/>
      <c r="T60" s="2616"/>
      <c r="U60" s="2618"/>
    </row>
    <row r="61" spans="1:24" s="37" customFormat="1" ht="18" x14ac:dyDescent="0.2">
      <c r="A61" s="1718"/>
      <c r="B61" s="2698" t="s">
        <v>520</v>
      </c>
      <c r="C61" s="2699"/>
      <c r="D61" s="2699"/>
      <c r="E61" s="2699"/>
      <c r="F61" s="2699"/>
      <c r="G61" s="2699"/>
      <c r="H61" s="2699"/>
      <c r="I61" s="2699"/>
      <c r="J61" s="2699"/>
      <c r="K61" s="2700"/>
    </row>
    <row r="62" spans="1:24" s="37" customFormat="1" x14ac:dyDescent="0.25">
      <c r="A62" s="1718"/>
      <c r="B62" s="2716" t="s">
        <v>521</v>
      </c>
      <c r="C62" s="2717"/>
      <c r="D62" s="2717"/>
      <c r="E62" s="2717"/>
      <c r="F62" s="2717"/>
      <c r="G62" s="2717"/>
      <c r="H62" s="2717"/>
      <c r="I62" s="2717"/>
      <c r="J62" s="2717"/>
      <c r="K62" s="2718"/>
      <c r="M62" s="2619" t="s">
        <v>40</v>
      </c>
      <c r="N62" s="2619"/>
      <c r="O62" s="2619"/>
      <c r="P62" s="2619"/>
      <c r="Q62" s="2619"/>
      <c r="R62" s="2619"/>
      <c r="S62" s="2619"/>
      <c r="T62" s="2619"/>
      <c r="U62" s="2619"/>
      <c r="V62" s="2619"/>
      <c r="W62" s="2619"/>
      <c r="X62" s="2619"/>
    </row>
    <row r="63" spans="1:24" s="37" customFormat="1" ht="15.75" x14ac:dyDescent="0.2">
      <c r="A63" s="1718"/>
      <c r="B63" s="2716"/>
      <c r="C63" s="2717"/>
      <c r="D63" s="2717"/>
      <c r="E63" s="2717"/>
      <c r="F63" s="2717"/>
      <c r="G63" s="2717"/>
      <c r="H63" s="2717"/>
      <c r="I63" s="2717"/>
      <c r="J63" s="2717"/>
      <c r="K63" s="2718"/>
      <c r="M63" s="639" t="s">
        <v>38</v>
      </c>
      <c r="N63" s="640" t="s">
        <v>35</v>
      </c>
      <c r="O63" s="640" t="s">
        <v>39</v>
      </c>
      <c r="P63" s="641" t="s">
        <v>37</v>
      </c>
      <c r="Q63" s="642" t="s">
        <v>35</v>
      </c>
      <c r="R63" s="640" t="s">
        <v>38</v>
      </c>
      <c r="S63" s="640" t="s">
        <v>36</v>
      </c>
      <c r="T63" s="641" t="s">
        <v>37</v>
      </c>
      <c r="U63" s="642" t="s">
        <v>36</v>
      </c>
      <c r="V63" s="640" t="s">
        <v>38</v>
      </c>
      <c r="W63" s="640" t="s">
        <v>35</v>
      </c>
      <c r="X63" s="643" t="s">
        <v>37</v>
      </c>
    </row>
    <row r="64" spans="1:24" s="37" customFormat="1" ht="15.75" x14ac:dyDescent="0.25">
      <c r="A64" s="1718"/>
      <c r="B64" s="908"/>
      <c r="C64" s="909"/>
      <c r="D64" s="909"/>
      <c r="E64" s="909"/>
      <c r="F64" s="909"/>
      <c r="G64" s="909"/>
      <c r="H64" s="909"/>
      <c r="I64" s="909"/>
      <c r="J64" s="909"/>
      <c r="K64" s="910"/>
      <c r="M64" s="644">
        <v>1</v>
      </c>
      <c r="N64" s="645">
        <f>M64*10</f>
        <v>10</v>
      </c>
      <c r="O64" s="645">
        <f>N64*10</f>
        <v>100</v>
      </c>
      <c r="P64" s="646">
        <f>O64*10</f>
        <v>1000</v>
      </c>
      <c r="Q64" s="647">
        <v>10</v>
      </c>
      <c r="R64" s="645">
        <f>Q64/10</f>
        <v>1</v>
      </c>
      <c r="S64" s="648">
        <f>Q64*10</f>
        <v>100</v>
      </c>
      <c r="T64" s="649">
        <f>Q64*100</f>
        <v>1000</v>
      </c>
      <c r="U64" s="647">
        <v>10</v>
      </c>
      <c r="V64" s="648">
        <f>W64/10</f>
        <v>0.1</v>
      </c>
      <c r="W64" s="648">
        <f>U64/10</f>
        <v>1</v>
      </c>
      <c r="X64" s="650">
        <f>U64*10</f>
        <v>100</v>
      </c>
    </row>
    <row r="65" spans="1:24" s="37" customFormat="1" ht="12.75" x14ac:dyDescent="0.2">
      <c r="A65" s="1718"/>
      <c r="B65" s="2713" t="s">
        <v>522</v>
      </c>
      <c r="C65" s="2714"/>
      <c r="D65" s="2714"/>
      <c r="E65" s="2714"/>
      <c r="F65" s="2714"/>
      <c r="G65" s="2714"/>
      <c r="H65" s="2714"/>
      <c r="I65" s="2714"/>
      <c r="J65" s="2714"/>
      <c r="K65" s="2715"/>
      <c r="M65" s="2612" t="s">
        <v>41</v>
      </c>
      <c r="N65" s="2613"/>
      <c r="O65" s="2613"/>
      <c r="P65" s="2613"/>
      <c r="Q65" s="2613"/>
      <c r="R65" s="2613"/>
      <c r="S65" s="2613"/>
      <c r="T65" s="2613"/>
      <c r="U65" s="2613"/>
      <c r="V65" s="2613"/>
      <c r="W65" s="2613"/>
      <c r="X65" s="2614"/>
    </row>
    <row r="66" spans="1:24" s="37" customFormat="1" ht="12.75" x14ac:dyDescent="0.2">
      <c r="A66" s="1718"/>
      <c r="B66" s="2713"/>
      <c r="C66" s="2714"/>
      <c r="D66" s="2714"/>
      <c r="E66" s="2714"/>
      <c r="F66" s="2714"/>
      <c r="G66" s="2714"/>
      <c r="H66" s="2714"/>
      <c r="I66" s="2714"/>
      <c r="J66" s="2714"/>
      <c r="K66" s="2715"/>
    </row>
    <row r="67" spans="1:24" s="37" customFormat="1" ht="12.75" x14ac:dyDescent="0.2">
      <c r="A67" s="1718"/>
      <c r="B67" s="2713" t="s">
        <v>523</v>
      </c>
      <c r="C67" s="2714"/>
      <c r="D67" s="2714"/>
      <c r="E67" s="2714"/>
      <c r="F67" s="2714"/>
      <c r="G67" s="2714"/>
      <c r="H67" s="2714"/>
      <c r="I67" s="2714"/>
      <c r="J67" s="2714"/>
      <c r="K67" s="2715"/>
    </row>
    <row r="68" spans="1:24" s="37" customFormat="1" ht="12.75" x14ac:dyDescent="0.2">
      <c r="A68" s="1718"/>
      <c r="B68" s="2713"/>
      <c r="C68" s="2714"/>
      <c r="D68" s="2714"/>
      <c r="E68" s="2714"/>
      <c r="F68" s="2714"/>
      <c r="G68" s="2714"/>
      <c r="H68" s="2714"/>
      <c r="I68" s="2714"/>
      <c r="J68" s="2714"/>
      <c r="K68" s="2715"/>
    </row>
    <row r="69" spans="1:24" s="37" customFormat="1" x14ac:dyDescent="0.2">
      <c r="A69" s="1718"/>
      <c r="B69" s="707" t="s">
        <v>524</v>
      </c>
      <c r="C69" s="909"/>
      <c r="D69" s="909"/>
      <c r="E69" s="909"/>
      <c r="F69" s="909"/>
      <c r="G69" s="909"/>
      <c r="H69" s="909"/>
      <c r="I69" s="909"/>
      <c r="J69" s="909"/>
      <c r="K69" s="910"/>
    </row>
    <row r="70" spans="1:24" s="37" customFormat="1" ht="14.25" x14ac:dyDescent="0.2">
      <c r="A70" s="1718"/>
      <c r="B70" s="908"/>
      <c r="C70" s="909"/>
      <c r="D70" s="909"/>
      <c r="E70" s="909"/>
      <c r="F70" s="909"/>
      <c r="G70" s="909"/>
      <c r="H70" s="909"/>
      <c r="I70" s="909"/>
      <c r="J70" s="909"/>
      <c r="K70" s="910"/>
    </row>
    <row r="71" spans="1:24" s="37" customFormat="1" ht="12.75" x14ac:dyDescent="0.2">
      <c r="A71" s="1718"/>
      <c r="B71" s="2713" t="s">
        <v>525</v>
      </c>
      <c r="C71" s="2714"/>
      <c r="D71" s="2714"/>
      <c r="E71" s="2714"/>
      <c r="F71" s="2714"/>
      <c r="G71" s="2714"/>
      <c r="H71" s="2714"/>
      <c r="I71" s="2714"/>
      <c r="J71" s="2714"/>
      <c r="K71" s="2715"/>
    </row>
    <row r="72" spans="1:24" s="37" customFormat="1" ht="12.75" x14ac:dyDescent="0.2">
      <c r="A72" s="1718"/>
      <c r="B72" s="2713"/>
      <c r="C72" s="2714"/>
      <c r="D72" s="2714"/>
      <c r="E72" s="2714"/>
      <c r="F72" s="2714"/>
      <c r="G72" s="2714"/>
      <c r="H72" s="2714"/>
      <c r="I72" s="2714"/>
      <c r="J72" s="2714"/>
      <c r="K72" s="2715"/>
    </row>
    <row r="73" spans="1:24" s="37" customFormat="1" ht="15" customHeight="1" x14ac:dyDescent="0.2">
      <c r="A73" s="1718"/>
      <c r="B73" s="2713" t="s">
        <v>526</v>
      </c>
      <c r="C73" s="2714"/>
      <c r="D73" s="2714"/>
      <c r="E73" s="2714"/>
      <c r="F73" s="2714"/>
      <c r="G73" s="2714"/>
      <c r="H73" s="2714"/>
      <c r="I73" s="2714"/>
      <c r="J73" s="2714"/>
      <c r="K73" s="2715"/>
    </row>
    <row r="74" spans="1:24" s="37" customFormat="1" ht="15" customHeight="1" x14ac:dyDescent="0.2">
      <c r="A74" s="1718"/>
      <c r="B74" s="2713"/>
      <c r="C74" s="2714"/>
      <c r="D74" s="2714"/>
      <c r="E74" s="2714"/>
      <c r="F74" s="2714"/>
      <c r="G74" s="2714"/>
      <c r="H74" s="2714"/>
      <c r="I74" s="2714"/>
      <c r="J74" s="2714"/>
      <c r="K74" s="2715"/>
    </row>
    <row r="75" spans="1:24" s="37" customFormat="1" x14ac:dyDescent="0.2">
      <c r="A75" s="1718"/>
      <c r="B75" s="708" t="s">
        <v>527</v>
      </c>
      <c r="C75" s="909"/>
      <c r="D75" s="909"/>
      <c r="E75" s="909"/>
      <c r="F75" s="909"/>
      <c r="G75" s="909"/>
      <c r="H75" s="909"/>
      <c r="I75" s="909"/>
      <c r="J75" s="909"/>
      <c r="K75" s="910"/>
    </row>
    <row r="76" spans="1:24" s="37" customFormat="1" ht="12.75" x14ac:dyDescent="0.2">
      <c r="A76" s="1718"/>
      <c r="B76" s="2716" t="s">
        <v>528</v>
      </c>
      <c r="C76" s="2717"/>
      <c r="D76" s="2717"/>
      <c r="E76" s="2717"/>
      <c r="F76" s="2717"/>
      <c r="G76" s="2717"/>
      <c r="H76" s="2717"/>
      <c r="I76" s="2717"/>
      <c r="J76" s="2717"/>
      <c r="K76" s="2718"/>
    </row>
    <row r="77" spans="1:24" s="37" customFormat="1" ht="12.75" x14ac:dyDescent="0.2">
      <c r="A77" s="1718"/>
      <c r="B77" s="2716"/>
      <c r="C77" s="2717"/>
      <c r="D77" s="2717"/>
      <c r="E77" s="2717"/>
      <c r="F77" s="2717"/>
      <c r="G77" s="2717"/>
      <c r="H77" s="2717"/>
      <c r="I77" s="2717"/>
      <c r="J77" s="2717"/>
      <c r="K77" s="2718"/>
    </row>
    <row r="78" spans="1:24" s="37" customFormat="1" ht="14.25" x14ac:dyDescent="0.2">
      <c r="A78" s="1718"/>
      <c r="B78" s="908"/>
      <c r="C78" s="909"/>
      <c r="D78" s="909"/>
      <c r="E78" s="909"/>
      <c r="F78" s="909"/>
      <c r="G78" s="909"/>
      <c r="H78" s="909"/>
      <c r="I78" s="909"/>
      <c r="J78" s="909"/>
      <c r="K78" s="910"/>
    </row>
    <row r="79" spans="1:24" s="37" customFormat="1" x14ac:dyDescent="0.25">
      <c r="A79" s="1718"/>
      <c r="B79" s="709" t="s">
        <v>529</v>
      </c>
      <c r="C79" s="909"/>
      <c r="D79" s="909"/>
      <c r="E79" s="909"/>
      <c r="F79" s="909"/>
      <c r="G79" s="909"/>
      <c r="H79" s="909"/>
      <c r="I79" s="909"/>
      <c r="J79" s="909"/>
      <c r="K79" s="910"/>
    </row>
    <row r="80" spans="1:24" s="37" customFormat="1" x14ac:dyDescent="0.25">
      <c r="A80" s="1718"/>
      <c r="B80" s="709" t="s">
        <v>530</v>
      </c>
      <c r="C80" s="909"/>
      <c r="D80" s="909"/>
      <c r="E80" s="909"/>
      <c r="F80" s="909"/>
      <c r="G80" s="909"/>
      <c r="H80" s="909"/>
      <c r="I80" s="909"/>
      <c r="J80" s="909"/>
      <c r="K80" s="910"/>
    </row>
    <row r="81" spans="1:11" s="37" customFormat="1" x14ac:dyDescent="0.25">
      <c r="A81" s="1718"/>
      <c r="B81" s="709" t="s">
        <v>531</v>
      </c>
      <c r="C81" s="909"/>
      <c r="D81" s="909"/>
      <c r="E81" s="909"/>
      <c r="F81" s="909"/>
      <c r="G81" s="909"/>
      <c r="H81" s="909"/>
      <c r="I81" s="909"/>
      <c r="J81" s="909"/>
      <c r="K81" s="910"/>
    </row>
    <row r="82" spans="1:11" s="37" customFormat="1" ht="12.75" x14ac:dyDescent="0.2">
      <c r="A82" s="1718"/>
      <c r="B82" s="2738" t="s">
        <v>532</v>
      </c>
      <c r="C82" s="2739"/>
      <c r="D82" s="2739"/>
      <c r="E82" s="2739"/>
      <c r="F82" s="2739"/>
      <c r="G82" s="2739"/>
      <c r="H82" s="2739"/>
      <c r="I82" s="2739"/>
      <c r="J82" s="2739"/>
      <c r="K82" s="2740"/>
    </row>
    <row r="83" spans="1:11" s="37" customFormat="1" ht="12.75" x14ac:dyDescent="0.2">
      <c r="A83" s="1718"/>
      <c r="B83" s="2738"/>
      <c r="C83" s="2739"/>
      <c r="D83" s="2739"/>
      <c r="E83" s="2739"/>
      <c r="F83" s="2739"/>
      <c r="G83" s="2739"/>
      <c r="H83" s="2739"/>
      <c r="I83" s="2739"/>
      <c r="J83" s="2739"/>
      <c r="K83" s="2740"/>
    </row>
    <row r="84" spans="1:11" s="37" customFormat="1" ht="14.25" x14ac:dyDescent="0.2">
      <c r="A84" s="1718"/>
      <c r="B84" s="908"/>
      <c r="C84" s="909"/>
      <c r="D84" s="909"/>
      <c r="E84" s="909"/>
      <c r="F84" s="909"/>
      <c r="G84" s="909"/>
      <c r="H84" s="909"/>
      <c r="I84" s="909"/>
      <c r="J84" s="909"/>
      <c r="K84" s="910"/>
    </row>
    <row r="85" spans="1:11" s="37" customFormat="1" ht="12.75" x14ac:dyDescent="0.2">
      <c r="A85" s="1718"/>
      <c r="B85" s="2719" t="s">
        <v>533</v>
      </c>
      <c r="C85" s="2720"/>
      <c r="D85" s="2720"/>
      <c r="E85" s="2720"/>
      <c r="F85" s="2720"/>
      <c r="G85" s="2720"/>
      <c r="H85" s="2720"/>
      <c r="I85" s="2720"/>
      <c r="J85" s="2720"/>
      <c r="K85" s="2721"/>
    </row>
    <row r="86" spans="1:11" s="37" customFormat="1" ht="12.75" x14ac:dyDescent="0.2">
      <c r="A86" s="1718"/>
      <c r="B86" s="2719"/>
      <c r="C86" s="2720"/>
      <c r="D86" s="2720"/>
      <c r="E86" s="2720"/>
      <c r="F86" s="2720"/>
      <c r="G86" s="2720"/>
      <c r="H86" s="2720"/>
      <c r="I86" s="2720"/>
      <c r="J86" s="2720"/>
      <c r="K86" s="2721"/>
    </row>
    <row r="87" spans="1:11" s="37" customFormat="1" ht="12.75" x14ac:dyDescent="0.2">
      <c r="A87" s="1718"/>
      <c r="B87" s="2716" t="s">
        <v>534</v>
      </c>
      <c r="C87" s="2717"/>
      <c r="D87" s="2717"/>
      <c r="E87" s="2717"/>
      <c r="F87" s="2717"/>
      <c r="G87" s="2717"/>
      <c r="H87" s="2717"/>
      <c r="I87" s="2717"/>
      <c r="J87" s="2717"/>
      <c r="K87" s="2718"/>
    </row>
    <row r="88" spans="1:11" s="37" customFormat="1" ht="12.75" x14ac:dyDescent="0.2">
      <c r="A88" s="1718"/>
      <c r="B88" s="2716"/>
      <c r="C88" s="2717"/>
      <c r="D88" s="2717"/>
      <c r="E88" s="2717"/>
      <c r="F88" s="2717"/>
      <c r="G88" s="2717"/>
      <c r="H88" s="2717"/>
      <c r="I88" s="2717"/>
      <c r="J88" s="2717"/>
      <c r="K88" s="2718"/>
    </row>
    <row r="89" spans="1:11" s="37" customFormat="1" ht="14.25" x14ac:dyDescent="0.2">
      <c r="A89" s="1718"/>
      <c r="B89" s="908"/>
      <c r="C89" s="909"/>
      <c r="D89" s="909"/>
      <c r="E89" s="909"/>
      <c r="F89" s="909"/>
      <c r="G89" s="909"/>
      <c r="H89" s="909"/>
      <c r="I89" s="909"/>
      <c r="J89" s="909"/>
      <c r="K89" s="910"/>
    </row>
    <row r="90" spans="1:11" s="37" customFormat="1" ht="12.75" x14ac:dyDescent="0.2">
      <c r="A90" s="1718"/>
      <c r="B90" s="2716" t="s">
        <v>535</v>
      </c>
      <c r="C90" s="2717"/>
      <c r="D90" s="2717"/>
      <c r="E90" s="2717"/>
      <c r="F90" s="2717"/>
      <c r="G90" s="2717"/>
      <c r="H90" s="2717"/>
      <c r="I90" s="2717"/>
      <c r="J90" s="2717"/>
      <c r="K90" s="2718"/>
    </row>
    <row r="91" spans="1:11" s="37" customFormat="1" ht="12.75" x14ac:dyDescent="0.2">
      <c r="A91" s="1718"/>
      <c r="B91" s="2716"/>
      <c r="C91" s="2717"/>
      <c r="D91" s="2717"/>
      <c r="E91" s="2717"/>
      <c r="F91" s="2717"/>
      <c r="G91" s="2717"/>
      <c r="H91" s="2717"/>
      <c r="I91" s="2717"/>
      <c r="J91" s="2717"/>
      <c r="K91" s="2718"/>
    </row>
    <row r="92" spans="1:11" s="37" customFormat="1" ht="14.25" x14ac:dyDescent="0.2">
      <c r="A92" s="1718"/>
      <c r="B92" s="710"/>
      <c r="C92" s="909"/>
      <c r="D92" s="909"/>
      <c r="E92" s="909"/>
      <c r="F92" s="909"/>
      <c r="G92" s="909"/>
      <c r="H92" s="909"/>
      <c r="I92" s="909"/>
      <c r="J92" s="909"/>
      <c r="K92" s="910"/>
    </row>
    <row r="93" spans="1:11" s="37" customFormat="1" ht="12.75" x14ac:dyDescent="0.2">
      <c r="A93" s="1718"/>
      <c r="B93" s="2719" t="s">
        <v>536</v>
      </c>
      <c r="C93" s="2720"/>
      <c r="D93" s="2720"/>
      <c r="E93" s="2720"/>
      <c r="F93" s="2720"/>
      <c r="G93" s="2720"/>
      <c r="H93" s="2720"/>
      <c r="I93" s="2720"/>
      <c r="J93" s="2720"/>
      <c r="K93" s="2721"/>
    </row>
    <row r="94" spans="1:11" s="37" customFormat="1" ht="12.75" x14ac:dyDescent="0.2">
      <c r="A94" s="1718"/>
      <c r="B94" s="2719"/>
      <c r="C94" s="2720"/>
      <c r="D94" s="2720"/>
      <c r="E94" s="2720"/>
      <c r="F94" s="2720"/>
      <c r="G94" s="2720"/>
      <c r="H94" s="2720"/>
      <c r="I94" s="2720"/>
      <c r="J94" s="2720"/>
      <c r="K94" s="2721"/>
    </row>
    <row r="95" spans="1:11" s="37" customFormat="1" ht="12.75" x14ac:dyDescent="0.2">
      <c r="A95" s="1718"/>
      <c r="B95" s="2725" t="s">
        <v>201</v>
      </c>
      <c r="C95" s="2726"/>
      <c r="D95" s="2726"/>
      <c r="E95" s="2726"/>
      <c r="F95" s="2726"/>
      <c r="G95" s="2726"/>
      <c r="H95" s="2726"/>
      <c r="I95" s="2726"/>
      <c r="J95" s="2726"/>
      <c r="K95" s="2727"/>
    </row>
    <row r="96" spans="1:11" s="37" customFormat="1" ht="12.75" x14ac:dyDescent="0.2">
      <c r="A96" s="1718"/>
      <c r="B96" s="2725"/>
      <c r="C96" s="2726"/>
      <c r="D96" s="2726"/>
      <c r="E96" s="2726"/>
      <c r="F96" s="2726"/>
      <c r="G96" s="2726"/>
      <c r="H96" s="2726"/>
      <c r="I96" s="2726"/>
      <c r="J96" s="2726"/>
      <c r="K96" s="2727"/>
    </row>
    <row r="97" spans="1:11" s="37" customFormat="1" ht="12.75" x14ac:dyDescent="0.2">
      <c r="A97" s="1718"/>
      <c r="B97" s="912"/>
      <c r="C97" s="913"/>
      <c r="D97" s="913"/>
      <c r="E97" s="913"/>
      <c r="F97" s="913"/>
      <c r="G97" s="913"/>
      <c r="H97" s="913"/>
      <c r="I97" s="913"/>
      <c r="J97" s="913"/>
      <c r="K97" s="914"/>
    </row>
    <row r="98" spans="1:11" s="37" customFormat="1" ht="12.75" x14ac:dyDescent="0.2">
      <c r="A98" s="1718"/>
      <c r="B98" s="2725" t="s">
        <v>537</v>
      </c>
      <c r="C98" s="2726"/>
      <c r="D98" s="2726"/>
      <c r="E98" s="2726"/>
      <c r="F98" s="2726"/>
      <c r="G98" s="2726"/>
      <c r="H98" s="2726"/>
      <c r="I98" s="2726"/>
      <c r="J98" s="2726"/>
      <c r="K98" s="2727"/>
    </row>
    <row r="99" spans="1:11" s="37" customFormat="1" ht="12.75" x14ac:dyDescent="0.2">
      <c r="A99" s="1718"/>
      <c r="B99" s="2725"/>
      <c r="C99" s="2726"/>
      <c r="D99" s="2726"/>
      <c r="E99" s="2726"/>
      <c r="F99" s="2726"/>
      <c r="G99" s="2726"/>
      <c r="H99" s="2726"/>
      <c r="I99" s="2726"/>
      <c r="J99" s="2726"/>
      <c r="K99" s="2727"/>
    </row>
    <row r="100" spans="1:11" s="37" customFormat="1" ht="12.75" x14ac:dyDescent="0.2">
      <c r="A100" s="1718"/>
      <c r="B100" s="912"/>
      <c r="C100" s="913"/>
      <c r="D100" s="913"/>
      <c r="E100" s="913"/>
      <c r="F100" s="913"/>
      <c r="G100" s="913"/>
      <c r="H100" s="913"/>
      <c r="I100" s="913"/>
      <c r="J100" s="913"/>
      <c r="K100" s="914"/>
    </row>
    <row r="101" spans="1:11" s="37" customFormat="1" ht="12.75" x14ac:dyDescent="0.2">
      <c r="A101" s="1718"/>
      <c r="B101" s="2725" t="s">
        <v>538</v>
      </c>
      <c r="C101" s="2726"/>
      <c r="D101" s="2726"/>
      <c r="E101" s="2726"/>
      <c r="F101" s="2726"/>
      <c r="G101" s="2726"/>
      <c r="H101" s="2726"/>
      <c r="I101" s="2726"/>
      <c r="J101" s="2726"/>
      <c r="K101" s="2727"/>
    </row>
    <row r="102" spans="1:11" s="37" customFormat="1" ht="12.75" x14ac:dyDescent="0.2">
      <c r="A102" s="1718"/>
      <c r="B102" s="2725"/>
      <c r="C102" s="2726"/>
      <c r="D102" s="2726"/>
      <c r="E102" s="2726"/>
      <c r="F102" s="2726"/>
      <c r="G102" s="2726"/>
      <c r="H102" s="2726"/>
      <c r="I102" s="2726"/>
      <c r="J102" s="2726"/>
      <c r="K102" s="2727"/>
    </row>
    <row r="103" spans="1:11" s="37" customFormat="1" ht="12.75" x14ac:dyDescent="0.2">
      <c r="A103" s="1718"/>
      <c r="B103" s="912"/>
      <c r="C103" s="913"/>
      <c r="D103" s="913"/>
      <c r="E103" s="913"/>
      <c r="F103" s="913"/>
      <c r="G103" s="913"/>
      <c r="H103" s="913"/>
      <c r="I103" s="913"/>
      <c r="J103" s="913"/>
      <c r="K103" s="914"/>
    </row>
    <row r="104" spans="1:11" s="37" customFormat="1" ht="12.75" x14ac:dyDescent="0.2">
      <c r="A104" s="1718"/>
      <c r="B104" s="2716" t="s">
        <v>485</v>
      </c>
      <c r="C104" s="2717"/>
      <c r="D104" s="2717"/>
      <c r="E104" s="2717"/>
      <c r="F104" s="2717"/>
      <c r="G104" s="2717"/>
      <c r="H104" s="2717"/>
      <c r="I104" s="2717"/>
      <c r="J104" s="2717"/>
      <c r="K104" s="2718"/>
    </row>
    <row r="105" spans="1:11" s="37" customFormat="1" ht="12.75" x14ac:dyDescent="0.2">
      <c r="A105" s="1718"/>
      <c r="B105" s="2716"/>
      <c r="C105" s="2717"/>
      <c r="D105" s="2717"/>
      <c r="E105" s="2717"/>
      <c r="F105" s="2717"/>
      <c r="G105" s="2717"/>
      <c r="H105" s="2717"/>
      <c r="I105" s="2717"/>
      <c r="J105" s="2717"/>
      <c r="K105" s="2718"/>
    </row>
    <row r="106" spans="1:11" s="37" customFormat="1" ht="14.25" x14ac:dyDescent="0.2">
      <c r="A106" s="1718"/>
      <c r="B106" s="908"/>
      <c r="C106" s="909"/>
      <c r="D106" s="909"/>
      <c r="E106" s="909"/>
      <c r="F106" s="909"/>
      <c r="G106" s="909"/>
      <c r="H106" s="909"/>
      <c r="I106" s="909"/>
      <c r="J106" s="909"/>
      <c r="K106" s="910"/>
    </row>
    <row r="107" spans="1:11" s="37" customFormat="1" ht="12.75" x14ac:dyDescent="0.2">
      <c r="A107" s="1718"/>
      <c r="B107" s="2738" t="s">
        <v>539</v>
      </c>
      <c r="C107" s="2739"/>
      <c r="D107" s="2739"/>
      <c r="E107" s="2739"/>
      <c r="F107" s="2739"/>
      <c r="G107" s="2739"/>
      <c r="H107" s="2739"/>
      <c r="I107" s="2739"/>
      <c r="J107" s="2739"/>
      <c r="K107" s="2740"/>
    </row>
    <row r="108" spans="1:11" s="37" customFormat="1" ht="12.75" x14ac:dyDescent="0.2">
      <c r="A108" s="1718"/>
      <c r="B108" s="2738"/>
      <c r="C108" s="2739"/>
      <c r="D108" s="2739"/>
      <c r="E108" s="2739"/>
      <c r="F108" s="2739"/>
      <c r="G108" s="2739"/>
      <c r="H108" s="2739"/>
      <c r="I108" s="2739"/>
      <c r="J108" s="2739"/>
      <c r="K108" s="2740"/>
    </row>
    <row r="109" spans="1:11" s="37" customFormat="1" ht="14.25" x14ac:dyDescent="0.2">
      <c r="A109" s="1718"/>
      <c r="B109" s="908"/>
      <c r="C109" s="909"/>
      <c r="D109" s="909"/>
      <c r="E109" s="909"/>
      <c r="F109" s="909"/>
      <c r="G109" s="909"/>
      <c r="H109" s="909"/>
      <c r="I109" s="909"/>
      <c r="J109" s="909"/>
      <c r="K109" s="910"/>
    </row>
    <row r="110" spans="1:11" s="37" customFormat="1" ht="12.75" x14ac:dyDescent="0.2">
      <c r="A110" s="1718"/>
      <c r="B110" s="2742" t="s">
        <v>540</v>
      </c>
      <c r="C110" s="2743"/>
      <c r="D110" s="2743"/>
      <c r="E110" s="2743"/>
      <c r="F110" s="2743"/>
      <c r="G110" s="2743"/>
      <c r="H110" s="2743"/>
      <c r="I110" s="2743"/>
      <c r="J110" s="2743"/>
      <c r="K110" s="2744"/>
    </row>
    <row r="111" spans="1:11" s="37" customFormat="1" ht="12.75" x14ac:dyDescent="0.2">
      <c r="A111" s="1718"/>
      <c r="B111" s="2742"/>
      <c r="C111" s="2743"/>
      <c r="D111" s="2743"/>
      <c r="E111" s="2743"/>
      <c r="F111" s="2743"/>
      <c r="G111" s="2743"/>
      <c r="H111" s="2743"/>
      <c r="I111" s="2743"/>
      <c r="J111" s="2743"/>
      <c r="K111" s="2744"/>
    </row>
    <row r="112" spans="1:11" s="37" customFormat="1" ht="14.25" x14ac:dyDescent="0.2">
      <c r="A112" s="1718"/>
      <c r="B112" s="915"/>
      <c r="C112" s="916"/>
      <c r="D112" s="916"/>
      <c r="E112" s="916"/>
      <c r="F112" s="916"/>
      <c r="G112" s="916"/>
      <c r="H112" s="916"/>
      <c r="I112" s="916"/>
      <c r="J112" s="916"/>
      <c r="K112" s="917"/>
    </row>
    <row r="113" spans="1:11" s="37" customFormat="1" ht="12.75" x14ac:dyDescent="0.2">
      <c r="A113" s="1718"/>
      <c r="B113" s="2719" t="s">
        <v>541</v>
      </c>
      <c r="C113" s="2720"/>
      <c r="D113" s="2720"/>
      <c r="E113" s="2720"/>
      <c r="F113" s="2720"/>
      <c r="G113" s="2720"/>
      <c r="H113" s="2720"/>
      <c r="I113" s="2720"/>
      <c r="J113" s="2720"/>
      <c r="K113" s="2721"/>
    </row>
    <row r="114" spans="1:11" s="37" customFormat="1" ht="12.75" x14ac:dyDescent="0.2">
      <c r="A114" s="1718"/>
      <c r="B114" s="2719"/>
      <c r="C114" s="2720"/>
      <c r="D114" s="2720"/>
      <c r="E114" s="2720"/>
      <c r="F114" s="2720"/>
      <c r="G114" s="2720"/>
      <c r="H114" s="2720"/>
      <c r="I114" s="2720"/>
      <c r="J114" s="2720"/>
      <c r="K114" s="2721"/>
    </row>
    <row r="115" spans="1:11" s="37" customFormat="1" ht="12.75" x14ac:dyDescent="0.2">
      <c r="A115" s="1718"/>
      <c r="B115" s="2722" t="s">
        <v>542</v>
      </c>
      <c r="C115" s="2723"/>
      <c r="D115" s="2723"/>
      <c r="E115" s="2723"/>
      <c r="F115" s="2723"/>
      <c r="G115" s="2723"/>
      <c r="H115" s="2723"/>
      <c r="I115" s="2723"/>
      <c r="J115" s="2723"/>
      <c r="K115" s="2724"/>
    </row>
    <row r="116" spans="1:11" s="37" customFormat="1" ht="12.75" x14ac:dyDescent="0.2">
      <c r="A116" s="1718"/>
      <c r="B116" s="2722"/>
      <c r="C116" s="2723"/>
      <c r="D116" s="2723"/>
      <c r="E116" s="2723"/>
      <c r="F116" s="2723"/>
      <c r="G116" s="2723"/>
      <c r="H116" s="2723"/>
      <c r="I116" s="2723"/>
      <c r="J116" s="2723"/>
      <c r="K116" s="2724"/>
    </row>
    <row r="117" spans="1:11" s="37" customFormat="1" ht="12.75" x14ac:dyDescent="0.2">
      <c r="A117" s="1718"/>
      <c r="B117" s="2716" t="s">
        <v>543</v>
      </c>
      <c r="C117" s="2717"/>
      <c r="D117" s="2717"/>
      <c r="E117" s="2717"/>
      <c r="F117" s="2717"/>
      <c r="G117" s="2717"/>
      <c r="H117" s="2717"/>
      <c r="I117" s="2717"/>
      <c r="J117" s="2717"/>
      <c r="K117" s="2718"/>
    </row>
    <row r="118" spans="1:11" s="37" customFormat="1" ht="12.75" x14ac:dyDescent="0.2">
      <c r="A118" s="1718"/>
      <c r="B118" s="2716"/>
      <c r="C118" s="2717"/>
      <c r="D118" s="2717"/>
      <c r="E118" s="2717"/>
      <c r="F118" s="2717"/>
      <c r="G118" s="2717"/>
      <c r="H118" s="2717"/>
      <c r="I118" s="2717"/>
      <c r="J118" s="2717"/>
      <c r="K118" s="2718"/>
    </row>
    <row r="119" spans="1:11" s="37" customFormat="1" ht="12.75" x14ac:dyDescent="0.2">
      <c r="A119" s="1718"/>
      <c r="B119" s="2722" t="s">
        <v>544</v>
      </c>
      <c r="C119" s="2723"/>
      <c r="D119" s="2723"/>
      <c r="E119" s="2723"/>
      <c r="F119" s="2723"/>
      <c r="G119" s="2723"/>
      <c r="H119" s="2723"/>
      <c r="I119" s="2723"/>
      <c r="J119" s="2723"/>
      <c r="K119" s="2724"/>
    </row>
    <row r="120" spans="1:11" s="37" customFormat="1" ht="12.75" x14ac:dyDescent="0.2">
      <c r="A120" s="1718"/>
      <c r="B120" s="2722"/>
      <c r="C120" s="2723"/>
      <c r="D120" s="2723"/>
      <c r="E120" s="2723"/>
      <c r="F120" s="2723"/>
      <c r="G120" s="2723"/>
      <c r="H120" s="2723"/>
      <c r="I120" s="2723"/>
      <c r="J120" s="2723"/>
      <c r="K120" s="2724"/>
    </row>
    <row r="121" spans="1:11" s="37" customFormat="1" ht="12.75" x14ac:dyDescent="0.2">
      <c r="A121" s="1718"/>
      <c r="B121" s="2716" t="s">
        <v>545</v>
      </c>
      <c r="C121" s="2717"/>
      <c r="D121" s="2717"/>
      <c r="E121" s="2717"/>
      <c r="F121" s="2717"/>
      <c r="G121" s="2717"/>
      <c r="H121" s="2717"/>
      <c r="I121" s="2717"/>
      <c r="J121" s="2717"/>
      <c r="K121" s="2718"/>
    </row>
    <row r="122" spans="1:11" s="37" customFormat="1" ht="12.75" x14ac:dyDescent="0.2">
      <c r="A122" s="1718"/>
      <c r="B122" s="2716"/>
      <c r="C122" s="2717"/>
      <c r="D122" s="2717"/>
      <c r="E122" s="2717"/>
      <c r="F122" s="2717"/>
      <c r="G122" s="2717"/>
      <c r="H122" s="2717"/>
      <c r="I122" s="2717"/>
      <c r="J122" s="2717"/>
      <c r="K122" s="2718"/>
    </row>
    <row r="123" spans="1:11" s="37" customFormat="1" ht="12.75" x14ac:dyDescent="0.2">
      <c r="A123" s="1718"/>
      <c r="B123" s="2716" t="s">
        <v>546</v>
      </c>
      <c r="C123" s="2717"/>
      <c r="D123" s="2717"/>
      <c r="E123" s="2717"/>
      <c r="F123" s="2717"/>
      <c r="G123" s="2717"/>
      <c r="H123" s="2717"/>
      <c r="I123" s="2717"/>
      <c r="J123" s="2717"/>
      <c r="K123" s="2718"/>
    </row>
    <row r="124" spans="1:11" s="37" customFormat="1" ht="12.75" x14ac:dyDescent="0.2">
      <c r="A124" s="1718"/>
      <c r="B124" s="2716"/>
      <c r="C124" s="2717"/>
      <c r="D124" s="2717"/>
      <c r="E124" s="2717"/>
      <c r="F124" s="2717"/>
      <c r="G124" s="2717"/>
      <c r="H124" s="2717"/>
      <c r="I124" s="2717"/>
      <c r="J124" s="2717"/>
      <c r="K124" s="2718"/>
    </row>
    <row r="125" spans="1:11" s="37" customFormat="1" ht="12.75" x14ac:dyDescent="0.2">
      <c r="A125" s="1718"/>
      <c r="B125" s="2719" t="s">
        <v>547</v>
      </c>
      <c r="C125" s="2720"/>
      <c r="D125" s="2720"/>
      <c r="E125" s="2720"/>
      <c r="F125" s="2720"/>
      <c r="G125" s="2720"/>
      <c r="H125" s="2720"/>
      <c r="I125" s="2720"/>
      <c r="J125" s="2720"/>
      <c r="K125" s="2721"/>
    </row>
    <row r="126" spans="1:11" s="37" customFormat="1" ht="12.75" x14ac:dyDescent="0.2">
      <c r="A126" s="1718"/>
      <c r="B126" s="2719"/>
      <c r="C126" s="2720"/>
      <c r="D126" s="2720"/>
      <c r="E126" s="2720"/>
      <c r="F126" s="2720"/>
      <c r="G126" s="2720"/>
      <c r="H126" s="2720"/>
      <c r="I126" s="2720"/>
      <c r="J126" s="2720"/>
      <c r="K126" s="2721"/>
    </row>
    <row r="127" spans="1:11" s="37" customFormat="1" ht="12.75" x14ac:dyDescent="0.2">
      <c r="A127" s="1718"/>
      <c r="B127" s="2716" t="s">
        <v>548</v>
      </c>
      <c r="C127" s="2717"/>
      <c r="D127" s="2717"/>
      <c r="E127" s="2717"/>
      <c r="F127" s="2717"/>
      <c r="G127" s="2717"/>
      <c r="H127" s="2717"/>
      <c r="I127" s="2717"/>
      <c r="J127" s="2717"/>
      <c r="K127" s="2718"/>
    </row>
    <row r="128" spans="1:11" s="37" customFormat="1" ht="12.75" x14ac:dyDescent="0.2">
      <c r="A128" s="1718"/>
      <c r="B128" s="2716"/>
      <c r="C128" s="2717"/>
      <c r="D128" s="2717"/>
      <c r="E128" s="2717"/>
      <c r="F128" s="2717"/>
      <c r="G128" s="2717"/>
      <c r="H128" s="2717"/>
      <c r="I128" s="2717"/>
      <c r="J128" s="2717"/>
      <c r="K128" s="2718"/>
    </row>
    <row r="129" spans="1:11" s="37" customFormat="1" x14ac:dyDescent="0.2">
      <c r="A129" s="1718"/>
      <c r="B129" s="711"/>
      <c r="C129" s="712"/>
      <c r="D129" s="712"/>
      <c r="E129" s="712"/>
      <c r="F129" s="712"/>
      <c r="G129" s="712"/>
      <c r="H129" s="712"/>
      <c r="I129" s="712"/>
      <c r="J129" s="712"/>
      <c r="K129" s="713"/>
    </row>
    <row r="130" spans="1:11" s="37" customFormat="1" x14ac:dyDescent="0.2">
      <c r="A130" s="1718"/>
      <c r="B130" s="714"/>
      <c r="C130" s="715"/>
      <c r="D130" s="715"/>
      <c r="E130" s="715"/>
      <c r="F130" s="715"/>
      <c r="G130" s="715"/>
      <c r="H130" s="715"/>
      <c r="I130" s="715"/>
      <c r="J130" s="715"/>
      <c r="K130" s="716"/>
    </row>
    <row r="131" spans="1:11" s="37" customFormat="1" ht="12.75" x14ac:dyDescent="0.2">
      <c r="A131" s="1718"/>
      <c r="B131" s="2698" t="s">
        <v>549</v>
      </c>
      <c r="C131" s="2741"/>
      <c r="D131" s="2741"/>
      <c r="E131" s="2741"/>
      <c r="F131" s="2741"/>
      <c r="G131" s="2741"/>
      <c r="H131" s="2741"/>
      <c r="I131" s="2741"/>
      <c r="J131" s="2741"/>
      <c r="K131" s="2700"/>
    </row>
    <row r="132" spans="1:11" s="37" customFormat="1" ht="12.75" x14ac:dyDescent="0.2">
      <c r="A132" s="1718"/>
      <c r="B132" s="2698"/>
      <c r="C132" s="2741"/>
      <c r="D132" s="2741"/>
      <c r="E132" s="2741"/>
      <c r="F132" s="2741"/>
      <c r="G132" s="2741"/>
      <c r="H132" s="2741"/>
      <c r="I132" s="2741"/>
      <c r="J132" s="2741"/>
      <c r="K132" s="2700"/>
    </row>
    <row r="133" spans="1:11" s="37" customFormat="1" ht="12.75" x14ac:dyDescent="0.2">
      <c r="A133" s="1718"/>
      <c r="B133" s="2716" t="s">
        <v>550</v>
      </c>
      <c r="C133" s="2717"/>
      <c r="D133" s="2717"/>
      <c r="E133" s="2717"/>
      <c r="F133" s="2717"/>
      <c r="G133" s="2717"/>
      <c r="H133" s="2717"/>
      <c r="I133" s="2717"/>
      <c r="J133" s="2717"/>
      <c r="K133" s="2718"/>
    </row>
    <row r="134" spans="1:11" s="37" customFormat="1" ht="12.75" x14ac:dyDescent="0.2">
      <c r="A134" s="1718"/>
      <c r="B134" s="2716"/>
      <c r="C134" s="2717"/>
      <c r="D134" s="2717"/>
      <c r="E134" s="2717"/>
      <c r="F134" s="2717"/>
      <c r="G134" s="2717"/>
      <c r="H134" s="2717"/>
      <c r="I134" s="2717"/>
      <c r="J134" s="2717"/>
      <c r="K134" s="2718"/>
    </row>
    <row r="135" spans="1:11" s="37" customFormat="1" ht="14.25" x14ac:dyDescent="0.2">
      <c r="A135" s="1718"/>
      <c r="B135" s="908"/>
      <c r="C135" s="909"/>
      <c r="D135" s="909"/>
      <c r="E135" s="909"/>
      <c r="F135" s="909"/>
      <c r="G135" s="909"/>
      <c r="H135" s="909"/>
      <c r="I135" s="909"/>
      <c r="J135" s="909"/>
      <c r="K135" s="910"/>
    </row>
    <row r="136" spans="1:11" s="37" customFormat="1" ht="12.75" x14ac:dyDescent="0.2">
      <c r="A136" s="1718"/>
      <c r="B136" s="2698" t="s">
        <v>551</v>
      </c>
      <c r="C136" s="2741"/>
      <c r="D136" s="2741"/>
      <c r="E136" s="2741"/>
      <c r="F136" s="2741"/>
      <c r="G136" s="2741"/>
      <c r="H136" s="2741"/>
      <c r="I136" s="2741"/>
      <c r="J136" s="2741"/>
      <c r="K136" s="2700"/>
    </row>
    <row r="137" spans="1:11" s="37" customFormat="1" ht="12.75" x14ac:dyDescent="0.2">
      <c r="A137" s="1718"/>
      <c r="B137" s="2698"/>
      <c r="C137" s="2741"/>
      <c r="D137" s="2741"/>
      <c r="E137" s="2741"/>
      <c r="F137" s="2741"/>
      <c r="G137" s="2741"/>
      <c r="H137" s="2741"/>
      <c r="I137" s="2741"/>
      <c r="J137" s="2741"/>
      <c r="K137" s="2700"/>
    </row>
    <row r="138" spans="1:11" s="37" customFormat="1" ht="14.25" x14ac:dyDescent="0.2">
      <c r="A138" s="1718"/>
      <c r="B138" s="717" t="s">
        <v>552</v>
      </c>
      <c r="C138" s="909"/>
      <c r="D138" s="909"/>
      <c r="E138" s="909"/>
      <c r="F138" s="909"/>
      <c r="G138" s="909"/>
      <c r="H138" s="909"/>
      <c r="I138" s="909"/>
      <c r="J138" s="909"/>
      <c r="K138" s="910"/>
    </row>
    <row r="139" spans="1:11" s="37" customFormat="1" ht="14.25" x14ac:dyDescent="0.2">
      <c r="A139" s="1718"/>
      <c r="B139" s="718"/>
      <c r="C139" s="909"/>
      <c r="D139" s="909"/>
      <c r="E139" s="909"/>
      <c r="F139" s="909"/>
      <c r="G139" s="909"/>
      <c r="H139" s="909"/>
      <c r="I139" s="909"/>
      <c r="J139" s="909"/>
      <c r="K139" s="910"/>
    </row>
    <row r="140" spans="1:11" s="37" customFormat="1" ht="14.25" x14ac:dyDescent="0.2">
      <c r="A140" s="1718"/>
      <c r="B140" s="717" t="s">
        <v>553</v>
      </c>
      <c r="C140" s="909"/>
      <c r="D140" s="909"/>
      <c r="E140" s="909"/>
      <c r="F140" s="909"/>
      <c r="G140" s="909"/>
      <c r="H140" s="909"/>
      <c r="I140" s="909"/>
      <c r="J140" s="909"/>
      <c r="K140" s="910"/>
    </row>
    <row r="141" spans="1:11" s="37" customFormat="1" ht="14.25" x14ac:dyDescent="0.2">
      <c r="A141" s="1718"/>
      <c r="B141" s="718"/>
      <c r="C141" s="909"/>
      <c r="D141" s="909"/>
      <c r="E141" s="909"/>
      <c r="F141" s="909"/>
      <c r="G141" s="909"/>
      <c r="H141" s="909"/>
      <c r="I141" s="909"/>
      <c r="J141" s="909"/>
      <c r="K141" s="910"/>
    </row>
    <row r="142" spans="1:11" s="37" customFormat="1" ht="12.75" x14ac:dyDescent="0.2">
      <c r="A142" s="1718"/>
      <c r="B142" s="2738" t="s">
        <v>554</v>
      </c>
      <c r="C142" s="2739"/>
      <c r="D142" s="2739"/>
      <c r="E142" s="2739"/>
      <c r="F142" s="2739"/>
      <c r="G142" s="2739"/>
      <c r="H142" s="2739"/>
      <c r="I142" s="2739"/>
      <c r="J142" s="2739"/>
      <c r="K142" s="2740"/>
    </row>
    <row r="143" spans="1:11" s="37" customFormat="1" ht="12.75" x14ac:dyDescent="0.2">
      <c r="A143" s="1718"/>
      <c r="B143" s="2738"/>
      <c r="C143" s="2739"/>
      <c r="D143" s="2739"/>
      <c r="E143" s="2739"/>
      <c r="F143" s="2739"/>
      <c r="G143" s="2739"/>
      <c r="H143" s="2739"/>
      <c r="I143" s="2739"/>
      <c r="J143" s="2739"/>
      <c r="K143" s="2740"/>
    </row>
    <row r="144" spans="1:11" s="37" customFormat="1" ht="14.25" x14ac:dyDescent="0.2">
      <c r="A144" s="1718"/>
      <c r="B144" s="718"/>
      <c r="C144" s="909"/>
      <c r="D144" s="909"/>
      <c r="E144" s="909"/>
      <c r="F144" s="909"/>
      <c r="G144" s="909"/>
      <c r="H144" s="909"/>
      <c r="I144" s="909"/>
      <c r="J144" s="909"/>
      <c r="K144" s="910"/>
    </row>
    <row r="145" spans="1:11" s="37" customFormat="1" ht="14.25" x14ac:dyDescent="0.2">
      <c r="A145" s="1718"/>
      <c r="B145" s="717" t="s">
        <v>555</v>
      </c>
      <c r="C145" s="909"/>
      <c r="D145" s="909"/>
      <c r="E145" s="909"/>
      <c r="F145" s="909"/>
      <c r="G145" s="909"/>
      <c r="H145" s="909"/>
      <c r="I145" s="909"/>
      <c r="J145" s="909"/>
      <c r="K145" s="910"/>
    </row>
    <row r="146" spans="1:11" s="37" customFormat="1" ht="14.25" x14ac:dyDescent="0.2">
      <c r="A146" s="1718"/>
      <c r="B146" s="718"/>
      <c r="C146" s="909"/>
      <c r="D146" s="909"/>
      <c r="E146" s="909"/>
      <c r="F146" s="909"/>
      <c r="G146" s="909"/>
      <c r="H146" s="909"/>
      <c r="I146" s="909"/>
      <c r="J146" s="909"/>
      <c r="K146" s="910"/>
    </row>
    <row r="147" spans="1:11" s="37" customFormat="1" ht="14.25" customHeight="1" x14ac:dyDescent="0.2">
      <c r="A147" s="1718"/>
      <c r="B147" s="2738" t="s">
        <v>556</v>
      </c>
      <c r="C147" s="2739"/>
      <c r="D147" s="2739"/>
      <c r="E147" s="2739"/>
      <c r="F147" s="2739"/>
      <c r="G147" s="2739"/>
      <c r="H147" s="2739"/>
      <c r="I147" s="2739"/>
      <c r="J147" s="2739"/>
      <c r="K147" s="2740"/>
    </row>
    <row r="148" spans="1:11" s="37" customFormat="1" ht="14.25" customHeight="1" x14ac:dyDescent="0.2">
      <c r="A148" s="1718"/>
      <c r="B148" s="2738"/>
      <c r="C148" s="2739"/>
      <c r="D148" s="2739"/>
      <c r="E148" s="2739"/>
      <c r="F148" s="2739"/>
      <c r="G148" s="2739"/>
      <c r="H148" s="2739"/>
      <c r="I148" s="2739"/>
      <c r="J148" s="2739"/>
      <c r="K148" s="2740"/>
    </row>
    <row r="149" spans="1:11" s="37" customFormat="1" ht="14.25" x14ac:dyDescent="0.2">
      <c r="A149" s="1718"/>
      <c r="B149" s="718"/>
      <c r="C149" s="909"/>
      <c r="D149" s="909"/>
      <c r="E149" s="909"/>
      <c r="F149" s="909"/>
      <c r="G149" s="909"/>
      <c r="H149" s="909"/>
      <c r="I149" s="909"/>
      <c r="J149" s="909"/>
      <c r="K149" s="910"/>
    </row>
    <row r="150" spans="1:11" s="37" customFormat="1" ht="14.25" customHeight="1" x14ac:dyDescent="0.2">
      <c r="A150" s="1718"/>
      <c r="B150" s="2738" t="s">
        <v>557</v>
      </c>
      <c r="C150" s="2739"/>
      <c r="D150" s="2739"/>
      <c r="E150" s="2739"/>
      <c r="F150" s="2739"/>
      <c r="G150" s="2739"/>
      <c r="H150" s="2739"/>
      <c r="I150" s="2739"/>
      <c r="J150" s="2739"/>
      <c r="K150" s="2740"/>
    </row>
    <row r="151" spans="1:11" s="37" customFormat="1" ht="14.25" customHeight="1" x14ac:dyDescent="0.2">
      <c r="A151" s="1718"/>
      <c r="B151" s="2738"/>
      <c r="C151" s="2739"/>
      <c r="D151" s="2739"/>
      <c r="E151" s="2739"/>
      <c r="F151" s="2739"/>
      <c r="G151" s="2739"/>
      <c r="H151" s="2739"/>
      <c r="I151" s="2739"/>
      <c r="J151" s="2739"/>
      <c r="K151" s="2740"/>
    </row>
    <row r="152" spans="1:11" s="37" customFormat="1" ht="14.25" x14ac:dyDescent="0.2">
      <c r="A152" s="1718"/>
      <c r="B152" s="718"/>
      <c r="C152" s="909"/>
      <c r="D152" s="909"/>
      <c r="E152" s="909"/>
      <c r="F152" s="909"/>
      <c r="G152" s="909"/>
      <c r="H152" s="909"/>
      <c r="I152" s="909"/>
      <c r="J152" s="909"/>
      <c r="K152" s="910"/>
    </row>
    <row r="153" spans="1:11" s="37" customFormat="1" ht="14.25" x14ac:dyDescent="0.2">
      <c r="A153" s="1718"/>
      <c r="B153" s="717" t="s">
        <v>558</v>
      </c>
      <c r="C153" s="909"/>
      <c r="D153" s="909"/>
      <c r="E153" s="909"/>
      <c r="F153" s="909"/>
      <c r="G153" s="909"/>
      <c r="H153" s="909"/>
      <c r="I153" s="909"/>
      <c r="J153" s="909"/>
      <c r="K153" s="910"/>
    </row>
    <row r="154" spans="1:11" s="37" customFormat="1" ht="14.25" x14ac:dyDescent="0.2">
      <c r="A154" s="1718"/>
      <c r="B154" s="718"/>
      <c r="C154" s="909"/>
      <c r="D154" s="909"/>
      <c r="E154" s="909"/>
      <c r="F154" s="909"/>
      <c r="G154" s="909"/>
      <c r="H154" s="909"/>
      <c r="I154" s="909"/>
      <c r="J154" s="909"/>
      <c r="K154" s="910"/>
    </row>
    <row r="155" spans="1:11" s="37" customFormat="1" ht="14.25" customHeight="1" x14ac:dyDescent="0.2">
      <c r="A155" s="1718"/>
      <c r="B155" s="2738" t="s">
        <v>559</v>
      </c>
      <c r="C155" s="2739"/>
      <c r="D155" s="2739"/>
      <c r="E155" s="2739"/>
      <c r="F155" s="2739"/>
      <c r="G155" s="2739"/>
      <c r="H155" s="2739"/>
      <c r="I155" s="2739"/>
      <c r="J155" s="2739"/>
      <c r="K155" s="2740"/>
    </row>
    <row r="156" spans="1:11" s="37" customFormat="1" ht="14.25" customHeight="1" x14ac:dyDescent="0.2">
      <c r="A156" s="1718"/>
      <c r="B156" s="2738"/>
      <c r="C156" s="2739"/>
      <c r="D156" s="2739"/>
      <c r="E156" s="2739"/>
      <c r="F156" s="2739"/>
      <c r="G156" s="2739"/>
      <c r="H156" s="2739"/>
      <c r="I156" s="2739"/>
      <c r="J156" s="2739"/>
      <c r="K156" s="2740"/>
    </row>
    <row r="157" spans="1:11" s="37" customFormat="1" ht="14.25" x14ac:dyDescent="0.2">
      <c r="A157" s="1718"/>
      <c r="B157" s="718"/>
      <c r="C157" s="909"/>
      <c r="D157" s="909"/>
      <c r="E157" s="909"/>
      <c r="F157" s="909"/>
      <c r="G157" s="909"/>
      <c r="H157" s="909"/>
      <c r="I157" s="909"/>
      <c r="J157" s="909"/>
      <c r="K157" s="910"/>
    </row>
    <row r="158" spans="1:11" s="37" customFormat="1" ht="14.25" x14ac:dyDescent="0.2">
      <c r="A158" s="1718"/>
      <c r="B158" s="717" t="s">
        <v>560</v>
      </c>
      <c r="C158" s="909"/>
      <c r="D158" s="909"/>
      <c r="E158" s="909"/>
      <c r="F158" s="909"/>
      <c r="G158" s="909"/>
      <c r="H158" s="909"/>
      <c r="I158" s="909"/>
      <c r="J158" s="909"/>
      <c r="K158" s="910"/>
    </row>
    <row r="159" spans="1:11" s="37" customFormat="1" ht="14.25" x14ac:dyDescent="0.2">
      <c r="A159" s="1718"/>
      <c r="B159" s="718"/>
      <c r="C159" s="909"/>
      <c r="D159" s="909"/>
      <c r="E159" s="909"/>
      <c r="F159" s="909"/>
      <c r="G159" s="909"/>
      <c r="H159" s="909"/>
      <c r="I159" s="909"/>
      <c r="J159" s="909"/>
      <c r="K159" s="910"/>
    </row>
    <row r="160" spans="1:11" s="37" customFormat="1" ht="14.25" x14ac:dyDescent="0.2">
      <c r="A160" s="1718"/>
      <c r="B160" s="717" t="s">
        <v>561</v>
      </c>
      <c r="C160" s="909"/>
      <c r="D160" s="909"/>
      <c r="E160" s="909"/>
      <c r="F160" s="909"/>
      <c r="G160" s="909"/>
      <c r="H160" s="909"/>
      <c r="I160" s="909"/>
      <c r="J160" s="909"/>
      <c r="K160" s="910"/>
    </row>
    <row r="161" spans="1:11" s="37" customFormat="1" ht="14.25" x14ac:dyDescent="0.2">
      <c r="A161" s="1718"/>
      <c r="B161" s="718"/>
      <c r="C161" s="909"/>
      <c r="D161" s="909"/>
      <c r="E161" s="909"/>
      <c r="F161" s="909"/>
      <c r="G161" s="909"/>
      <c r="H161" s="909"/>
      <c r="I161" s="909"/>
      <c r="J161" s="909"/>
      <c r="K161" s="910"/>
    </row>
    <row r="162" spans="1:11" s="37" customFormat="1" ht="12.75" x14ac:dyDescent="0.2">
      <c r="A162" s="1718"/>
      <c r="B162" s="1829" t="s">
        <v>562</v>
      </c>
      <c r="C162" s="1830"/>
      <c r="D162" s="1830"/>
      <c r="E162" s="1830"/>
      <c r="F162" s="1830"/>
      <c r="G162" s="1830"/>
      <c r="H162" s="1830"/>
      <c r="I162" s="1830"/>
      <c r="J162" s="1830"/>
      <c r="K162" s="1831"/>
    </row>
    <row r="163" spans="1:11" s="37" customFormat="1" ht="13.5" thickBot="1" x14ac:dyDescent="0.25">
      <c r="A163" s="1718"/>
      <c r="B163" s="1832"/>
      <c r="C163" s="1833"/>
      <c r="D163" s="1833"/>
      <c r="E163" s="1833"/>
      <c r="F163" s="1833"/>
      <c r="G163" s="1833"/>
      <c r="H163" s="1833"/>
      <c r="I163" s="1833"/>
      <c r="J163" s="1833"/>
      <c r="K163" s="1834"/>
    </row>
  </sheetData>
  <mergeCells count="182">
    <mergeCell ref="B147:K148"/>
    <mergeCell ref="B150:K151"/>
    <mergeCell ref="B155:K156"/>
    <mergeCell ref="B136:K137"/>
    <mergeCell ref="B142:K143"/>
    <mergeCell ref="B110:K111"/>
    <mergeCell ref="B76:K77"/>
    <mergeCell ref="B82:K83"/>
    <mergeCell ref="B85:K86"/>
    <mergeCell ref="B87:K88"/>
    <mergeCell ref="B90:K91"/>
    <mergeCell ref="B93:K94"/>
    <mergeCell ref="B125:K126"/>
    <mergeCell ref="B127:K128"/>
    <mergeCell ref="B131:K132"/>
    <mergeCell ref="B101:K102"/>
    <mergeCell ref="B104:K105"/>
    <mergeCell ref="B107:K108"/>
    <mergeCell ref="B61:K61"/>
    <mergeCell ref="B62:K63"/>
    <mergeCell ref="H11:P11"/>
    <mergeCell ref="B28:C28"/>
    <mergeCell ref="D28:E28"/>
    <mergeCell ref="B29:C29"/>
    <mergeCell ref="D29:E29"/>
    <mergeCell ref="B30:C30"/>
    <mergeCell ref="D30:E30"/>
    <mergeCell ref="B38:E39"/>
    <mergeCell ref="B31:C31"/>
    <mergeCell ref="D31:E31"/>
    <mergeCell ref="B32:C32"/>
    <mergeCell ref="D32:E32"/>
    <mergeCell ref="B33:C33"/>
    <mergeCell ref="D33:E33"/>
    <mergeCell ref="B34:C34"/>
    <mergeCell ref="D34:E34"/>
    <mergeCell ref="O43:O44"/>
    <mergeCell ref="B35:C35"/>
    <mergeCell ref="D35:E35"/>
    <mergeCell ref="B36:E37"/>
    <mergeCell ref="B23:C24"/>
    <mergeCell ref="D23:E24"/>
    <mergeCell ref="A42:A163"/>
    <mergeCell ref="B45:K45"/>
    <mergeCell ref="B46:K46"/>
    <mergeCell ref="B47:K48"/>
    <mergeCell ref="B49:K50"/>
    <mergeCell ref="B51:K51"/>
    <mergeCell ref="B52:K53"/>
    <mergeCell ref="B55:K56"/>
    <mergeCell ref="B58:K59"/>
    <mergeCell ref="B65:K66"/>
    <mergeCell ref="B67:K68"/>
    <mergeCell ref="B71:K72"/>
    <mergeCell ref="B73:K74"/>
    <mergeCell ref="B41:K42"/>
    <mergeCell ref="B162:K163"/>
    <mergeCell ref="B133:K134"/>
    <mergeCell ref="B113:K114"/>
    <mergeCell ref="B115:K116"/>
    <mergeCell ref="B117:K118"/>
    <mergeCell ref="B119:K120"/>
    <mergeCell ref="B121:K122"/>
    <mergeCell ref="B123:K124"/>
    <mergeCell ref="B95:K96"/>
    <mergeCell ref="B98:K99"/>
    <mergeCell ref="B25:C25"/>
    <mergeCell ref="D25:E25"/>
    <mergeCell ref="B26:C26"/>
    <mergeCell ref="D26:E26"/>
    <mergeCell ref="B27:C27"/>
    <mergeCell ref="D27:E27"/>
    <mergeCell ref="H4:P4"/>
    <mergeCell ref="I5:I6"/>
    <mergeCell ref="J5:J6"/>
    <mergeCell ref="K5:K6"/>
    <mergeCell ref="H7:H8"/>
    <mergeCell ref="H12:P12"/>
    <mergeCell ref="A5:A16"/>
    <mergeCell ref="B6:C7"/>
    <mergeCell ref="D6:D7"/>
    <mergeCell ref="E6:F7"/>
    <mergeCell ref="B8:C8"/>
    <mergeCell ref="E8:F8"/>
    <mergeCell ref="B9:C10"/>
    <mergeCell ref="D9:D10"/>
    <mergeCell ref="E9:F10"/>
    <mergeCell ref="B11:F12"/>
    <mergeCell ref="B13:F13"/>
    <mergeCell ref="B14:F14"/>
    <mergeCell ref="B15:F15"/>
    <mergeCell ref="B16:F16"/>
    <mergeCell ref="B4:F5"/>
    <mergeCell ref="A19:A39"/>
    <mergeCell ref="B20:E21"/>
    <mergeCell ref="U43:U44"/>
    <mergeCell ref="M45:M46"/>
    <mergeCell ref="N45:N46"/>
    <mergeCell ref="O45:O46"/>
    <mergeCell ref="P45:P46"/>
    <mergeCell ref="Q45:Q46"/>
    <mergeCell ref="R45:R46"/>
    <mergeCell ref="S45:S46"/>
    <mergeCell ref="T45:T46"/>
    <mergeCell ref="U45:U46"/>
    <mergeCell ref="P43:P44"/>
    <mergeCell ref="Q43:Q44"/>
    <mergeCell ref="R43:R44"/>
    <mergeCell ref="S43:S44"/>
    <mergeCell ref="T43:T44"/>
    <mergeCell ref="B18:E19"/>
    <mergeCell ref="H18:J18"/>
    <mergeCell ref="L18:O18"/>
    <mergeCell ref="H19:J19"/>
    <mergeCell ref="L19:O19"/>
    <mergeCell ref="M43:M44"/>
    <mergeCell ref="N43:N44"/>
    <mergeCell ref="R47:R48"/>
    <mergeCell ref="S47:S48"/>
    <mergeCell ref="T47:T48"/>
    <mergeCell ref="U47:U48"/>
    <mergeCell ref="M49:M50"/>
    <mergeCell ref="N49:N50"/>
    <mergeCell ref="O49:O50"/>
    <mergeCell ref="P49:P50"/>
    <mergeCell ref="Q49:Q50"/>
    <mergeCell ref="R49:R50"/>
    <mergeCell ref="S49:S50"/>
    <mergeCell ref="T49:T50"/>
    <mergeCell ref="U49:U50"/>
    <mergeCell ref="M47:M48"/>
    <mergeCell ref="N47:N48"/>
    <mergeCell ref="O47:O48"/>
    <mergeCell ref="P47:P48"/>
    <mergeCell ref="Q47:Q48"/>
    <mergeCell ref="R51:R52"/>
    <mergeCell ref="S51:S52"/>
    <mergeCell ref="T51:T52"/>
    <mergeCell ref="U51:U52"/>
    <mergeCell ref="M53:M54"/>
    <mergeCell ref="N53:N54"/>
    <mergeCell ref="O53:O54"/>
    <mergeCell ref="P53:P54"/>
    <mergeCell ref="Q53:Q54"/>
    <mergeCell ref="R53:R54"/>
    <mergeCell ref="S53:S54"/>
    <mergeCell ref="T53:T54"/>
    <mergeCell ref="U53:U54"/>
    <mergeCell ref="M51:M52"/>
    <mergeCell ref="N51:N52"/>
    <mergeCell ref="O51:O52"/>
    <mergeCell ref="P51:P52"/>
    <mergeCell ref="Q51:Q52"/>
    <mergeCell ref="R55:R56"/>
    <mergeCell ref="S55:S56"/>
    <mergeCell ref="T55:T56"/>
    <mergeCell ref="U55:U56"/>
    <mergeCell ref="M57:M58"/>
    <mergeCell ref="N57:N58"/>
    <mergeCell ref="O57:O58"/>
    <mergeCell ref="P57:P58"/>
    <mergeCell ref="Q57:Q58"/>
    <mergeCell ref="R57:R58"/>
    <mergeCell ref="S57:S58"/>
    <mergeCell ref="T57:T58"/>
    <mergeCell ref="U57:U58"/>
    <mergeCell ref="M55:M56"/>
    <mergeCell ref="N55:N56"/>
    <mergeCell ref="O55:O56"/>
    <mergeCell ref="P55:P56"/>
    <mergeCell ref="Q55:Q56"/>
    <mergeCell ref="M65:X65"/>
    <mergeCell ref="R59:R60"/>
    <mergeCell ref="S59:S60"/>
    <mergeCell ref="T59:T60"/>
    <mergeCell ref="U59:U60"/>
    <mergeCell ref="M62:X62"/>
    <mergeCell ref="M59:M60"/>
    <mergeCell ref="N59:N60"/>
    <mergeCell ref="O59:O60"/>
    <mergeCell ref="P59:P60"/>
    <mergeCell ref="Q59:Q60"/>
  </mergeCells>
  <conditionalFormatting sqref="A41">
    <cfRule type="expression" dxfId="8" priority="1" stopIfTrue="1">
      <formula>OR(ROW()=CELL("ligne"),COLUMN()=CELL("colonne"))</formula>
    </cfRule>
  </conditionalFormatting>
  <conditionalFormatting sqref="A4">
    <cfRule type="expression" dxfId="7" priority="3" stopIfTrue="1">
      <formula>OR(ROW()=CELL("ligne"),COLUMN()=CELL("colonne"))</formula>
    </cfRule>
  </conditionalFormatting>
  <conditionalFormatting sqref="A18">
    <cfRule type="expression" dxfId="6" priority="2" stopIfTrue="1">
      <formula>OR(ROW()=CELL("ligne"),COLUMN()=CELL("colonne"))</formula>
    </cfRule>
  </conditionalFormatting>
  <hyperlinks>
    <hyperlink ref="B117" r:id="rId1"/>
    <hyperlink ref="B121" r:id="rId2"/>
    <hyperlink ref="B76" r:id="rId3"/>
    <hyperlink ref="B82" r:id="rId4"/>
    <hyperlink ref="B87" r:id="rId5"/>
    <hyperlink ref="B90" r:id="rId6"/>
    <hyperlink ref="B160" r:id="rId7" display="https://www.meilleurduchef.com/cgi/mdc/l/fr/boutique/patisserie-boulangerie/cercles-cadres/cercle-tarte.html"/>
    <hyperlink ref="B150" r:id="rId8"/>
    <hyperlink ref="B153" r:id="rId9"/>
    <hyperlink ref="B155" r:id="rId10"/>
    <hyperlink ref="B158" r:id="rId11"/>
    <hyperlink ref="B138" r:id="rId12"/>
    <hyperlink ref="B140" r:id="rId13"/>
    <hyperlink ref="B142" r:id="rId14"/>
    <hyperlink ref="B145" r:id="rId15"/>
    <hyperlink ref="B95" r:id="rId16"/>
    <hyperlink ref="B101" r:id="rId17"/>
    <hyperlink ref="B104" r:id="rId18"/>
    <hyperlink ref="B147" r:id="rId19"/>
    <hyperlink ref="B52" r:id="rId20" display="http://www.unitjuggler.com/density-conversions.html"/>
    <hyperlink ref="B55" r:id="rId21"/>
    <hyperlink ref="B123" r:id="rId22"/>
    <hyperlink ref="B133" r:id="rId23"/>
    <hyperlink ref="B58" r:id="rId24" location="cite_note-9"/>
    <hyperlink ref="B127" r:id="rId25"/>
    <hyperlink ref="B62" r:id="rId26"/>
    <hyperlink ref="B98" r:id="rId27"/>
  </hyperlinks>
  <pageMargins left="0.7" right="0.7" top="0.75" bottom="0.75" header="0.3" footer="0.3"/>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Nota</vt:lpstr>
      <vt:lpstr> Poids de pâte pour cadres</vt:lpstr>
      <vt:lpstr> Poids de pâte pour cercles 1</vt:lpstr>
      <vt:lpstr>Poids de pâte pour cercle 2</vt:lpstr>
      <vt:lpstr>Parts Rectangles </vt:lpstr>
      <vt:lpstr>Parts-Ronds</vt:lpstr>
      <vt:lpstr>Prix-parts-rond</vt:lpstr>
      <vt:lpstr>poids liquide dans cercle</vt:lpstr>
      <vt:lpstr>conversions</vt:lpstr>
      <vt:lpstr>liens et tableaux divers </vt:lpstr>
      <vt:lpstr>pates levées Divers</vt:lpstr>
      <vt:lpstr>Nota!Zone_d_impression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Leboucher</dc:creator>
  <cp:lastModifiedBy>Joel Leboucher</cp:lastModifiedBy>
  <cp:lastPrinted>2016-01-17T18:18:13Z</cp:lastPrinted>
  <dcterms:created xsi:type="dcterms:W3CDTF">2016-01-15T12:02:48Z</dcterms:created>
  <dcterms:modified xsi:type="dcterms:W3CDTF">2016-03-07T14:11:09Z</dcterms:modified>
</cp:coreProperties>
</file>